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0">'SST 3TC'!$A$15:$G$61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B31" i="9"/>
  <c r="F30" i="9"/>
  <c r="E30" i="9"/>
  <c r="D30" i="9"/>
  <c r="C30" i="9"/>
  <c r="B30" i="9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49" i="6" s="1"/>
  <c r="C45" i="6"/>
  <c r="C19" i="6"/>
  <c r="D25" i="6" l="1"/>
  <c r="D29" i="6"/>
  <c r="D33" i="6"/>
  <c r="D37" i="6"/>
  <c r="D41" i="6"/>
  <c r="C50" i="6"/>
  <c r="D30" i="6"/>
  <c r="D34" i="6"/>
  <c r="D38" i="6"/>
  <c r="D42" i="6"/>
  <c r="B49" i="6"/>
  <c r="D50" i="6"/>
  <c r="D27" i="6"/>
  <c r="D31" i="6"/>
  <c r="D35" i="6"/>
  <c r="D39" i="6"/>
  <c r="D43" i="6"/>
  <c r="C49" i="6"/>
  <c r="D26" i="6"/>
  <c r="D24" i="6"/>
  <c r="D28" i="6"/>
  <c r="D32" i="6"/>
  <c r="D36" i="6"/>
  <c r="D40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<sst xmlns="http://schemas.openxmlformats.org/spreadsheetml/2006/main" count="440" uniqueCount="135">
  <si>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</si>
  <si>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</si>
  <si>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</si>
  <si>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</si>
  <si>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</si>
  <si>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</si>
  <si>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</si>
  <si>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</si>
  <si>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</si>
  <si>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</si>
  <si>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</si>
  <si>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</si>
  <si>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</si>
  <si>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</si>
  <si>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</si>
  <si>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</si>
  <si>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</si>
  <si>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</si>
  <si>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</si>
  <si>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</si>
  <si>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</si>
  <si>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</si>
  <si>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</si>
  <si>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</si>
  <si>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</si>
  <si>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</si>
  <si>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</si>
  <si>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</si>
  <si>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</si>
  <si>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</si>
  <si>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</si>
  <si>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</si>
  <si>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</si>
  <si>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</si>
  <si>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</si>
  <si>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</si>
  <si>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</si>
  <si>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</si>
  <si>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</si>
  <si>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</si>
  <si>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</si>
  <si>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</si>
  <si>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</si>
  <si>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</si>
  <si>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</si>
  <si>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</si>
  <si>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</si>
  <si>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</si>
  <si>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</si>
  <si>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</si>
  <si>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</si>
  <si>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</si>
  <si>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</si>
  <si>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</si>
  <si>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</si>
  <si>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</si>
  <si>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</si>
  <si>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</si>
  <si>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</si>
  <si>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</si>
  <si>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</si>
  <si>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</si>
  <si>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</si>
  <si>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</si>
  <si>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</si>
  <si>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</si>
  <si>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</si>
  <si>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</si>
  <si>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</si>
  <si>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</si>
  <si>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</si>
  <si>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</si>
  <si>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</si>
  <si>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</si>
  <si>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</si>
  <si>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</si>
  <si>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</si>
  <si>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</si>
  <si>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</si>
  <si>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</si>
  <si>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</si>
  <si>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</si>
  <si>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</si>
  <si>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</si>
  <si>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</si>
  <si>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</si>
  <si>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</si>
  <si>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</si>
  <si>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</si>
  <si>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</si>
  <si>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</si>
  <si>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</si>
  <si>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</si>
  <si>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</si>
  <si>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</si>
  <si>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</si>
  <si>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</si>
  <si>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</si>
  <si>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</si>
  <si>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</si>
  <si>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</si>
  <si>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</si>
  <si>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</si>
  <si>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</si>
  <si>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</si>
  <si>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</si>
  <si>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</si>
  <si>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</si>
  <si>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</si>
  <si>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</si>
  <si>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NDQD2016061021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</si>
  <si>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</si>
  <si>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</si>
  <si>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</si>
  <si>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12:25:43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</si>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</sst>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3" fillId="2" borderId="0" xfId="4" applyFont="1" applyFill="1" applyAlignment="1">
      <alignment horizontal="center"/>
    </xf>
    <xf numFmtId="0" fontId="1" fillId="2" borderId="5" xfId="4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503" t="s">
        <v>115</v>
      </c>
      <c r="B15" s="503"/>
      <c r="C15" s="503"/>
      <c r="D15" s="503"/>
      <c r="E15" s="503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504" t="s">
        <v>4</v>
      </c>
      <c r="C59" s="504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8" sqref="B18"/>
    </sheetView>
  </sheetViews>
  <sheetFormatPr defaultRowHeight="13.5" x14ac:dyDescent="0.25"/>
  <cols>
    <col min="1" max="1" width="27.5703125" style="459" customWidth="1"/>
    <col min="2" max="2" width="20.42578125" style="459" customWidth="1"/>
    <col min="3" max="3" width="31.85546875" style="459" customWidth="1"/>
    <col min="4" max="4" width="25.85546875" style="459" customWidth="1"/>
    <col min="5" max="5" width="25.7109375" style="459" customWidth="1"/>
    <col min="6" max="6" width="23.140625" style="459" customWidth="1"/>
    <col min="7" max="7" width="28.42578125" style="459" customWidth="1"/>
    <col min="8" max="8" width="21.5703125" style="459" customWidth="1"/>
    <col min="9" max="9" width="9.140625" style="459" customWidth="1"/>
    <col min="10" max="16384" width="9.140625" style="496"/>
  </cols>
  <sheetData>
    <row r="14" spans="1:6" ht="15" customHeight="1" x14ac:dyDescent="0.3">
      <c r="A14" s="458"/>
      <c r="C14" s="460"/>
      <c r="F14" s="460"/>
    </row>
    <row r="15" spans="1:6" ht="18.75" customHeight="1" x14ac:dyDescent="0.3">
      <c r="A15" s="505" t="s">
        <v>115</v>
      </c>
      <c r="B15" s="505"/>
      <c r="C15" s="505"/>
      <c r="D15" s="505"/>
      <c r="E15" s="505"/>
    </row>
    <row r="16" spans="1:6" ht="16.5" customHeight="1" x14ac:dyDescent="0.3">
      <c r="A16" s="461" t="s">
        <v>0</v>
      </c>
      <c r="B16" s="462" t="s">
        <v>116</v>
      </c>
    </row>
    <row r="17" spans="1:6" ht="16.5" customHeight="1" x14ac:dyDescent="0.3">
      <c r="A17" s="463" t="s">
        <v>117</v>
      </c>
      <c r="B17" s="463" t="s">
        <v>110</v>
      </c>
      <c r="D17" s="464"/>
      <c r="E17" s="465"/>
    </row>
    <row r="18" spans="1:6" ht="16.5" customHeight="1" x14ac:dyDescent="0.3">
      <c r="A18" s="466" t="s">
        <v>1</v>
      </c>
      <c r="B18" s="467" t="s">
        <v>107</v>
      </c>
      <c r="C18" s="465"/>
      <c r="D18" s="465"/>
      <c r="E18" s="465"/>
    </row>
    <row r="19" spans="1:6" ht="16.5" customHeight="1" x14ac:dyDescent="0.3">
      <c r="A19" s="466" t="s">
        <v>2</v>
      </c>
      <c r="B19" s="468">
        <v>98.8</v>
      </c>
      <c r="C19" s="465"/>
      <c r="D19" s="465"/>
      <c r="E19" s="465"/>
    </row>
    <row r="20" spans="1:6" ht="16.5" customHeight="1" x14ac:dyDescent="0.3">
      <c r="A20" s="463" t="s">
        <v>118</v>
      </c>
      <c r="B20" s="468">
        <v>21.22</v>
      </c>
      <c r="C20" s="465"/>
      <c r="D20" s="465"/>
      <c r="E20" s="465"/>
    </row>
    <row r="21" spans="1:6" ht="16.5" customHeight="1" x14ac:dyDescent="0.3">
      <c r="A21" s="463" t="s">
        <v>119</v>
      </c>
      <c r="B21" s="469">
        <v>0.1</v>
      </c>
      <c r="C21" s="465"/>
      <c r="D21" s="465"/>
      <c r="E21" s="465"/>
    </row>
    <row r="22" spans="1:6" ht="15.75" customHeight="1" x14ac:dyDescent="0.25">
      <c r="A22" s="465"/>
      <c r="B22" s="465"/>
      <c r="C22" s="465"/>
      <c r="D22" s="465"/>
      <c r="E22" s="465"/>
    </row>
    <row r="23" spans="1:6" ht="16.5" customHeight="1" x14ac:dyDescent="0.3">
      <c r="A23" s="470" t="s">
        <v>120</v>
      </c>
      <c r="B23" s="471" t="s">
        <v>121</v>
      </c>
      <c r="C23" s="470" t="s">
        <v>122</v>
      </c>
      <c r="D23" s="470" t="s">
        <v>123</v>
      </c>
      <c r="E23" s="470" t="s">
        <v>124</v>
      </c>
      <c r="F23" s="470" t="s">
        <v>134</v>
      </c>
    </row>
    <row r="24" spans="1:6" ht="16.5" customHeight="1" x14ac:dyDescent="0.3">
      <c r="A24" s="472">
        <v>1</v>
      </c>
      <c r="B24" s="473">
        <v>57033835</v>
      </c>
      <c r="C24" s="473">
        <v>9850.69</v>
      </c>
      <c r="D24" s="474">
        <v>1.21</v>
      </c>
      <c r="E24" s="475">
        <v>5.26</v>
      </c>
      <c r="F24" s="475">
        <v>12.69</v>
      </c>
    </row>
    <row r="25" spans="1:6" ht="16.5" customHeight="1" x14ac:dyDescent="0.3">
      <c r="A25" s="472">
        <v>2</v>
      </c>
      <c r="B25" s="473">
        <v>57280150</v>
      </c>
      <c r="C25" s="473">
        <v>9583.6</v>
      </c>
      <c r="D25" s="474">
        <v>1.22</v>
      </c>
      <c r="E25" s="474">
        <v>5.25</v>
      </c>
      <c r="F25" s="474">
        <v>12.67</v>
      </c>
    </row>
    <row r="26" spans="1:6" ht="16.5" customHeight="1" x14ac:dyDescent="0.3">
      <c r="A26" s="472">
        <v>3</v>
      </c>
      <c r="B26" s="473">
        <v>57183938</v>
      </c>
      <c r="C26" s="473">
        <v>9554.5400000000009</v>
      </c>
      <c r="D26" s="474">
        <v>1.2</v>
      </c>
      <c r="E26" s="474">
        <v>5.25</v>
      </c>
      <c r="F26" s="474">
        <v>12.65</v>
      </c>
    </row>
    <row r="27" spans="1:6" ht="16.5" customHeight="1" x14ac:dyDescent="0.3">
      <c r="A27" s="472">
        <v>4</v>
      </c>
      <c r="B27" s="473">
        <v>57141384</v>
      </c>
      <c r="C27" s="473">
        <v>9557.98</v>
      </c>
      <c r="D27" s="474">
        <v>1.19</v>
      </c>
      <c r="E27" s="474">
        <v>5.25</v>
      </c>
      <c r="F27" s="474">
        <v>12.65</v>
      </c>
    </row>
    <row r="28" spans="1:6" ht="16.5" customHeight="1" x14ac:dyDescent="0.3">
      <c r="A28" s="472">
        <v>5</v>
      </c>
      <c r="B28" s="476">
        <v>57262716</v>
      </c>
      <c r="C28" s="473">
        <v>9507.27</v>
      </c>
      <c r="D28" s="474">
        <v>1.19</v>
      </c>
      <c r="E28" s="474">
        <v>5.25</v>
      </c>
      <c r="F28" s="474">
        <v>12.61</v>
      </c>
    </row>
    <row r="29" spans="1:6" ht="16.5" customHeight="1" x14ac:dyDescent="0.3">
      <c r="A29" s="472">
        <v>6</v>
      </c>
      <c r="B29" s="476">
        <v>57172787</v>
      </c>
      <c r="C29" s="476">
        <v>9541.48</v>
      </c>
      <c r="D29" s="477">
        <v>1.21</v>
      </c>
      <c r="E29" s="477">
        <v>5.25</v>
      </c>
      <c r="F29" s="477">
        <v>12.63</v>
      </c>
    </row>
    <row r="30" spans="1:6" ht="16.5" customHeight="1" x14ac:dyDescent="0.3">
      <c r="A30" s="478" t="s">
        <v>125</v>
      </c>
      <c r="B30" s="479">
        <f>AVERAGE(B24:B29)</f>
        <v>57179135</v>
      </c>
      <c r="C30" s="480">
        <f>AVERAGE(C24:C29)</f>
        <v>9599.26</v>
      </c>
      <c r="D30" s="481">
        <f>AVERAGE(D24:D29)</f>
        <v>1.2033333333333334</v>
      </c>
      <c r="E30" s="481">
        <f>AVERAGE(E24:E29)</f>
        <v>5.251666666666666</v>
      </c>
      <c r="F30" s="481">
        <f>AVERAGE(F24:F29)</f>
        <v>12.649999999999999</v>
      </c>
    </row>
    <row r="31" spans="1:6" ht="16.5" customHeight="1" x14ac:dyDescent="0.3">
      <c r="A31" s="482" t="s">
        <v>126</v>
      </c>
      <c r="B31" s="483">
        <f>(STDEV(B24:B28)/B30)</f>
        <v>1.7432415243976752E-3</v>
      </c>
      <c r="C31" s="484"/>
      <c r="D31" s="484"/>
      <c r="E31" s="485"/>
      <c r="F31" s="485"/>
    </row>
    <row r="32" spans="1:6" s="459" customFormat="1" ht="16.5" customHeight="1" x14ac:dyDescent="0.3">
      <c r="A32" s="486" t="s">
        <v>3</v>
      </c>
      <c r="B32" s="487">
        <f>COUNT(B24:B28)</f>
        <v>5</v>
      </c>
      <c r="C32" s="488"/>
      <c r="D32" s="489"/>
      <c r="E32" s="490"/>
      <c r="F32" s="490"/>
    </row>
    <row r="33" spans="1:6" s="459" customFormat="1" ht="15.75" customHeight="1" x14ac:dyDescent="0.25">
      <c r="A33" s="465"/>
      <c r="B33" s="465"/>
      <c r="C33" s="465"/>
      <c r="D33" s="465"/>
      <c r="E33" s="465"/>
    </row>
    <row r="34" spans="1:6" s="459" customFormat="1" ht="16.5" customHeight="1" x14ac:dyDescent="0.3">
      <c r="A34" s="466" t="s">
        <v>127</v>
      </c>
      <c r="B34" s="491" t="s">
        <v>132</v>
      </c>
      <c r="C34" s="492"/>
      <c r="D34" s="492"/>
      <c r="E34" s="492"/>
    </row>
    <row r="35" spans="1:6" ht="16.5" customHeight="1" x14ac:dyDescent="0.3">
      <c r="A35" s="466"/>
      <c r="B35" s="491" t="s">
        <v>129</v>
      </c>
      <c r="C35" s="492"/>
      <c r="D35" s="492"/>
      <c r="E35" s="492"/>
    </row>
    <row r="36" spans="1:6" ht="16.5" customHeight="1" x14ac:dyDescent="0.3">
      <c r="A36" s="466"/>
      <c r="B36" s="491" t="s">
        <v>130</v>
      </c>
      <c r="C36" s="492"/>
      <c r="D36" s="492"/>
      <c r="E36" s="492"/>
    </row>
    <row r="37" spans="1:6" ht="15.75" customHeight="1" x14ac:dyDescent="0.25">
      <c r="A37" s="465"/>
      <c r="B37" s="465"/>
      <c r="C37" s="465"/>
      <c r="D37" s="465"/>
      <c r="E37" s="465"/>
    </row>
    <row r="38" spans="1:6" ht="16.5" customHeight="1" x14ac:dyDescent="0.3">
      <c r="A38" s="461" t="s">
        <v>0</v>
      </c>
      <c r="B38" s="462" t="s">
        <v>131</v>
      </c>
    </row>
    <row r="39" spans="1:6" ht="16.5" customHeight="1" x14ac:dyDescent="0.3">
      <c r="A39" s="466" t="s">
        <v>1</v>
      </c>
      <c r="B39" s="463" t="s">
        <v>133</v>
      </c>
      <c r="C39" s="465"/>
      <c r="D39" s="465"/>
      <c r="E39" s="465"/>
    </row>
    <row r="40" spans="1:6" ht="16.5" customHeight="1" x14ac:dyDescent="0.3">
      <c r="A40" s="466" t="s">
        <v>2</v>
      </c>
      <c r="B40" s="468">
        <v>98.8</v>
      </c>
      <c r="C40" s="465"/>
      <c r="D40" s="465"/>
      <c r="E40" s="465"/>
    </row>
    <row r="41" spans="1:6" ht="16.5" customHeight="1" x14ac:dyDescent="0.3">
      <c r="A41" s="463" t="s">
        <v>118</v>
      </c>
      <c r="B41" s="468">
        <v>21.22</v>
      </c>
      <c r="C41" s="465"/>
      <c r="D41" s="465"/>
      <c r="E41" s="465"/>
    </row>
    <row r="42" spans="1:6" ht="16.5" customHeight="1" x14ac:dyDescent="0.3">
      <c r="A42" s="463" t="s">
        <v>119</v>
      </c>
      <c r="B42" s="469">
        <v>0.33300000000000002</v>
      </c>
      <c r="C42" s="465"/>
      <c r="D42" s="465"/>
      <c r="E42" s="465"/>
    </row>
    <row r="43" spans="1:6" ht="15.75" customHeight="1" x14ac:dyDescent="0.25">
      <c r="A43" s="465"/>
      <c r="B43" s="465"/>
      <c r="C43" s="465"/>
      <c r="D43" s="465"/>
      <c r="E43" s="465"/>
    </row>
    <row r="44" spans="1:6" ht="16.5" customHeight="1" x14ac:dyDescent="0.3">
      <c r="A44" s="470" t="s">
        <v>120</v>
      </c>
      <c r="B44" s="471" t="s">
        <v>121</v>
      </c>
      <c r="C44" s="470" t="s">
        <v>122</v>
      </c>
      <c r="D44" s="470" t="s">
        <v>123</v>
      </c>
      <c r="E44" s="470" t="s">
        <v>124</v>
      </c>
      <c r="F44" s="470" t="s">
        <v>134</v>
      </c>
    </row>
    <row r="45" spans="1:6" ht="16.5" customHeight="1" x14ac:dyDescent="0.3">
      <c r="A45" s="472">
        <v>1</v>
      </c>
      <c r="B45" s="473">
        <v>187662528</v>
      </c>
      <c r="C45" s="473">
        <v>6905.43</v>
      </c>
      <c r="D45" s="474">
        <v>1.32</v>
      </c>
      <c r="E45" s="475">
        <v>5.24</v>
      </c>
      <c r="F45" s="475">
        <v>9.99</v>
      </c>
    </row>
    <row r="46" spans="1:6" ht="16.5" customHeight="1" x14ac:dyDescent="0.3">
      <c r="A46" s="472">
        <v>2</v>
      </c>
      <c r="B46" s="473">
        <v>187616077</v>
      </c>
      <c r="C46" s="473">
        <v>6906.15</v>
      </c>
      <c r="D46" s="474">
        <v>1.33</v>
      </c>
      <c r="E46" s="474">
        <v>5.24</v>
      </c>
      <c r="F46" s="474">
        <v>9.99</v>
      </c>
    </row>
    <row r="47" spans="1:6" ht="16.5" customHeight="1" x14ac:dyDescent="0.3">
      <c r="A47" s="472">
        <v>3</v>
      </c>
      <c r="B47" s="473">
        <v>187590542</v>
      </c>
      <c r="C47" s="473">
        <v>6932.44</v>
      </c>
      <c r="D47" s="474">
        <v>1.3</v>
      </c>
      <c r="E47" s="474">
        <v>5.25</v>
      </c>
      <c r="F47" s="474">
        <v>10.01</v>
      </c>
    </row>
    <row r="48" spans="1:6" ht="16.5" customHeight="1" x14ac:dyDescent="0.3">
      <c r="A48" s="472">
        <v>4</v>
      </c>
      <c r="B48" s="473">
        <v>187637618</v>
      </c>
      <c r="C48" s="473">
        <v>6900.86</v>
      </c>
      <c r="D48" s="474">
        <v>1.32</v>
      </c>
      <c r="E48" s="474">
        <v>5.24</v>
      </c>
      <c r="F48" s="474">
        <v>9.99</v>
      </c>
    </row>
    <row r="49" spans="1:7" ht="16.5" customHeight="1" x14ac:dyDescent="0.3">
      <c r="A49" s="472">
        <v>5</v>
      </c>
      <c r="B49" s="473">
        <v>187610848</v>
      </c>
      <c r="C49" s="473">
        <v>6944.85</v>
      </c>
      <c r="D49" s="474">
        <v>1.29</v>
      </c>
      <c r="E49" s="474">
        <v>5.25</v>
      </c>
      <c r="F49" s="474">
        <v>10.01</v>
      </c>
    </row>
    <row r="50" spans="1:7" ht="16.5" customHeight="1" x14ac:dyDescent="0.3">
      <c r="A50" s="472">
        <v>6</v>
      </c>
      <c r="B50" s="476">
        <v>187437895</v>
      </c>
      <c r="C50" s="476">
        <v>6929.26</v>
      </c>
      <c r="D50" s="477">
        <v>1.32</v>
      </c>
      <c r="E50" s="477">
        <v>5.24</v>
      </c>
      <c r="F50" s="477">
        <v>10.01</v>
      </c>
    </row>
    <row r="51" spans="1:7" ht="16.5" customHeight="1" x14ac:dyDescent="0.3">
      <c r="A51" s="478" t="s">
        <v>125</v>
      </c>
      <c r="B51" s="479">
        <f>AVERAGE(B45:B50)</f>
        <v>187592584.66666666</v>
      </c>
      <c r="C51" s="480">
        <f>AVERAGE(C45:C50)</f>
        <v>6919.8316666666678</v>
      </c>
      <c r="D51" s="481">
        <f>AVERAGE(D45:D50)</f>
        <v>1.3133333333333335</v>
      </c>
      <c r="E51" s="481">
        <f>AVERAGE(E45:E50)</f>
        <v>5.2433333333333332</v>
      </c>
      <c r="F51" s="481">
        <f>AVERAGE(F45:F50)</f>
        <v>10</v>
      </c>
    </row>
    <row r="52" spans="1:7" ht="16.5" customHeight="1" x14ac:dyDescent="0.3">
      <c r="A52" s="482" t="s">
        <v>126</v>
      </c>
      <c r="B52" s="483">
        <f>(STDEV(B45:B50)/B51)</f>
        <v>4.247105470121493E-4</v>
      </c>
      <c r="C52" s="484"/>
      <c r="D52" s="484"/>
      <c r="E52" s="485"/>
      <c r="F52" s="485"/>
    </row>
    <row r="53" spans="1:7" s="459" customFormat="1" ht="16.5" customHeight="1" x14ac:dyDescent="0.3">
      <c r="A53" s="486" t="s">
        <v>3</v>
      </c>
      <c r="B53" s="487">
        <f>COUNT(B45:B50)</f>
        <v>6</v>
      </c>
      <c r="C53" s="488"/>
      <c r="D53" s="489"/>
      <c r="E53" s="490"/>
      <c r="F53" s="490"/>
    </row>
    <row r="54" spans="1:7" s="459" customFormat="1" ht="15.75" customHeight="1" x14ac:dyDescent="0.25">
      <c r="A54" s="465"/>
      <c r="B54" s="465"/>
      <c r="C54" s="465"/>
      <c r="D54" s="465"/>
      <c r="E54" s="465"/>
    </row>
    <row r="55" spans="1:7" s="459" customFormat="1" ht="16.5" customHeight="1" x14ac:dyDescent="0.3">
      <c r="A55" s="466" t="s">
        <v>127</v>
      </c>
      <c r="B55" s="491" t="s">
        <v>128</v>
      </c>
      <c r="C55" s="492"/>
      <c r="D55" s="492"/>
      <c r="E55" s="492"/>
    </row>
    <row r="56" spans="1:7" ht="16.5" customHeight="1" x14ac:dyDescent="0.3">
      <c r="A56" s="466"/>
      <c r="B56" s="491" t="s">
        <v>129</v>
      </c>
      <c r="C56" s="492"/>
      <c r="D56" s="492"/>
      <c r="E56" s="492"/>
    </row>
    <row r="57" spans="1:7" ht="16.5" customHeight="1" x14ac:dyDescent="0.3">
      <c r="A57" s="466"/>
      <c r="B57" s="491" t="s">
        <v>130</v>
      </c>
      <c r="C57" s="492"/>
      <c r="D57" s="492"/>
      <c r="E57" s="492"/>
    </row>
    <row r="58" spans="1:7" ht="14.25" customHeight="1" thickBot="1" x14ac:dyDescent="0.3">
      <c r="A58" s="493"/>
      <c r="B58" s="494"/>
      <c r="D58" s="495"/>
      <c r="F58" s="496"/>
      <c r="G58" s="496"/>
    </row>
    <row r="59" spans="1:7" ht="15" customHeight="1" x14ac:dyDescent="0.3">
      <c r="B59" s="506" t="s">
        <v>4</v>
      </c>
      <c r="C59" s="506"/>
      <c r="E59" s="497" t="s">
        <v>5</v>
      </c>
      <c r="F59" s="498"/>
      <c r="G59" s="497" t="s">
        <v>6</v>
      </c>
    </row>
    <row r="60" spans="1:7" ht="15" customHeight="1" x14ac:dyDescent="0.3">
      <c r="A60" s="499" t="s">
        <v>7</v>
      </c>
      <c r="B60" s="500"/>
      <c r="C60" s="500"/>
      <c r="E60" s="500"/>
      <c r="G60" s="500"/>
    </row>
    <row r="61" spans="1:7" ht="15" customHeight="1" x14ac:dyDescent="0.3">
      <c r="A61" s="499" t="s">
        <v>8</v>
      </c>
      <c r="B61" s="501"/>
      <c r="C61" s="501"/>
      <c r="E61" s="501"/>
      <c r="G61" s="5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18" sqref="C18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509" t="s">
        <v>9</v>
      </c>
      <c r="B11" s="510"/>
      <c r="C11" s="510"/>
      <c r="D11" s="510"/>
      <c r="E11" s="510"/>
      <c r="F11" s="511"/>
      <c r="G11" s="370"/>
    </row>
    <row r="12" spans="1:7" ht="16.5" customHeight="1" x14ac:dyDescent="0.3">
      <c r="A12" s="512" t="s">
        <v>10</v>
      </c>
      <c r="B12" s="512"/>
      <c r="C12" s="512"/>
      <c r="D12" s="512"/>
      <c r="E12" s="512"/>
      <c r="F12" s="512"/>
      <c r="G12" s="371"/>
    </row>
    <row r="14" spans="1:7" ht="16.5" customHeight="1" x14ac:dyDescent="0.3">
      <c r="A14" s="513" t="s">
        <v>11</v>
      </c>
      <c r="B14" s="513"/>
      <c r="C14" s="372" t="s">
        <v>111</v>
      </c>
    </row>
    <row r="15" spans="1:7" ht="16.5" customHeight="1" x14ac:dyDescent="0.3">
      <c r="A15" s="513" t="s">
        <v>12</v>
      </c>
      <c r="B15" s="513"/>
      <c r="C15" s="372" t="s">
        <v>110</v>
      </c>
    </row>
    <row r="16" spans="1:7" ht="16.5" customHeight="1" x14ac:dyDescent="0.3">
      <c r="A16" s="513" t="s">
        <v>13</v>
      </c>
      <c r="B16" s="513"/>
      <c r="C16" s="372" t="s">
        <v>112</v>
      </c>
    </row>
    <row r="17" spans="1:5" ht="16.5" customHeight="1" x14ac:dyDescent="0.3">
      <c r="A17" s="513" t="s">
        <v>14</v>
      </c>
      <c r="B17" s="513"/>
      <c r="C17" s="372" t="s">
        <v>113</v>
      </c>
    </row>
    <row r="18" spans="1:5" ht="16.5" customHeight="1" x14ac:dyDescent="0.3">
      <c r="A18" s="513" t="s">
        <v>15</v>
      </c>
      <c r="B18" s="513"/>
      <c r="C18" s="373" t="s">
        <v>114</v>
      </c>
    </row>
    <row r="19" spans="1:5" ht="16.5" customHeight="1" x14ac:dyDescent="0.3">
      <c r="A19" s="513" t="s">
        <v>16</v>
      </c>
      <c r="B19" s="513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512" t="s">
        <v>0</v>
      </c>
      <c r="B21" s="512"/>
      <c r="C21" s="376" t="s">
        <v>17</v>
      </c>
      <c r="D21" s="377"/>
    </row>
    <row r="22" spans="1:5" ht="15.75" customHeight="1" thickBot="1" x14ac:dyDescent="0.35">
      <c r="A22" s="514"/>
      <c r="B22" s="514"/>
      <c r="C22" s="378"/>
      <c r="D22" s="514"/>
      <c r="E22" s="514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1118.18</v>
      </c>
      <c r="D24" s="383">
        <f t="shared" ref="D24:D43" si="0">(C24-$C$46)/$C$46</f>
        <v>1.2402652285258012E-2</v>
      </c>
      <c r="E24" s="384"/>
    </row>
    <row r="25" spans="1:5" ht="15.75" customHeight="1" x14ac:dyDescent="0.3">
      <c r="C25" s="382">
        <v>1102.3599999999999</v>
      </c>
      <c r="D25" s="385">
        <f t="shared" si="0"/>
        <v>-1.9208108057943653E-3</v>
      </c>
      <c r="E25" s="384"/>
    </row>
    <row r="26" spans="1:5" ht="15.75" customHeight="1" x14ac:dyDescent="0.3">
      <c r="C26" s="382">
        <v>1098.75</v>
      </c>
      <c r="D26" s="385">
        <f t="shared" si="0"/>
        <v>-5.1893128132973433E-3</v>
      </c>
      <c r="E26" s="384"/>
    </row>
    <row r="27" spans="1:5" ht="15.75" customHeight="1" x14ac:dyDescent="0.3">
      <c r="C27" s="382">
        <v>1066.23</v>
      </c>
      <c r="D27" s="385">
        <f t="shared" si="0"/>
        <v>-3.4632992947369289E-2</v>
      </c>
      <c r="E27" s="384"/>
    </row>
    <row r="28" spans="1:5" ht="15.75" customHeight="1" x14ac:dyDescent="0.3">
      <c r="C28" s="382">
        <v>1118.44</v>
      </c>
      <c r="D28" s="385">
        <f t="shared" si="0"/>
        <v>1.2638056861975675E-2</v>
      </c>
      <c r="E28" s="384"/>
    </row>
    <row r="29" spans="1:5" ht="15.75" customHeight="1" x14ac:dyDescent="0.3">
      <c r="C29" s="382">
        <v>1138.8900000000001</v>
      </c>
      <c r="D29" s="385">
        <f t="shared" si="0"/>
        <v>3.1153532223038807E-2</v>
      </c>
      <c r="E29" s="384"/>
    </row>
    <row r="30" spans="1:5" ht="15.75" customHeight="1" x14ac:dyDescent="0.3">
      <c r="C30" s="382">
        <v>1091.32</v>
      </c>
      <c r="D30" s="385">
        <f t="shared" si="0"/>
        <v>-1.1916451294113966E-2</v>
      </c>
      <c r="E30" s="384"/>
    </row>
    <row r="31" spans="1:5" ht="15.75" customHeight="1" x14ac:dyDescent="0.3">
      <c r="C31" s="382">
        <v>1119.22</v>
      </c>
      <c r="D31" s="385">
        <f t="shared" si="0"/>
        <v>1.3344270592128669E-2</v>
      </c>
      <c r="E31" s="384"/>
    </row>
    <row r="32" spans="1:5" ht="15.75" customHeight="1" x14ac:dyDescent="0.3">
      <c r="C32" s="382">
        <v>1086.1600000000001</v>
      </c>
      <c r="D32" s="385">
        <f t="shared" si="0"/>
        <v>-1.6588326739741487E-2</v>
      </c>
      <c r="E32" s="384"/>
    </row>
    <row r="33" spans="1:7" ht="15.75" customHeight="1" x14ac:dyDescent="0.3">
      <c r="C33" s="382">
        <v>1121.79</v>
      </c>
      <c r="D33" s="385">
        <f t="shared" si="0"/>
        <v>1.5671154292760989E-2</v>
      </c>
      <c r="E33" s="384"/>
    </row>
    <row r="34" spans="1:7" ht="15.75" customHeight="1" x14ac:dyDescent="0.3">
      <c r="C34" s="382">
        <v>1121.4100000000001</v>
      </c>
      <c r="D34" s="385">
        <f t="shared" si="0"/>
        <v>1.5327101449866036E-2</v>
      </c>
      <c r="E34" s="384"/>
    </row>
    <row r="35" spans="1:7" ht="15.75" customHeight="1" x14ac:dyDescent="0.3">
      <c r="C35" s="382">
        <v>1099.8699999999999</v>
      </c>
      <c r="D35" s="385">
        <f t="shared" si="0"/>
        <v>-4.1752623289751604E-3</v>
      </c>
      <c r="E35" s="384"/>
    </row>
    <row r="36" spans="1:7" ht="15.75" customHeight="1" x14ac:dyDescent="0.3">
      <c r="C36" s="382">
        <v>1087.1300000000001</v>
      </c>
      <c r="D36" s="385">
        <f t="shared" si="0"/>
        <v>-1.5710086588140916E-2</v>
      </c>
      <c r="E36" s="384"/>
    </row>
    <row r="37" spans="1:7" ht="15.75" customHeight="1" x14ac:dyDescent="0.3">
      <c r="C37" s="382">
        <v>1119</v>
      </c>
      <c r="D37" s="385">
        <f t="shared" si="0"/>
        <v>1.3145082104136768E-2</v>
      </c>
      <c r="E37" s="384"/>
    </row>
    <row r="38" spans="1:7" ht="15.75" customHeight="1" x14ac:dyDescent="0.3">
      <c r="C38" s="382">
        <v>1112.28</v>
      </c>
      <c r="D38" s="385">
        <f t="shared" si="0"/>
        <v>7.0607791982030526E-3</v>
      </c>
      <c r="E38" s="384"/>
    </row>
    <row r="39" spans="1:7" ht="15.75" customHeight="1" x14ac:dyDescent="0.3">
      <c r="C39" s="382">
        <v>1085.7</v>
      </c>
      <c r="D39" s="385">
        <f t="shared" si="0"/>
        <v>-1.7004811760088175E-2</v>
      </c>
      <c r="E39" s="384"/>
    </row>
    <row r="40" spans="1:7" ht="15.75" customHeight="1" x14ac:dyDescent="0.3">
      <c r="C40" s="382">
        <v>1118.73</v>
      </c>
      <c r="D40" s="385">
        <f t="shared" si="0"/>
        <v>1.2900623505237662E-2</v>
      </c>
      <c r="E40" s="384"/>
    </row>
    <row r="41" spans="1:7" ht="15.75" customHeight="1" x14ac:dyDescent="0.3">
      <c r="C41" s="382">
        <v>1094.1199999999999</v>
      </c>
      <c r="D41" s="385">
        <f t="shared" si="0"/>
        <v>-9.3813250833083024E-3</v>
      </c>
      <c r="E41" s="384"/>
    </row>
    <row r="42" spans="1:7" ht="15.75" customHeight="1" x14ac:dyDescent="0.3">
      <c r="C42" s="382">
        <v>1070.69</v>
      </c>
      <c r="D42" s="385">
        <f t="shared" si="0"/>
        <v>-3.0594899054443028E-2</v>
      </c>
      <c r="E42" s="384"/>
    </row>
    <row r="43" spans="1:7" ht="16.5" customHeight="1" thickBot="1" x14ac:dyDescent="0.35">
      <c r="C43" s="386">
        <v>1119.3599999999999</v>
      </c>
      <c r="D43" s="387">
        <f t="shared" si="0"/>
        <v>1.3471026902668838E-2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22089.629999999997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1104.4814999999999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507">
        <f>C46</f>
        <v>1104.4814999999999</v>
      </c>
      <c r="C49" s="399">
        <f>-IF(C46&lt;=80,10%,IF(C46&lt;250,7.5%,5%))</f>
        <v>-0.05</v>
      </c>
      <c r="D49" s="400">
        <f>IF(C46&lt;=80,C46*0.9,IF(C46&lt;250,C46*0.925,C46*0.95))</f>
        <v>1049.2574249999998</v>
      </c>
    </row>
    <row r="50" spans="1:6" ht="17.25" customHeight="1" thickBot="1" x14ac:dyDescent="0.35">
      <c r="B50" s="508"/>
      <c r="C50" s="401">
        <f>IF(C46&lt;=80, 10%, IF(C46&lt;250, 7.5%, 5%))</f>
        <v>0.05</v>
      </c>
      <c r="D50" s="400">
        <f>IF(C46&lt;=80, C46*1.1, IF(C46&lt;250, C46*1.075, C46*1.05))</f>
        <v>1159.705575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2" zoomScale="60" zoomScaleNormal="40" zoomScalePageLayoutView="50" workbookViewId="0">
      <selection activeCell="D113" sqref="D11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15" t="s">
        <v>23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24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3"/>
    </row>
    <row r="16" spans="1:9" ht="19.5" customHeight="1" x14ac:dyDescent="0.3">
      <c r="A16" s="549" t="s">
        <v>9</v>
      </c>
      <c r="B16" s="550"/>
      <c r="C16" s="550"/>
      <c r="D16" s="550"/>
      <c r="E16" s="550"/>
      <c r="F16" s="550"/>
      <c r="G16" s="550"/>
      <c r="H16" s="551"/>
    </row>
    <row r="17" spans="1:14" ht="20.25" customHeight="1" x14ac:dyDescent="0.25">
      <c r="A17" s="552" t="s">
        <v>25</v>
      </c>
      <c r="B17" s="552"/>
      <c r="C17" s="552"/>
      <c r="D17" s="552"/>
      <c r="E17" s="552"/>
      <c r="F17" s="552"/>
      <c r="G17" s="552"/>
      <c r="H17" s="552"/>
    </row>
    <row r="18" spans="1:14" ht="26.25" customHeight="1" x14ac:dyDescent="0.4">
      <c r="A18" s="5" t="s">
        <v>11</v>
      </c>
      <c r="B18" s="548" t="s">
        <v>103</v>
      </c>
      <c r="C18" s="548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53" t="s">
        <v>104</v>
      </c>
      <c r="C20" s="553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53" t="s">
        <v>109</v>
      </c>
      <c r="C21" s="553"/>
      <c r="D21" s="553"/>
      <c r="E21" s="553"/>
      <c r="F21" s="553"/>
      <c r="G21" s="553"/>
      <c r="H21" s="553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548" t="s">
        <v>105</v>
      </c>
      <c r="C26" s="548"/>
    </row>
    <row r="27" spans="1:14" ht="26.25" customHeight="1" x14ac:dyDescent="0.4">
      <c r="A27" s="14" t="s">
        <v>26</v>
      </c>
      <c r="B27" s="546" t="s">
        <v>106</v>
      </c>
      <c r="C27" s="546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523" t="s">
        <v>28</v>
      </c>
      <c r="D29" s="524"/>
      <c r="E29" s="524"/>
      <c r="F29" s="524"/>
      <c r="G29" s="525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526" t="s">
        <v>31</v>
      </c>
      <c r="D31" s="527"/>
      <c r="E31" s="527"/>
      <c r="F31" s="527"/>
      <c r="G31" s="527"/>
      <c r="H31" s="528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526" t="s">
        <v>33</v>
      </c>
      <c r="D32" s="527"/>
      <c r="E32" s="527"/>
      <c r="F32" s="527"/>
      <c r="G32" s="527"/>
      <c r="H32" s="528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529" t="s">
        <v>37</v>
      </c>
      <c r="E36" s="547"/>
      <c r="F36" s="529" t="s">
        <v>38</v>
      </c>
      <c r="G36" s="530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531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531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517" t="s">
        <v>56</v>
      </c>
      <c r="B46" s="518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519"/>
      <c r="B47" s="520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1104.481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534" t="s">
        <v>72</v>
      </c>
      <c r="D60" s="537">
        <v>185.31</v>
      </c>
      <c r="E60" s="87">
        <v>1</v>
      </c>
      <c r="F60" s="88">
        <v>65579738</v>
      </c>
      <c r="G60" s="174">
        <f>IF(ISBLANK(F60),"-",(F60/$D$50*$D$47*$B$68)*($B$57/$D$60))</f>
        <v>274.54571212612359</v>
      </c>
      <c r="H60" s="89">
        <f t="shared" ref="H60:H71" si="0">IF(ISBLANK(F60),"-",G60/$B$56)</f>
        <v>0.91515237375374525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535"/>
      <c r="D61" s="538"/>
      <c r="E61" s="90">
        <v>2</v>
      </c>
      <c r="F61" s="42">
        <v>65735410</v>
      </c>
      <c r="G61" s="175">
        <f>IF(ISBLANK(F61),"-",(F61/$D$50*$D$47*$B$68)*($B$57/$D$60))</f>
        <v>275.19742378892562</v>
      </c>
      <c r="H61" s="91">
        <f t="shared" si="0"/>
        <v>0.91732474596308544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535"/>
      <c r="D62" s="538"/>
      <c r="E62" s="90">
        <v>3</v>
      </c>
      <c r="F62" s="92">
        <v>65567470</v>
      </c>
      <c r="G62" s="175">
        <f>IF(ISBLANK(F62),"-",(F62/$D$50*$D$47*$B$68)*($B$57/$D$60))</f>
        <v>274.49435286640278</v>
      </c>
      <c r="H62" s="91">
        <f t="shared" si="0"/>
        <v>0.91498117622134256</v>
      </c>
      <c r="L62" s="17"/>
    </row>
    <row r="63" spans="1:12" ht="27" customHeight="1" x14ac:dyDescent="0.4">
      <c r="A63" s="29" t="s">
        <v>75</v>
      </c>
      <c r="B63" s="30">
        <v>1</v>
      </c>
      <c r="C63" s="545"/>
      <c r="D63" s="539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534" t="s">
        <v>77</v>
      </c>
      <c r="D64" s="537">
        <v>184.98</v>
      </c>
      <c r="E64" s="87">
        <v>1</v>
      </c>
      <c r="F64" s="88">
        <v>65227385</v>
      </c>
      <c r="G64" s="176">
        <f>IF(ISBLANK(F64),"-",(F64/$D$50*$D$47*$B$68)*($B$57/$D$64))</f>
        <v>273.55775862212278</v>
      </c>
      <c r="H64" s="95">
        <f t="shared" si="0"/>
        <v>0.91185919540707594</v>
      </c>
    </row>
    <row r="65" spans="1:8" ht="26.25" customHeight="1" x14ac:dyDescent="0.4">
      <c r="A65" s="29" t="s">
        <v>78</v>
      </c>
      <c r="B65" s="30">
        <v>1</v>
      </c>
      <c r="C65" s="535"/>
      <c r="D65" s="538"/>
      <c r="E65" s="90">
        <v>2</v>
      </c>
      <c r="F65" s="42">
        <v>65168714</v>
      </c>
      <c r="G65" s="177">
        <f>IF(ISBLANK(F65),"-",(F65/$D$50*$D$47*$B$68)*($B$57/$D$64))</f>
        <v>273.31169774974353</v>
      </c>
      <c r="H65" s="96">
        <f t="shared" si="0"/>
        <v>0.91103899249914511</v>
      </c>
    </row>
    <row r="66" spans="1:8" ht="26.25" customHeight="1" x14ac:dyDescent="0.4">
      <c r="A66" s="29" t="s">
        <v>79</v>
      </c>
      <c r="B66" s="30">
        <v>1</v>
      </c>
      <c r="C66" s="535"/>
      <c r="D66" s="538"/>
      <c r="E66" s="90">
        <v>3</v>
      </c>
      <c r="F66" s="42">
        <v>65172524</v>
      </c>
      <c r="G66" s="177">
        <f>IF(ISBLANK(F66),"-",(F66/$D$50*$D$47*$B$68)*($B$57/$D$64))</f>
        <v>273.3276765454649</v>
      </c>
      <c r="H66" s="96">
        <f t="shared" si="0"/>
        <v>0.91109225515154968</v>
      </c>
    </row>
    <row r="67" spans="1:8" ht="27" customHeight="1" x14ac:dyDescent="0.4">
      <c r="A67" s="29" t="s">
        <v>80</v>
      </c>
      <c r="B67" s="30">
        <v>1</v>
      </c>
      <c r="C67" s="545"/>
      <c r="D67" s="539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534" t="s">
        <v>82</v>
      </c>
      <c r="D68" s="537">
        <v>183.35</v>
      </c>
      <c r="E68" s="87">
        <v>1</v>
      </c>
      <c r="F68" s="88">
        <v>65983950</v>
      </c>
      <c r="G68" s="176">
        <f>IF(ISBLANK(F68),"-",(F68/$D$50*$D$47*$B$68)*($B$57/$D$68))</f>
        <v>279.19088792479113</v>
      </c>
      <c r="H68" s="91">
        <f t="shared" si="0"/>
        <v>0.93063629308263707</v>
      </c>
    </row>
    <row r="69" spans="1:8" ht="27" customHeight="1" x14ac:dyDescent="0.4">
      <c r="A69" s="77" t="s">
        <v>83</v>
      </c>
      <c r="B69" s="99">
        <f>(D47*B68)/B56*B57</f>
        <v>184.08016666666666</v>
      </c>
      <c r="C69" s="535"/>
      <c r="D69" s="538"/>
      <c r="E69" s="90">
        <v>2</v>
      </c>
      <c r="F69" s="42">
        <v>66018712</v>
      </c>
      <c r="G69" s="177">
        <f>IF(ISBLANK(F69),"-",(F69/$D$50*$D$47*$B$68)*($B$57/$D$68))</f>
        <v>279.33797268776823</v>
      </c>
      <c r="H69" s="91">
        <f t="shared" si="0"/>
        <v>0.93112657562589407</v>
      </c>
    </row>
    <row r="70" spans="1:8" ht="26.25" customHeight="1" x14ac:dyDescent="0.4">
      <c r="A70" s="540" t="s">
        <v>56</v>
      </c>
      <c r="B70" s="541"/>
      <c r="C70" s="535"/>
      <c r="D70" s="538"/>
      <c r="E70" s="90">
        <v>3</v>
      </c>
      <c r="F70" s="42">
        <v>65865152</v>
      </c>
      <c r="G70" s="177">
        <f>IF(ISBLANK(F70),"-",(F70/$D$50*$D$47*$B$68)*($B$57/$D$68))</f>
        <v>278.68823054972205</v>
      </c>
      <c r="H70" s="91">
        <f t="shared" si="0"/>
        <v>0.9289607684990735</v>
      </c>
    </row>
    <row r="71" spans="1:8" ht="27" customHeight="1" x14ac:dyDescent="0.4">
      <c r="A71" s="542"/>
      <c r="B71" s="543"/>
      <c r="C71" s="536"/>
      <c r="D71" s="539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275.73907920678494</v>
      </c>
      <c r="H72" s="104">
        <f>AVERAGE(H60:H71)</f>
        <v>0.91913026402261666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9.3606569684767885E-3</v>
      </c>
      <c r="H73" s="179">
        <f>STDEV(H60:H71)/H72</f>
        <v>9.3606569684767764E-3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521" t="str">
        <f>B20</f>
        <v xml:space="preserve">Lamivudine </v>
      </c>
      <c r="D76" s="521"/>
      <c r="E76" s="110" t="s">
        <v>86</v>
      </c>
      <c r="F76" s="110"/>
      <c r="G76" s="111">
        <f>H72</f>
        <v>0.91913026402261666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544" t="str">
        <f>B26</f>
        <v>Lamivudine</v>
      </c>
      <c r="C79" s="544"/>
    </row>
    <row r="80" spans="1:8" ht="26.25" customHeight="1" x14ac:dyDescent="0.4">
      <c r="A80" s="14" t="s">
        <v>26</v>
      </c>
      <c r="B80" s="544" t="str">
        <f>B27</f>
        <v>L3-7</v>
      </c>
      <c r="C80" s="544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523" t="s">
        <v>28</v>
      </c>
      <c r="D82" s="524"/>
      <c r="E82" s="524"/>
      <c r="F82" s="524"/>
      <c r="G82" s="525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526" t="s">
        <v>89</v>
      </c>
      <c r="D84" s="527"/>
      <c r="E84" s="527"/>
      <c r="F84" s="527"/>
      <c r="G84" s="527"/>
      <c r="H84" s="528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526" t="s">
        <v>90</v>
      </c>
      <c r="D85" s="527"/>
      <c r="E85" s="527"/>
      <c r="F85" s="527"/>
      <c r="G85" s="527"/>
      <c r="H85" s="528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529" t="s">
        <v>38</v>
      </c>
      <c r="G89" s="530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531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531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517" t="s">
        <v>56</v>
      </c>
      <c r="B99" s="532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519"/>
      <c r="B100" s="533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212156693</v>
      </c>
      <c r="E108" s="180">
        <f t="shared" ref="E108:E113" si="1">IF(ISBLANK(D108),"-",D108/$D$103*$D$100*$B$116)</f>
        <v>246.05875852179753</v>
      </c>
      <c r="F108" s="150">
        <f t="shared" ref="F108:F113" si="2">IF(ISBLANK(D108), "-", E108/$B$56)</f>
        <v>0.82019586173932513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212845507</v>
      </c>
      <c r="E109" s="181">
        <f t="shared" si="1"/>
        <v>246.85764313531496</v>
      </c>
      <c r="F109" s="151">
        <f t="shared" si="2"/>
        <v>0.82285881045104992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211141915</v>
      </c>
      <c r="E110" s="181">
        <f t="shared" si="1"/>
        <v>244.88182174302133</v>
      </c>
      <c r="F110" s="151">
        <f t="shared" si="2"/>
        <v>0.81627273914340448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208842781</v>
      </c>
      <c r="E111" s="181">
        <f t="shared" si="1"/>
        <v>242.21529235044991</v>
      </c>
      <c r="F111" s="151">
        <f t="shared" si="2"/>
        <v>0.80738430783483306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208103075</v>
      </c>
      <c r="E112" s="181">
        <f t="shared" si="1"/>
        <v>241.35738333302797</v>
      </c>
      <c r="F112" s="151">
        <f t="shared" si="2"/>
        <v>0.80452461111009321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216244726</v>
      </c>
      <c r="E113" s="182">
        <f t="shared" si="1"/>
        <v>250.80004813445257</v>
      </c>
      <c r="F113" s="154">
        <f t="shared" si="2"/>
        <v>0.83600016044817527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245.36182453634402</v>
      </c>
      <c r="F115" s="157">
        <f>AVERAGE(F108:F113)</f>
        <v>0.8178727484544801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1.3936463332257886E-2</v>
      </c>
      <c r="F116" s="159">
        <f>STDEV(F108:F113)/F115</f>
        <v>1.393646333225791E-2</v>
      </c>
      <c r="I116" s="3"/>
    </row>
    <row r="117" spans="1:10" ht="27" customHeight="1" x14ac:dyDescent="0.4">
      <c r="A117" s="517" t="s">
        <v>56</v>
      </c>
      <c r="B117" s="518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519"/>
      <c r="B118" s="520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521" t="str">
        <f>B20</f>
        <v xml:space="preserve">Lamivudine </v>
      </c>
      <c r="D120" s="521"/>
      <c r="E120" s="110" t="s">
        <v>102</v>
      </c>
      <c r="F120" s="110"/>
      <c r="G120" s="111">
        <f>F115</f>
        <v>0.8178727484544801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522" t="s">
        <v>4</v>
      </c>
      <c r="C122" s="522"/>
      <c r="E122" s="116" t="s">
        <v>5</v>
      </c>
      <c r="F122" s="165"/>
      <c r="G122" s="522" t="s">
        <v>6</v>
      </c>
      <c r="H122" s="522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3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15" t="s">
        <v>23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24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186"/>
    </row>
    <row r="16" spans="1:9" ht="19.5" customHeight="1" x14ac:dyDescent="0.3">
      <c r="A16" s="549" t="s">
        <v>9</v>
      </c>
      <c r="B16" s="550"/>
      <c r="C16" s="550"/>
      <c r="D16" s="550"/>
      <c r="E16" s="550"/>
      <c r="F16" s="550"/>
      <c r="G16" s="550"/>
      <c r="H16" s="551"/>
    </row>
    <row r="17" spans="1:14" ht="20.25" customHeight="1" x14ac:dyDescent="0.25">
      <c r="A17" s="552" t="s">
        <v>25</v>
      </c>
      <c r="B17" s="552"/>
      <c r="C17" s="552"/>
      <c r="D17" s="552"/>
      <c r="E17" s="552"/>
      <c r="F17" s="552"/>
      <c r="G17" s="552"/>
      <c r="H17" s="552"/>
    </row>
    <row r="18" spans="1:14" ht="26.25" customHeight="1" x14ac:dyDescent="0.4">
      <c r="A18" s="188" t="s">
        <v>11</v>
      </c>
      <c r="B18" s="548" t="s">
        <v>103</v>
      </c>
      <c r="C18" s="548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553" t="s">
        <v>107</v>
      </c>
      <c r="C20" s="553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553" t="s">
        <v>109</v>
      </c>
      <c r="C21" s="553"/>
      <c r="D21" s="553"/>
      <c r="E21" s="553"/>
      <c r="F21" s="553"/>
      <c r="G21" s="553"/>
      <c r="H21" s="553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548" t="s">
        <v>107</v>
      </c>
      <c r="C26" s="548"/>
    </row>
    <row r="27" spans="1:14" ht="26.25" customHeight="1" x14ac:dyDescent="0.4">
      <c r="A27" s="197" t="s">
        <v>26</v>
      </c>
      <c r="B27" s="546" t="s">
        <v>108</v>
      </c>
      <c r="C27" s="546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523" t="s">
        <v>28</v>
      </c>
      <c r="D29" s="524"/>
      <c r="E29" s="524"/>
      <c r="F29" s="524"/>
      <c r="G29" s="525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526" t="s">
        <v>31</v>
      </c>
      <c r="D31" s="527"/>
      <c r="E31" s="527"/>
      <c r="F31" s="527"/>
      <c r="G31" s="527"/>
      <c r="H31" s="528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526" t="s">
        <v>33</v>
      </c>
      <c r="D32" s="527"/>
      <c r="E32" s="527"/>
      <c r="F32" s="527"/>
      <c r="G32" s="527"/>
      <c r="H32" s="528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529" t="s">
        <v>37</v>
      </c>
      <c r="E36" s="547"/>
      <c r="F36" s="529" t="s">
        <v>38</v>
      </c>
      <c r="G36" s="530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531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531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517" t="s">
        <v>56</v>
      </c>
      <c r="B46" s="518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519"/>
      <c r="B47" s="520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1104.481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534" t="s">
        <v>72</v>
      </c>
      <c r="D60" s="537">
        <v>185.31</v>
      </c>
      <c r="E60" s="270">
        <v>1</v>
      </c>
      <c r="F60" s="271">
        <v>56233372</v>
      </c>
      <c r="G60" s="357">
        <f>IF(ISBLANK(F60),"-",(F60/$D$50*$D$47*$B$68)*($B$57/$D$60))</f>
        <v>293.00963246022093</v>
      </c>
      <c r="H60" s="272">
        <f t="shared" ref="H60:H71" si="0">IF(ISBLANK(F60),"-",G60/$B$56)</f>
        <v>0.97669877486740309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535"/>
      <c r="D61" s="538"/>
      <c r="E61" s="273">
        <v>2</v>
      </c>
      <c r="F61" s="225">
        <v>56315733</v>
      </c>
      <c r="G61" s="358">
        <f>IF(ISBLANK(F61),"-",(F61/$D$50*$D$47*$B$68)*($B$57/$D$60))</f>
        <v>293.43878272243631</v>
      </c>
      <c r="H61" s="274">
        <f t="shared" si="0"/>
        <v>0.97812927574145436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535"/>
      <c r="D62" s="538"/>
      <c r="E62" s="273">
        <v>3</v>
      </c>
      <c r="F62" s="275">
        <v>56192013</v>
      </c>
      <c r="G62" s="358">
        <f>IF(ISBLANK(F62),"-",(F62/$D$50*$D$47*$B$68)*($B$57/$D$60))</f>
        <v>292.79412723693599</v>
      </c>
      <c r="H62" s="274">
        <f t="shared" si="0"/>
        <v>0.97598042412312003</v>
      </c>
      <c r="L62" s="200"/>
    </row>
    <row r="63" spans="1:12" ht="27" customHeight="1" x14ac:dyDescent="0.4">
      <c r="A63" s="212" t="s">
        <v>75</v>
      </c>
      <c r="B63" s="213">
        <v>1</v>
      </c>
      <c r="C63" s="545"/>
      <c r="D63" s="539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534" t="s">
        <v>77</v>
      </c>
      <c r="D64" s="537">
        <v>184.98</v>
      </c>
      <c r="E64" s="270">
        <v>1</v>
      </c>
      <c r="F64" s="271">
        <v>54767670</v>
      </c>
      <c r="G64" s="359">
        <f>IF(ISBLANK(F64),"-",(F64/$D$50*$D$47*$B$68)*($B$57/$D$64))</f>
        <v>285.88154276250771</v>
      </c>
      <c r="H64" s="278">
        <f t="shared" si="0"/>
        <v>0.95293847587502567</v>
      </c>
    </row>
    <row r="65" spans="1:8" ht="26.25" customHeight="1" x14ac:dyDescent="0.4">
      <c r="A65" s="212" t="s">
        <v>78</v>
      </c>
      <c r="B65" s="213">
        <v>1</v>
      </c>
      <c r="C65" s="535"/>
      <c r="D65" s="538"/>
      <c r="E65" s="273">
        <v>2</v>
      </c>
      <c r="F65" s="225">
        <v>54662840</v>
      </c>
      <c r="G65" s="360">
        <f>IF(ISBLANK(F65),"-",(F65/$D$50*$D$47*$B$68)*($B$57/$D$64))</f>
        <v>285.33434106253048</v>
      </c>
      <c r="H65" s="279">
        <f t="shared" si="0"/>
        <v>0.95111447020843498</v>
      </c>
    </row>
    <row r="66" spans="1:8" ht="26.25" customHeight="1" x14ac:dyDescent="0.4">
      <c r="A66" s="212" t="s">
        <v>79</v>
      </c>
      <c r="B66" s="213">
        <v>1</v>
      </c>
      <c r="C66" s="535"/>
      <c r="D66" s="538"/>
      <c r="E66" s="273">
        <v>3</v>
      </c>
      <c r="F66" s="225">
        <v>54704960</v>
      </c>
      <c r="G66" s="360">
        <f>IF(ISBLANK(F66),"-",(F66/$D$50*$D$47*$B$68)*($B$57/$D$64))</f>
        <v>285.55420308297352</v>
      </c>
      <c r="H66" s="279">
        <f t="shared" si="0"/>
        <v>0.95184734360991174</v>
      </c>
    </row>
    <row r="67" spans="1:8" ht="27" customHeight="1" x14ac:dyDescent="0.4">
      <c r="A67" s="212" t="s">
        <v>80</v>
      </c>
      <c r="B67" s="213">
        <v>1</v>
      </c>
      <c r="C67" s="545"/>
      <c r="D67" s="539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534" t="s">
        <v>82</v>
      </c>
      <c r="D68" s="537">
        <v>183.35</v>
      </c>
      <c r="E68" s="270">
        <v>1</v>
      </c>
      <c r="F68" s="271">
        <v>53292226</v>
      </c>
      <c r="G68" s="359">
        <f>IF(ISBLANK(F68),"-",(F68/$D$50*$D$47*$B$68)*($B$57/$D$68))</f>
        <v>280.65292568451008</v>
      </c>
      <c r="H68" s="274">
        <f t="shared" si="0"/>
        <v>0.9355097522817003</v>
      </c>
    </row>
    <row r="69" spans="1:8" ht="27" customHeight="1" x14ac:dyDescent="0.4">
      <c r="A69" s="260" t="s">
        <v>83</v>
      </c>
      <c r="B69" s="282">
        <f>(D47*B68)/B56*B57</f>
        <v>184.08016666666666</v>
      </c>
      <c r="C69" s="535"/>
      <c r="D69" s="538"/>
      <c r="E69" s="273">
        <v>2</v>
      </c>
      <c r="F69" s="225">
        <v>53271877</v>
      </c>
      <c r="G69" s="360">
        <f>IF(ISBLANK(F69),"-",(F69/$D$50*$D$47*$B$68)*($B$57/$D$68))</f>
        <v>280.54576171682834</v>
      </c>
      <c r="H69" s="274">
        <f t="shared" si="0"/>
        <v>0.93515253905609441</v>
      </c>
    </row>
    <row r="70" spans="1:8" ht="26.25" customHeight="1" x14ac:dyDescent="0.4">
      <c r="A70" s="540" t="s">
        <v>56</v>
      </c>
      <c r="B70" s="541"/>
      <c r="C70" s="535"/>
      <c r="D70" s="538"/>
      <c r="E70" s="273">
        <v>3</v>
      </c>
      <c r="F70" s="225">
        <v>53210430</v>
      </c>
      <c r="G70" s="360">
        <f>IF(ISBLANK(F70),"-",(F70/$D$50*$D$47*$B$68)*($B$57/$D$68))</f>
        <v>280.22216329321327</v>
      </c>
      <c r="H70" s="274">
        <f t="shared" si="0"/>
        <v>0.93407387764404426</v>
      </c>
    </row>
    <row r="71" spans="1:8" ht="27" customHeight="1" x14ac:dyDescent="0.4">
      <c r="A71" s="542"/>
      <c r="B71" s="543"/>
      <c r="C71" s="536"/>
      <c r="D71" s="539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286.38149778023967</v>
      </c>
      <c r="H72" s="287">
        <f>AVERAGE(H60:H71)</f>
        <v>0.95460499260079879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1.9193240446082706E-2</v>
      </c>
      <c r="H73" s="362">
        <f>STDEV(H60:H71)/H72</f>
        <v>1.9193240446082713E-2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521" t="str">
        <f>B20</f>
        <v>Tenofovir Disoproxil Fumarate</v>
      </c>
      <c r="D76" s="521"/>
      <c r="E76" s="293" t="s">
        <v>86</v>
      </c>
      <c r="F76" s="293"/>
      <c r="G76" s="294">
        <f>H72</f>
        <v>0.95460499260079879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544" t="str">
        <f>B26</f>
        <v>Tenofovir Disoproxil Fumarate</v>
      </c>
      <c r="C79" s="544"/>
    </row>
    <row r="80" spans="1:8" ht="26.25" customHeight="1" x14ac:dyDescent="0.4">
      <c r="A80" s="197" t="s">
        <v>26</v>
      </c>
      <c r="B80" s="544" t="str">
        <f>B27</f>
        <v>T11-8</v>
      </c>
      <c r="C80" s="544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523" t="s">
        <v>28</v>
      </c>
      <c r="D82" s="524"/>
      <c r="E82" s="524"/>
      <c r="F82" s="524"/>
      <c r="G82" s="525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526" t="s">
        <v>89</v>
      </c>
      <c r="D84" s="527"/>
      <c r="E84" s="527"/>
      <c r="F84" s="527"/>
      <c r="G84" s="527"/>
      <c r="H84" s="528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526" t="s">
        <v>90</v>
      </c>
      <c r="D85" s="527"/>
      <c r="E85" s="527"/>
      <c r="F85" s="527"/>
      <c r="G85" s="527"/>
      <c r="H85" s="528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529" t="s">
        <v>38</v>
      </c>
      <c r="G89" s="530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531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531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517" t="s">
        <v>56</v>
      </c>
      <c r="B99" s="532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519"/>
      <c r="B100" s="533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177714388</v>
      </c>
      <c r="E108" s="363">
        <f t="shared" ref="E108:E113" si="1">IF(ISBLANK(D108),"-",D108/$D$103*$D$100*$B$116)</f>
        <v>285.57567960776703</v>
      </c>
      <c r="F108" s="333">
        <f t="shared" ref="F108:F113" si="2">IF(ISBLANK(D108), "-", E108/$B$56)</f>
        <v>0.95191893202589006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179852189</v>
      </c>
      <c r="E109" s="364">
        <f t="shared" si="1"/>
        <v>289.01098937819017</v>
      </c>
      <c r="F109" s="334">
        <f t="shared" si="2"/>
        <v>0.96336996459396729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179899455</v>
      </c>
      <c r="E110" s="364">
        <f t="shared" si="1"/>
        <v>289.08694282362717</v>
      </c>
      <c r="F110" s="334">
        <f t="shared" si="2"/>
        <v>0.96362314274542393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176325282</v>
      </c>
      <c r="E111" s="364">
        <f t="shared" si="1"/>
        <v>283.34347491988751</v>
      </c>
      <c r="F111" s="334">
        <f t="shared" si="2"/>
        <v>0.94447824973295835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175200112</v>
      </c>
      <c r="E112" s="364">
        <f t="shared" si="1"/>
        <v>281.53539853935126</v>
      </c>
      <c r="F112" s="334">
        <f t="shared" si="2"/>
        <v>0.93845132846450419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180273708</v>
      </c>
      <c r="E113" s="365">
        <f t="shared" si="1"/>
        <v>289.68834350943013</v>
      </c>
      <c r="F113" s="337">
        <f t="shared" si="2"/>
        <v>0.96562781169810041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286.37347146304222</v>
      </c>
      <c r="F115" s="340">
        <f>AVERAGE(F108:F113)</f>
        <v>0.95457823821014076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1.1947561764974916E-2</v>
      </c>
      <c r="F116" s="342">
        <f>STDEV(F108:F113)/F115</f>
        <v>1.1947561764974938E-2</v>
      </c>
      <c r="I116" s="186"/>
    </row>
    <row r="117" spans="1:10" ht="27" customHeight="1" x14ac:dyDescent="0.4">
      <c r="A117" s="517" t="s">
        <v>56</v>
      </c>
      <c r="B117" s="518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519"/>
      <c r="B118" s="520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521" t="str">
        <f>B20</f>
        <v>Tenofovir Disoproxil Fumarate</v>
      </c>
      <c r="D120" s="521"/>
      <c r="E120" s="293" t="s">
        <v>102</v>
      </c>
      <c r="F120" s="293"/>
      <c r="G120" s="294">
        <f>F115</f>
        <v>0.95457823821014076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522" t="s">
        <v>4</v>
      </c>
      <c r="C122" s="522"/>
      <c r="E122" s="299" t="s">
        <v>5</v>
      </c>
      <c r="F122" s="348"/>
      <c r="G122" s="522" t="s">
        <v>6</v>
      </c>
      <c r="H122" s="522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3TC</vt:lpstr>
      <vt:lpstr>SST TDF</vt:lpstr>
      <vt:lpstr>Uniformity</vt:lpstr>
      <vt:lpstr>3TC</vt:lpstr>
      <vt:lpstr>TDF</vt:lpstr>
      <vt:lpstr>'SST 3TC'!Print_Area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2016-07-05T10:59:01Z</cp:lastPrinted>
  <dcterms:created xsi:type="dcterms:W3CDTF">2005-07-05T10:19:27Z</dcterms:created>
  <dcterms:modified xsi:type="dcterms:W3CDTF">2016-07-15T12:51:35Z</dcterms:modified>
</cp:coreProperties>
</file>