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tabRatio="717" activeTab="3"/>
  </bookViews>
  <sheets>
    <sheet name="SST(LAM)(S1)" sheetId="16" r:id="rId1"/>
    <sheet name="SST(ZID)(S1) " sheetId="17" r:id="rId2"/>
    <sheet name="Uniformity" sheetId="2" r:id="rId3"/>
    <sheet name="SST(LAM)  (S2) " sheetId="18" r:id="rId4"/>
    <sheet name="SST(ZID)  (S2)" sheetId="19" r:id="rId5"/>
    <sheet name="Lamivudine (S1)" sheetId="11" r:id="rId6"/>
    <sheet name="Zidovudine (S1)" sheetId="12" r:id="rId7"/>
    <sheet name="Lamivudine (S2)" sheetId="14" r:id="rId8"/>
    <sheet name="Zidovudine (S2)" sheetId="15" r:id="rId9"/>
  </sheets>
  <definedNames>
    <definedName name="_xlnm.Print_Area" localSheetId="5">'Lamivudine (S1)'!$A$1:$I$124</definedName>
    <definedName name="_xlnm.Print_Area" localSheetId="7">'Lamivudine (S2)'!$A$1:$I$124</definedName>
    <definedName name="_xlnm.Print_Area" localSheetId="3">'SST(LAM)  (S2) '!$A$15:$H$61</definedName>
    <definedName name="_xlnm.Print_Area" localSheetId="0">'SST(LAM)(S1)'!$A$15:$H$61</definedName>
    <definedName name="_xlnm.Print_Area" localSheetId="4">'SST(ZID)  (S2)'!$A$15:$H$62</definedName>
    <definedName name="_xlnm.Print_Area" localSheetId="1">'SST(ZID)(S1) '!$A$15:$H$61</definedName>
    <definedName name="_xlnm.Print_Area" localSheetId="2">Uniformity!$A$12:$F$54</definedName>
    <definedName name="_xlnm.Print_Area" localSheetId="6">'Zidovudine (S1)'!$A$1:$I$124</definedName>
    <definedName name="_xlnm.Print_Area" localSheetId="8">'Zidovudine (S2)'!$A$1:$I$124</definedName>
  </definedNames>
  <calcPr calcId="145621"/>
</workbook>
</file>

<file path=xl/calcChain.xml><?xml version="1.0" encoding="utf-8"?>
<calcChain xmlns="http://schemas.openxmlformats.org/spreadsheetml/2006/main">
  <c r="B53" i="19" l="1"/>
  <c r="F51" i="19"/>
  <c r="D51" i="19"/>
  <c r="C51" i="19"/>
  <c r="B51" i="19"/>
  <c r="B52" i="19" s="1"/>
  <c r="B43" i="19"/>
  <c r="B32" i="19"/>
  <c r="F30" i="19"/>
  <c r="C30" i="19"/>
  <c r="B30" i="19"/>
  <c r="B31" i="19" s="1"/>
  <c r="B21" i="19"/>
  <c r="B21" i="18"/>
  <c r="B30" i="18"/>
  <c r="B31" i="18" s="1"/>
  <c r="C30" i="18"/>
  <c r="F30" i="18"/>
  <c r="B32" i="18"/>
  <c r="B43" i="18"/>
  <c r="B51" i="18"/>
  <c r="C51" i="18"/>
  <c r="D51" i="18"/>
  <c r="F51" i="18"/>
  <c r="B52" i="18"/>
  <c r="B53" i="18"/>
  <c r="B53" i="17"/>
  <c r="F51" i="17"/>
  <c r="D51" i="17"/>
  <c r="C51" i="17"/>
  <c r="B51" i="17"/>
  <c r="B52" i="17" s="1"/>
  <c r="B43" i="17"/>
  <c r="B32" i="17"/>
  <c r="B31" i="17"/>
  <c r="F30" i="17"/>
  <c r="C30" i="17"/>
  <c r="B30" i="17"/>
  <c r="B21" i="17"/>
  <c r="B53" i="16"/>
  <c r="B52" i="16"/>
  <c r="B43" i="16"/>
  <c r="B32" i="16"/>
  <c r="B31" i="16"/>
  <c r="F30" i="16"/>
  <c r="C30" i="16"/>
  <c r="B30" i="16"/>
  <c r="B21" i="16"/>
  <c r="C120" i="15"/>
  <c r="B116" i="15"/>
  <c r="D100" i="15" s="1"/>
  <c r="B98" i="15"/>
  <c r="F95" i="15"/>
  <c r="D95" i="15"/>
  <c r="I92" i="15" s="1"/>
  <c r="G94" i="15"/>
  <c r="E94" i="15"/>
  <c r="B87" i="15"/>
  <c r="F97" i="15" s="1"/>
  <c r="F98" i="15" s="1"/>
  <c r="B83" i="15"/>
  <c r="B81" i="15"/>
  <c r="B80" i="15"/>
  <c r="B79" i="15"/>
  <c r="C76" i="15"/>
  <c r="H71" i="15"/>
  <c r="G71" i="15"/>
  <c r="B68" i="15"/>
  <c r="B69" i="15" s="1"/>
  <c r="H67" i="15"/>
  <c r="G67" i="15"/>
  <c r="H63" i="15"/>
  <c r="G63" i="15"/>
  <c r="B57" i="15"/>
  <c r="C56" i="15"/>
  <c r="B55" i="15"/>
  <c r="B45" i="15"/>
  <c r="D48" i="15" s="1"/>
  <c r="D49" i="15" s="1"/>
  <c r="F44" i="15"/>
  <c r="F45" i="15" s="1"/>
  <c r="D44" i="15"/>
  <c r="F42" i="15"/>
  <c r="D42" i="15"/>
  <c r="I39" i="15" s="1"/>
  <c r="G41" i="15"/>
  <c r="E41" i="15"/>
  <c r="B34" i="15"/>
  <c r="B30" i="15"/>
  <c r="C120" i="14"/>
  <c r="B116" i="14"/>
  <c r="D100" i="14"/>
  <c r="B98" i="14"/>
  <c r="F95" i="14"/>
  <c r="D95" i="14"/>
  <c r="G94" i="14"/>
  <c r="E94" i="14"/>
  <c r="B87" i="14"/>
  <c r="F97" i="14" s="1"/>
  <c r="B81" i="14"/>
  <c r="B83" i="14" s="1"/>
  <c r="B79" i="14"/>
  <c r="C76" i="14"/>
  <c r="H71" i="14"/>
  <c r="G71" i="14"/>
  <c r="B68" i="14"/>
  <c r="H67" i="14"/>
  <c r="G67" i="14"/>
  <c r="H63" i="14"/>
  <c r="G63" i="14"/>
  <c r="B57" i="14"/>
  <c r="B69" i="14" s="1"/>
  <c r="C56" i="14"/>
  <c r="B55" i="14"/>
  <c r="B45" i="14"/>
  <c r="D48" i="14" s="1"/>
  <c r="F44" i="14"/>
  <c r="F42" i="14"/>
  <c r="D42" i="14"/>
  <c r="G41" i="14"/>
  <c r="E41" i="14"/>
  <c r="B34" i="14"/>
  <c r="D44" i="14" s="1"/>
  <c r="B30" i="14"/>
  <c r="F45" i="14" l="1"/>
  <c r="G39" i="14" s="1"/>
  <c r="D45" i="14"/>
  <c r="D46" i="14" s="1"/>
  <c r="I39" i="14"/>
  <c r="D45" i="15"/>
  <c r="E40" i="15" s="1"/>
  <c r="D101" i="15"/>
  <c r="G93" i="15" s="1"/>
  <c r="F99" i="15"/>
  <c r="D101" i="14"/>
  <c r="D102" i="14" s="1"/>
  <c r="I92" i="14"/>
  <c r="D102" i="15"/>
  <c r="D46" i="15"/>
  <c r="E39" i="15"/>
  <c r="G38" i="15"/>
  <c r="G40" i="15"/>
  <c r="F46" i="15"/>
  <c r="G39" i="15"/>
  <c r="D97" i="15"/>
  <c r="D98" i="15" s="1"/>
  <c r="F98" i="14"/>
  <c r="F99" i="14" s="1"/>
  <c r="D49" i="14"/>
  <c r="G38" i="14"/>
  <c r="G40" i="14"/>
  <c r="D97" i="14"/>
  <c r="D98" i="14" s="1"/>
  <c r="D99" i="14" s="1"/>
  <c r="C120" i="12"/>
  <c r="B116" i="12"/>
  <c r="D100" i="12" s="1"/>
  <c r="B98" i="12"/>
  <c r="F97" i="12"/>
  <c r="D97" i="12"/>
  <c r="F95" i="12"/>
  <c r="D95" i="12"/>
  <c r="G94" i="12"/>
  <c r="E94" i="12"/>
  <c r="B87" i="12"/>
  <c r="B81" i="12"/>
  <c r="B83" i="12" s="1"/>
  <c r="B80" i="12"/>
  <c r="B79" i="12"/>
  <c r="C76" i="12"/>
  <c r="H71" i="12"/>
  <c r="G71" i="12"/>
  <c r="B68" i="12"/>
  <c r="B69" i="12" s="1"/>
  <c r="H67" i="12"/>
  <c r="G67" i="12"/>
  <c r="H63" i="12"/>
  <c r="G63" i="12"/>
  <c r="B57" i="12"/>
  <c r="C56" i="12"/>
  <c r="B55" i="12"/>
  <c r="D48" i="12"/>
  <c r="B45" i="12"/>
  <c r="D44" i="12"/>
  <c r="D45" i="12" s="1"/>
  <c r="F42" i="12"/>
  <c r="D42" i="12"/>
  <c r="G41" i="12"/>
  <c r="E41" i="12"/>
  <c r="B34" i="12"/>
  <c r="F44" i="12" s="1"/>
  <c r="F45" i="12" s="1"/>
  <c r="F46" i="12" s="1"/>
  <c r="B30" i="12"/>
  <c r="C120" i="11"/>
  <c r="B116" i="11"/>
  <c r="D100" i="11"/>
  <c r="B98" i="11"/>
  <c r="D101" i="11" s="1"/>
  <c r="F95" i="11"/>
  <c r="I92" i="11" s="1"/>
  <c r="D95" i="11"/>
  <c r="G94" i="11"/>
  <c r="E94" i="11"/>
  <c r="B87" i="11"/>
  <c r="F97" i="11" s="1"/>
  <c r="B81" i="11"/>
  <c r="B83" i="11" s="1"/>
  <c r="B80" i="11"/>
  <c r="B79" i="11"/>
  <c r="C76" i="11"/>
  <c r="H71" i="11"/>
  <c r="G71" i="11"/>
  <c r="B68" i="11"/>
  <c r="B69" i="11" s="1"/>
  <c r="H67" i="11"/>
  <c r="G67" i="11"/>
  <c r="H63" i="11"/>
  <c r="G63" i="11"/>
  <c r="B57" i="11"/>
  <c r="C56" i="11"/>
  <c r="B55" i="11"/>
  <c r="B45" i="11"/>
  <c r="D48" i="11" s="1"/>
  <c r="F44" i="11"/>
  <c r="D44" i="11"/>
  <c r="D45" i="11" s="1"/>
  <c r="D46" i="11" s="1"/>
  <c r="F42" i="11"/>
  <c r="D42" i="11"/>
  <c r="G41" i="11"/>
  <c r="E41" i="11"/>
  <c r="B34" i="11"/>
  <c r="B30" i="11"/>
  <c r="E40" i="14" l="1"/>
  <c r="E38" i="14"/>
  <c r="D52" i="14" s="1"/>
  <c r="F46" i="14"/>
  <c r="E39" i="14"/>
  <c r="F45" i="11"/>
  <c r="F46" i="11" s="1"/>
  <c r="F98" i="11"/>
  <c r="F99" i="11" s="1"/>
  <c r="F98" i="12"/>
  <c r="E38" i="15"/>
  <c r="E42" i="15" s="1"/>
  <c r="G42" i="15"/>
  <c r="G91" i="15"/>
  <c r="G92" i="15"/>
  <c r="D99" i="15"/>
  <c r="E92" i="15"/>
  <c r="E93" i="15"/>
  <c r="G93" i="14"/>
  <c r="G91" i="14"/>
  <c r="E93" i="14"/>
  <c r="E91" i="15"/>
  <c r="D52" i="15"/>
  <c r="D50" i="15"/>
  <c r="E42" i="14"/>
  <c r="G92" i="14"/>
  <c r="G42" i="14"/>
  <c r="E91" i="14"/>
  <c r="E92" i="14"/>
  <c r="D101" i="12"/>
  <c r="D102" i="12" s="1"/>
  <c r="I92" i="12"/>
  <c r="I39" i="11"/>
  <c r="I39" i="12"/>
  <c r="D46" i="12"/>
  <c r="E38" i="12"/>
  <c r="F99" i="12"/>
  <c r="G39" i="12"/>
  <c r="D98" i="12"/>
  <c r="E92" i="12" s="1"/>
  <c r="E40" i="12"/>
  <c r="D49" i="12"/>
  <c r="E39" i="12"/>
  <c r="G40" i="12"/>
  <c r="G92" i="12"/>
  <c r="G38" i="12"/>
  <c r="G93" i="12"/>
  <c r="D49" i="11"/>
  <c r="E40" i="11"/>
  <c r="G38" i="11"/>
  <c r="E38" i="11"/>
  <c r="E39" i="11"/>
  <c r="G39" i="11"/>
  <c r="G40" i="11"/>
  <c r="D102" i="11"/>
  <c r="E91" i="11"/>
  <c r="D97" i="11"/>
  <c r="D98" i="11" s="1"/>
  <c r="D99" i="11" s="1"/>
  <c r="D50" i="14" l="1"/>
  <c r="G93" i="11"/>
  <c r="G92" i="11"/>
  <c r="G95" i="11" s="1"/>
  <c r="G91" i="11"/>
  <c r="G95" i="15"/>
  <c r="G95" i="14"/>
  <c r="E95" i="15"/>
  <c r="D105" i="15"/>
  <c r="D103" i="15"/>
  <c r="G68" i="15"/>
  <c r="H68" i="15" s="1"/>
  <c r="G70" i="15"/>
  <c r="H70" i="15" s="1"/>
  <c r="G65" i="15"/>
  <c r="H65" i="15" s="1"/>
  <c r="G69" i="15"/>
  <c r="H69" i="15" s="1"/>
  <c r="G66" i="15"/>
  <c r="H66" i="15" s="1"/>
  <c r="G64" i="15"/>
  <c r="H64" i="15" s="1"/>
  <c r="G62" i="15"/>
  <c r="H62" i="15" s="1"/>
  <c r="G60" i="15"/>
  <c r="D51" i="15"/>
  <c r="G61" i="15"/>
  <c r="H61" i="15" s="1"/>
  <c r="G68" i="14"/>
  <c r="H68" i="14" s="1"/>
  <c r="G61" i="14"/>
  <c r="H61" i="14" s="1"/>
  <c r="G69" i="14"/>
  <c r="H69" i="14" s="1"/>
  <c r="G66" i="14"/>
  <c r="H66" i="14" s="1"/>
  <c r="G64" i="14"/>
  <c r="H64" i="14" s="1"/>
  <c r="G62" i="14"/>
  <c r="H62" i="14" s="1"/>
  <c r="G60" i="14"/>
  <c r="D51" i="14"/>
  <c r="G70" i="14"/>
  <c r="H70" i="14" s="1"/>
  <c r="G65" i="14"/>
  <c r="H65" i="14" s="1"/>
  <c r="E95" i="14"/>
  <c r="D105" i="14"/>
  <c r="D103" i="14"/>
  <c r="G91" i="12"/>
  <c r="G95" i="12" s="1"/>
  <c r="G42" i="12"/>
  <c r="D50" i="12"/>
  <c r="G66" i="12" s="1"/>
  <c r="H66" i="12" s="1"/>
  <c r="D52" i="12"/>
  <c r="E42" i="12"/>
  <c r="D99" i="12"/>
  <c r="E93" i="12"/>
  <c r="E91" i="12"/>
  <c r="D52" i="11"/>
  <c r="D50" i="11"/>
  <c r="E42" i="11"/>
  <c r="E93" i="11"/>
  <c r="G42" i="11"/>
  <c r="E92" i="11"/>
  <c r="D105" i="11" s="1"/>
  <c r="E95" i="11" l="1"/>
  <c r="H60" i="15"/>
  <c r="G74" i="15"/>
  <c r="G72" i="15"/>
  <c r="G73" i="15" s="1"/>
  <c r="E112" i="15"/>
  <c r="F112" i="15" s="1"/>
  <c r="E110" i="15"/>
  <c r="F110" i="15" s="1"/>
  <c r="E108" i="15"/>
  <c r="E113" i="15"/>
  <c r="F113" i="15" s="1"/>
  <c r="E111" i="15"/>
  <c r="F111" i="15" s="1"/>
  <c r="E109" i="15"/>
  <c r="F109" i="15" s="1"/>
  <c r="D104" i="15"/>
  <c r="E112" i="14"/>
  <c r="F112" i="14" s="1"/>
  <c r="E110" i="14"/>
  <c r="F110" i="14" s="1"/>
  <c r="E108" i="14"/>
  <c r="E113" i="14"/>
  <c r="F113" i="14" s="1"/>
  <c r="E111" i="14"/>
  <c r="F111" i="14" s="1"/>
  <c r="E109" i="14"/>
  <c r="F109" i="14" s="1"/>
  <c r="D104" i="14"/>
  <c r="H60" i="14"/>
  <c r="G72" i="14"/>
  <c r="G73" i="14" s="1"/>
  <c r="G74" i="14"/>
  <c r="G68" i="12"/>
  <c r="H68" i="12" s="1"/>
  <c r="D51" i="12"/>
  <c r="G70" i="12"/>
  <c r="H70" i="12" s="1"/>
  <c r="G62" i="12"/>
  <c r="H62" i="12" s="1"/>
  <c r="G60" i="12"/>
  <c r="H60" i="12" s="1"/>
  <c r="G61" i="12"/>
  <c r="H61" i="12" s="1"/>
  <c r="G64" i="12"/>
  <c r="H64" i="12" s="1"/>
  <c r="G69" i="12"/>
  <c r="H69" i="12" s="1"/>
  <c r="G65" i="12"/>
  <c r="H65" i="12" s="1"/>
  <c r="E95" i="12"/>
  <c r="D103" i="12"/>
  <c r="D105" i="12"/>
  <c r="D103" i="11"/>
  <c r="G68" i="11"/>
  <c r="H68" i="11" s="1"/>
  <c r="G69" i="11"/>
  <c r="H69" i="11" s="1"/>
  <c r="G66" i="11"/>
  <c r="H66" i="11" s="1"/>
  <c r="G64" i="11"/>
  <c r="H64" i="11" s="1"/>
  <c r="G62" i="11"/>
  <c r="H62" i="11" s="1"/>
  <c r="G60" i="11"/>
  <c r="G70" i="11"/>
  <c r="H70" i="11" s="1"/>
  <c r="G65" i="11"/>
  <c r="H65" i="11" s="1"/>
  <c r="D51" i="11"/>
  <c r="G61" i="11"/>
  <c r="H61" i="11" s="1"/>
  <c r="E115" i="15" l="1"/>
  <c r="E116" i="15" s="1"/>
  <c r="E117" i="15"/>
  <c r="F108" i="15"/>
  <c r="H74" i="15"/>
  <c r="H72" i="15"/>
  <c r="H74" i="14"/>
  <c r="H72" i="14"/>
  <c r="E115" i="14"/>
  <c r="E116" i="14" s="1"/>
  <c r="E117" i="14"/>
  <c r="F108" i="14"/>
  <c r="G74" i="12"/>
  <c r="G72" i="12"/>
  <c r="G73" i="12" s="1"/>
  <c r="E112" i="12"/>
  <c r="F112" i="12" s="1"/>
  <c r="E110" i="12"/>
  <c r="F110" i="12" s="1"/>
  <c r="E108" i="12"/>
  <c r="E113" i="12"/>
  <c r="F113" i="12" s="1"/>
  <c r="E111" i="12"/>
  <c r="F111" i="12" s="1"/>
  <c r="E109" i="12"/>
  <c r="F109" i="12" s="1"/>
  <c r="D104" i="12"/>
  <c r="H74" i="12"/>
  <c r="H72" i="12"/>
  <c r="H60" i="11"/>
  <c r="G74" i="11"/>
  <c r="G72" i="11"/>
  <c r="G73" i="11" s="1"/>
  <c r="E112" i="11"/>
  <c r="F112" i="11" s="1"/>
  <c r="E110" i="11"/>
  <c r="F110" i="11" s="1"/>
  <c r="E108" i="11"/>
  <c r="E113" i="11"/>
  <c r="F113" i="11" s="1"/>
  <c r="E111" i="11"/>
  <c r="F111" i="11" s="1"/>
  <c r="E109" i="11"/>
  <c r="F109" i="11" s="1"/>
  <c r="D104" i="11"/>
  <c r="G76" i="15" l="1"/>
  <c r="H73" i="15"/>
  <c r="F117" i="15"/>
  <c r="F115" i="15"/>
  <c r="G76" i="14"/>
  <c r="H73" i="14"/>
  <c r="F117" i="14"/>
  <c r="F115" i="14"/>
  <c r="G76" i="12"/>
  <c r="H73" i="12"/>
  <c r="E115" i="12"/>
  <c r="E116" i="12" s="1"/>
  <c r="E117" i="12"/>
  <c r="F108" i="12"/>
  <c r="H74" i="11"/>
  <c r="H72" i="11"/>
  <c r="E115" i="11"/>
  <c r="E116" i="11" s="1"/>
  <c r="E117" i="11"/>
  <c r="F108" i="11"/>
  <c r="G120" i="15" l="1"/>
  <c r="F116" i="15"/>
  <c r="G120" i="14"/>
  <c r="F116" i="14"/>
  <c r="F117" i="12"/>
  <c r="F115" i="12"/>
  <c r="F117" i="11"/>
  <c r="F115" i="11"/>
  <c r="G76" i="11"/>
  <c r="H73" i="11"/>
  <c r="G120" i="12" l="1"/>
  <c r="F116" i="12"/>
  <c r="G120" i="11"/>
  <c r="F116" i="11"/>
  <c r="C50" i="2" l="1"/>
  <c r="D49" i="2"/>
  <c r="C49" i="2"/>
  <c r="C46" i="2"/>
  <c r="C45" i="2"/>
  <c r="D43" i="2"/>
  <c r="D41" i="2"/>
  <c r="D40" i="2"/>
  <c r="D39" i="2"/>
  <c r="D37" i="2"/>
  <c r="D36" i="2"/>
  <c r="D35" i="2"/>
  <c r="D33" i="2"/>
  <c r="D32" i="2"/>
  <c r="D31" i="2"/>
  <c r="D29" i="2"/>
  <c r="D28" i="2"/>
  <c r="D27" i="2"/>
  <c r="D25" i="2"/>
  <c r="D24" i="2"/>
  <c r="C19" i="2"/>
  <c r="D50" i="2" l="1"/>
  <c r="B49" i="2"/>
  <c r="D42" i="2"/>
  <c r="D38" i="2"/>
  <c r="D34" i="2"/>
  <c r="D30" i="2"/>
  <c r="D26" i="2"/>
</calcChain>
</file>

<file path=xl/sharedStrings.xml><?xml version="1.0" encoding="utf-8"?>
<sst xmlns="http://schemas.openxmlformats.org/spreadsheetml/2006/main" count="877" uniqueCount="141">
  <si>
    <t>HPLC System Suitability Report</t>
  </si>
  <si>
    <t>Analysis Data</t>
  </si>
  <si>
    <t>Assay</t>
  </si>
  <si>
    <t>Sample(s)</t>
  </si>
  <si>
    <t>Reference Substance:</t>
  </si>
  <si>
    <t>LAMIVUDINE 30MG &amp; ZIDOVUDINE 60MG</t>
  </si>
  <si>
    <t>% age Purity:</t>
  </si>
  <si>
    <t>NDQD2016061031</t>
  </si>
  <si>
    <t>Weight (mg):</t>
  </si>
  <si>
    <t>LAMIVUDINE 30mg &amp; ZIDOVUDINE 60mg</t>
  </si>
  <si>
    <t>Standard Conc (mg/mL):</t>
  </si>
  <si>
    <t>2016-06-10 12:46:46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</si>
  <si>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</si>
  <si>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</si>
  <si>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</si>
  <si>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</si>
  <si>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</si>
  <si>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</si>
  <si>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</si>
  <si>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</si>
  <si>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</si>
  <si>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</si>
  <si>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</si>
  <si>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</si>
  <si>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</si>
  <si>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</si>
  <si>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</si>
  <si>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</si>
  <si>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</si>
  <si>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</si>
  <si>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</si>
  <si>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</si>
  <si>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</si>
  <si>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</si>
  <si>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</si>
  <si>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</si>
  <si>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</si>
  <si>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</si>
  <si>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</si>
  <si>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</si>
  <si>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</si>
  <si>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</si>
  <si>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</si>
  <si>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</si>
  <si>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</si>
  <si>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</si>
  <si>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</si>
  <si>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</si>
  <si>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</si>
  <si>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</si>
  <si>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</si>
  <si>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</si>
  <si>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</si>
  <si>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</si>
  <si>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</si>
  <si>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</si>
  <si>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</si>
  <si>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</si>
  <si>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</si>
  <si>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</si>
  <si>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</si>
  <si>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</si>
  <si>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</si>
  <si>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</si>
  <si>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</si>
  <si>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</si>
  <si>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</si>
  <si>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</si>
  <si>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</si>
  <si>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</si>
  <si>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</si>
  <si>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</si>
  <si>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</si>
  <si>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</si>
  <si>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</si>
  <si>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</si>
  <si>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</si>
  <si>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</si>
  <si>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</si>
  <si>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</si>
  <si>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</si>
  <si>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</si>
  <si>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</si>
  <si>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</si>
  <si>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</si>
  <si>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</si>
  <si>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</si>
  <si>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</si>
  <si>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</si>
  <si>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</si>
  <si>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</si>
  <si>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</si>
  <si>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</si>
  <si>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</si>
  <si>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</si>
  <si>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</si>
  <si>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</si>
  <si>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</si>
  <si>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</si>
  <si>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</si>
  <si>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</si>
  <si>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</si>
  <si>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</si>
  <si>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</si>
  <si>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</si>
  <si>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</si>
  <si>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</si>
  <si>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</si>
  <si>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</si>
  <si>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</si>
  <si>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</si>
  <si>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</si>
  <si>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</si>
  <si>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</si>
  <si>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</si>
  <si>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</si>
  <si>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</si>
  <si>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</si>
  <si>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</si>
  <si>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</si>
  <si>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</si>
  <si>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</si>
  <si>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</si>
  <si>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</si>
  <si>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 xml:space="preserve">ZIDOVUDINE </t>
  </si>
  <si>
    <t>Zidovudine</t>
  </si>
  <si>
    <t>Z3-9</t>
  </si>
  <si>
    <t>LAMIVUDINE</t>
  </si>
  <si>
    <t>Lamivudine</t>
  </si>
  <si>
    <t>L3-9</t>
  </si>
  <si>
    <t>LAMIVUDINE 150MG &amp; ZIDOVUDINE 300MG</t>
  </si>
  <si>
    <t xml:space="preserve">LAMIVUDINE </t>
  </si>
  <si>
    <t>Resolution(USP)</t>
  </si>
  <si>
    <t>The Resolution between the peak pair of Lamivudine and Zidovudine peaks is NLT 3.0</t>
  </si>
  <si>
    <t>L3-7</t>
  </si>
  <si>
    <t>Z1-3</t>
  </si>
  <si>
    <r>
      <t>The number of Theoretical Plates (USP) for all peaks is NLT</t>
    </r>
    <r>
      <rPr>
        <b/>
        <sz val="12"/>
        <color rgb="FF000000"/>
        <rFont val="Book Antiqua"/>
      </rPr>
      <t xml:space="preserve"> 2000</t>
    </r>
  </si>
  <si>
    <r>
      <t>The Assymetry of all peaks is NMT</t>
    </r>
    <r>
      <rPr>
        <b/>
        <sz val="12"/>
        <color rgb="FF000000"/>
        <rFont val="Book Antiqua"/>
      </rPr>
      <t xml:space="preserve"> 2.0</t>
    </r>
  </si>
  <si>
    <t>RUTTO/JOYFRIDA</t>
  </si>
  <si>
    <t>13/07/2016</t>
  </si>
  <si>
    <t xml:space="preserve">                                                                                                          The Resolution between the peak pair of Lamivudine  and Zidovudine is NLT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</si>
</sst>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4" fillId="2" borderId="0"/>
    <xf numFmtId="0" fontId="24" fillId="2" borderId="0"/>
  </cellStyleXfs>
  <cellXfs count="314">
    <xf numFmtId="0" fontId="0" fillId="2" borderId="0" xfId="0" applyFill="1"/>
    <xf numFmtId="0" fontId="1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24" fillId="2" borderId="0" xfId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10" fontId="2" fillId="2" borderId="0" xfId="1" applyNumberFormat="1" applyFont="1" applyFill="1" applyBorder="1"/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10" xfId="1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14" fontId="2" fillId="2" borderId="7" xfId="1" applyNumberFormat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10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2" fillId="2" borderId="43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40" xfId="0" applyFont="1" applyFill="1" applyBorder="1" applyAlignment="1">
      <alignment horizontal="center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</cellXfs>
  <cellStyles count="3">
    <cellStyle name="Normal" xfId="0" builtinId="0"/>
    <cellStyle name="Normal 2" xfId="1"/>
    <cellStyle name="Normal 3" xfId="2"/>
  </cellStyles>
  <dxfs count="5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workbookViewId="0">
      <selection activeCell="A15" sqref="A15:H61"/>
    </sheetView>
  </sheetViews>
  <sheetFormatPr defaultRowHeight="13.5" x14ac:dyDescent="0.25"/>
  <cols>
    <col min="1" max="1" width="27.5703125" style="214" customWidth="1"/>
    <col min="2" max="2" width="20.42578125" style="214" customWidth="1"/>
    <col min="3" max="3" width="31.85546875" style="214" customWidth="1"/>
    <col min="4" max="5" width="25.85546875" style="214" customWidth="1"/>
    <col min="6" max="6" width="25.7109375" style="214" customWidth="1"/>
    <col min="7" max="7" width="23.140625" style="214" customWidth="1"/>
    <col min="8" max="8" width="28.42578125" style="214" customWidth="1"/>
    <col min="9" max="9" width="21.5703125" style="214" customWidth="1"/>
    <col min="10" max="10" width="9.140625" style="214" customWidth="1"/>
    <col min="11" max="16384" width="9.140625" style="216"/>
  </cols>
  <sheetData>
    <row r="14" spans="1:7" ht="15" customHeight="1" x14ac:dyDescent="0.3">
      <c r="A14" s="213"/>
      <c r="C14" s="215"/>
      <c r="G14" s="215"/>
    </row>
    <row r="15" spans="1:7" ht="18.75" customHeight="1" x14ac:dyDescent="0.3">
      <c r="A15" s="265" t="s">
        <v>0</v>
      </c>
      <c r="B15" s="265"/>
      <c r="C15" s="265"/>
      <c r="D15" s="265"/>
      <c r="E15" s="265"/>
      <c r="F15" s="265"/>
    </row>
    <row r="16" spans="1:7" ht="16.5" customHeight="1" x14ac:dyDescent="0.3">
      <c r="A16" s="217" t="s">
        <v>1</v>
      </c>
      <c r="B16" s="218" t="s">
        <v>2</v>
      </c>
    </row>
    <row r="17" spans="1:6" ht="16.5" customHeight="1" x14ac:dyDescent="0.3">
      <c r="A17" s="219" t="s">
        <v>3</v>
      </c>
      <c r="B17" s="219" t="s">
        <v>130</v>
      </c>
      <c r="D17" s="220"/>
      <c r="E17" s="220"/>
      <c r="F17" s="221"/>
    </row>
    <row r="18" spans="1:6" ht="16.5" customHeight="1" x14ac:dyDescent="0.3">
      <c r="A18" s="222" t="s">
        <v>4</v>
      </c>
      <c r="B18" s="219" t="s">
        <v>131</v>
      </c>
      <c r="C18" s="221"/>
      <c r="D18" s="221"/>
      <c r="E18" s="221"/>
      <c r="F18" s="221"/>
    </row>
    <row r="19" spans="1:6" ht="16.5" customHeight="1" x14ac:dyDescent="0.3">
      <c r="A19" s="222" t="s">
        <v>6</v>
      </c>
      <c r="B19" s="223">
        <v>84.06</v>
      </c>
      <c r="C19" s="221"/>
      <c r="D19" s="221"/>
      <c r="E19" s="221"/>
      <c r="F19" s="221"/>
    </row>
    <row r="20" spans="1:6" ht="16.5" customHeight="1" x14ac:dyDescent="0.3">
      <c r="A20" s="219" t="s">
        <v>8</v>
      </c>
      <c r="B20" s="223">
        <v>16.03</v>
      </c>
      <c r="C20" s="221"/>
      <c r="D20" s="221"/>
      <c r="E20" s="221"/>
      <c r="F20" s="221"/>
    </row>
    <row r="21" spans="1:6" ht="16.5" customHeight="1" x14ac:dyDescent="0.3">
      <c r="A21" s="219" t="s">
        <v>10</v>
      </c>
      <c r="B21" s="224">
        <f>16.03/20*4/20</f>
        <v>0.16030000000000003</v>
      </c>
      <c r="C21" s="221"/>
      <c r="D21" s="221"/>
      <c r="E21" s="221"/>
      <c r="F21" s="221"/>
    </row>
    <row r="22" spans="1:6" ht="15.75" customHeight="1" x14ac:dyDescent="0.25">
      <c r="A22" s="221"/>
      <c r="B22" s="221"/>
      <c r="C22" s="221"/>
      <c r="D22" s="221"/>
      <c r="E22" s="221"/>
      <c r="F22" s="221"/>
    </row>
    <row r="23" spans="1:6" ht="16.5" customHeight="1" x14ac:dyDescent="0.3">
      <c r="A23" s="225" t="s">
        <v>12</v>
      </c>
      <c r="B23" s="226" t="s">
        <v>13</v>
      </c>
      <c r="C23" s="225" t="s">
        <v>14</v>
      </c>
      <c r="D23" s="225" t="s">
        <v>15</v>
      </c>
      <c r="E23" s="225" t="s">
        <v>132</v>
      </c>
      <c r="F23" s="225" t="s">
        <v>16</v>
      </c>
    </row>
    <row r="24" spans="1:6" ht="16.5" customHeight="1" x14ac:dyDescent="0.3">
      <c r="A24" s="227">
        <v>1</v>
      </c>
      <c r="B24" s="228">
        <v>8908084</v>
      </c>
      <c r="C24" s="228">
        <v>6707.4</v>
      </c>
      <c r="D24" s="229">
        <v>1</v>
      </c>
      <c r="E24" s="229">
        <v>0</v>
      </c>
      <c r="F24" s="230">
        <v>4.2</v>
      </c>
    </row>
    <row r="25" spans="1:6" ht="16.5" customHeight="1" x14ac:dyDescent="0.3">
      <c r="A25" s="227">
        <v>2</v>
      </c>
      <c r="B25" s="228">
        <v>8917100</v>
      </c>
      <c r="C25" s="228">
        <v>6608</v>
      </c>
      <c r="D25" s="229">
        <v>1</v>
      </c>
      <c r="E25" s="229">
        <v>0</v>
      </c>
      <c r="F25" s="229">
        <v>42</v>
      </c>
    </row>
    <row r="26" spans="1:6" ht="16.5" customHeight="1" x14ac:dyDescent="0.3">
      <c r="A26" s="227">
        <v>3</v>
      </c>
      <c r="B26" s="228">
        <v>8922833</v>
      </c>
      <c r="C26" s="228">
        <v>6625.3</v>
      </c>
      <c r="D26" s="229">
        <v>1.1000000000000001</v>
      </c>
      <c r="E26" s="229">
        <v>0</v>
      </c>
      <c r="F26" s="229">
        <v>4.2</v>
      </c>
    </row>
    <row r="27" spans="1:6" ht="16.5" customHeight="1" x14ac:dyDescent="0.3">
      <c r="A27" s="227">
        <v>4</v>
      </c>
      <c r="B27" s="228">
        <v>8909196</v>
      </c>
      <c r="C27" s="228">
        <v>6633.7</v>
      </c>
      <c r="D27" s="229">
        <v>1.1000000000000001</v>
      </c>
      <c r="E27" s="229">
        <v>0</v>
      </c>
      <c r="F27" s="229">
        <v>4.2</v>
      </c>
    </row>
    <row r="28" spans="1:6" ht="16.5" customHeight="1" x14ac:dyDescent="0.3">
      <c r="A28" s="227">
        <v>5</v>
      </c>
      <c r="B28" s="228">
        <v>8895607</v>
      </c>
      <c r="C28" s="228">
        <v>6644.3</v>
      </c>
      <c r="D28" s="229">
        <v>1</v>
      </c>
      <c r="E28" s="229">
        <v>0</v>
      </c>
      <c r="F28" s="229">
        <v>4.2</v>
      </c>
    </row>
    <row r="29" spans="1:6" ht="16.5" customHeight="1" x14ac:dyDescent="0.3">
      <c r="A29" s="227">
        <v>6</v>
      </c>
      <c r="B29" s="231">
        <v>8882956</v>
      </c>
      <c r="C29" s="231">
        <v>6544.9</v>
      </c>
      <c r="D29" s="232">
        <v>1.1000000000000001</v>
      </c>
      <c r="E29" s="232">
        <v>0</v>
      </c>
      <c r="F29" s="232">
        <v>4.0999999999999996</v>
      </c>
    </row>
    <row r="30" spans="1:6" ht="16.5" customHeight="1" x14ac:dyDescent="0.3">
      <c r="A30" s="233" t="s">
        <v>17</v>
      </c>
      <c r="B30" s="234">
        <f>AVERAGE(B24:B29)</f>
        <v>8905962.666666666</v>
      </c>
      <c r="C30" s="235">
        <f>AVERAGE(C24:C29)</f>
        <v>6627.2666666666673</v>
      </c>
      <c r="D30" s="236">
        <v>1.1000000000000001</v>
      </c>
      <c r="E30" s="236">
        <v>0</v>
      </c>
      <c r="F30" s="236">
        <f>AVERAGE(F24:F29)</f>
        <v>10.483333333333336</v>
      </c>
    </row>
    <row r="31" spans="1:6" ht="16.5" customHeight="1" x14ac:dyDescent="0.3">
      <c r="A31" s="237" t="s">
        <v>18</v>
      </c>
      <c r="B31" s="238">
        <f>(STDEV(B24:B29)/B30)</f>
        <v>1.6349996352289101E-3</v>
      </c>
      <c r="C31" s="239"/>
      <c r="D31" s="239"/>
      <c r="E31" s="239"/>
      <c r="F31" s="240"/>
    </row>
    <row r="32" spans="1:6" s="214" customFormat="1" ht="16.5" customHeight="1" x14ac:dyDescent="0.3">
      <c r="A32" s="241" t="s">
        <v>19</v>
      </c>
      <c r="B32" s="242">
        <f>COUNT(B24:B29)</f>
        <v>6</v>
      </c>
      <c r="C32" s="243"/>
      <c r="D32" s="244"/>
      <c r="E32" s="244"/>
      <c r="F32" s="245"/>
    </row>
    <row r="33" spans="1:6" s="214" customFormat="1" ht="15.75" customHeight="1" x14ac:dyDescent="0.25">
      <c r="A33" s="221"/>
      <c r="B33" s="221"/>
      <c r="C33" s="221"/>
      <c r="D33" s="221"/>
      <c r="E33" s="221"/>
      <c r="F33" s="221"/>
    </row>
    <row r="34" spans="1:6" s="214" customFormat="1" ht="16.5" customHeight="1" x14ac:dyDescent="0.3">
      <c r="A34" s="222" t="s">
        <v>20</v>
      </c>
      <c r="B34" s="246" t="s">
        <v>21</v>
      </c>
      <c r="C34" s="247"/>
      <c r="D34" s="247"/>
      <c r="E34" s="247"/>
      <c r="F34" s="247"/>
    </row>
    <row r="35" spans="1:6" ht="16.5" customHeight="1" x14ac:dyDescent="0.3">
      <c r="A35" s="222"/>
      <c r="B35" s="246" t="s">
        <v>136</v>
      </c>
      <c r="C35" s="247"/>
      <c r="D35" s="247"/>
      <c r="E35" s="247"/>
      <c r="F35" s="247"/>
    </row>
    <row r="36" spans="1:6" ht="16.5" customHeight="1" x14ac:dyDescent="0.3">
      <c r="A36" s="222"/>
      <c r="B36" s="246" t="s">
        <v>137</v>
      </c>
      <c r="C36" s="247"/>
      <c r="D36" s="247"/>
      <c r="E36" s="247"/>
      <c r="F36" s="247"/>
    </row>
    <row r="37" spans="1:6" ht="15.75" customHeight="1" x14ac:dyDescent="0.25">
      <c r="A37" s="221"/>
      <c r="B37" s="221" t="s">
        <v>133</v>
      </c>
      <c r="C37" s="221"/>
      <c r="D37" s="221"/>
      <c r="E37" s="221"/>
      <c r="F37" s="221"/>
    </row>
    <row r="38" spans="1:6" ht="16.5" customHeight="1" x14ac:dyDescent="0.3">
      <c r="A38" s="217" t="s">
        <v>1</v>
      </c>
      <c r="B38" s="218" t="s">
        <v>24</v>
      </c>
    </row>
    <row r="39" spans="1:6" ht="16.5" customHeight="1" x14ac:dyDescent="0.3">
      <c r="A39" s="222" t="s">
        <v>4</v>
      </c>
      <c r="B39" s="219" t="s">
        <v>130</v>
      </c>
      <c r="C39" s="221"/>
      <c r="D39" s="221"/>
      <c r="E39" s="221"/>
      <c r="F39" s="221"/>
    </row>
    <row r="40" spans="1:6" ht="16.5" customHeight="1" x14ac:dyDescent="0.3">
      <c r="A40" s="222" t="s">
        <v>6</v>
      </c>
      <c r="B40" s="219" t="s">
        <v>127</v>
      </c>
      <c r="C40" s="221"/>
      <c r="D40" s="221"/>
      <c r="E40" s="221"/>
      <c r="F40" s="221"/>
    </row>
    <row r="41" spans="1:6" ht="16.5" customHeight="1" x14ac:dyDescent="0.3">
      <c r="A41" s="219" t="s">
        <v>8</v>
      </c>
      <c r="B41" s="223">
        <v>84.06</v>
      </c>
      <c r="C41" s="221"/>
      <c r="D41" s="221"/>
      <c r="E41" s="221"/>
      <c r="F41" s="221"/>
    </row>
    <row r="42" spans="1:6" ht="16.5" customHeight="1" x14ac:dyDescent="0.3">
      <c r="A42" s="219" t="s">
        <v>10</v>
      </c>
      <c r="B42" s="223">
        <v>16.03</v>
      </c>
      <c r="C42" s="221"/>
      <c r="D42" s="221"/>
      <c r="E42" s="221"/>
      <c r="F42" s="221"/>
    </row>
    <row r="43" spans="1:6" ht="15.75" customHeight="1" x14ac:dyDescent="0.3">
      <c r="A43" s="221"/>
      <c r="B43" s="224">
        <f>16.03/20*4/20</f>
        <v>0.16030000000000003</v>
      </c>
      <c r="C43" s="221"/>
      <c r="D43" s="221"/>
      <c r="E43" s="221"/>
      <c r="F43" s="221"/>
    </row>
    <row r="44" spans="1:6" ht="16.5" customHeight="1" x14ac:dyDescent="0.3">
      <c r="A44" s="225" t="s">
        <v>12</v>
      </c>
      <c r="B44" s="226" t="s">
        <v>13</v>
      </c>
      <c r="C44" s="225" t="s">
        <v>14</v>
      </c>
      <c r="D44" s="225" t="s">
        <v>15</v>
      </c>
      <c r="E44" s="225" t="s">
        <v>132</v>
      </c>
      <c r="F44" s="225" t="s">
        <v>16</v>
      </c>
    </row>
    <row r="45" spans="1:6" ht="16.5" customHeight="1" x14ac:dyDescent="0.3">
      <c r="A45" s="227">
        <v>1</v>
      </c>
      <c r="B45" s="228">
        <v>8908084</v>
      </c>
      <c r="C45" s="228">
        <v>6707.4</v>
      </c>
      <c r="D45" s="229">
        <v>1</v>
      </c>
      <c r="E45" s="229">
        <v>0</v>
      </c>
      <c r="F45" s="230">
        <v>4.2</v>
      </c>
    </row>
    <row r="46" spans="1:6" ht="16.5" customHeight="1" x14ac:dyDescent="0.3">
      <c r="A46" s="227">
        <v>2</v>
      </c>
      <c r="B46" s="228">
        <v>8917100</v>
      </c>
      <c r="C46" s="228">
        <v>6608</v>
      </c>
      <c r="D46" s="229">
        <v>1</v>
      </c>
      <c r="E46" s="229">
        <v>0</v>
      </c>
      <c r="F46" s="229">
        <v>42</v>
      </c>
    </row>
    <row r="47" spans="1:6" ht="16.5" customHeight="1" x14ac:dyDescent="0.3">
      <c r="A47" s="227">
        <v>3</v>
      </c>
      <c r="B47" s="228">
        <v>8922833</v>
      </c>
      <c r="C47" s="228">
        <v>6625.3</v>
      </c>
      <c r="D47" s="229">
        <v>1.1000000000000001</v>
      </c>
      <c r="E47" s="229">
        <v>0</v>
      </c>
      <c r="F47" s="229">
        <v>4.2</v>
      </c>
    </row>
    <row r="48" spans="1:6" ht="16.5" customHeight="1" x14ac:dyDescent="0.3">
      <c r="A48" s="227">
        <v>4</v>
      </c>
      <c r="B48" s="228">
        <v>8909196</v>
      </c>
      <c r="C48" s="228">
        <v>6633.7</v>
      </c>
      <c r="D48" s="229">
        <v>1.1000000000000001</v>
      </c>
      <c r="E48" s="229">
        <v>0</v>
      </c>
      <c r="F48" s="229">
        <v>4.2</v>
      </c>
    </row>
    <row r="49" spans="1:8" ht="16.5" customHeight="1" x14ac:dyDescent="0.3">
      <c r="A49" s="227">
        <v>5</v>
      </c>
      <c r="B49" s="228">
        <v>8895607</v>
      </c>
      <c r="C49" s="228">
        <v>6644.3</v>
      </c>
      <c r="D49" s="229">
        <v>1</v>
      </c>
      <c r="E49" s="229">
        <v>0</v>
      </c>
      <c r="F49" s="229">
        <v>4.2</v>
      </c>
    </row>
    <row r="50" spans="1:8" ht="16.5" customHeight="1" x14ac:dyDescent="0.3">
      <c r="A50" s="227">
        <v>6</v>
      </c>
      <c r="B50" s="231">
        <v>8882956</v>
      </c>
      <c r="C50" s="231">
        <v>6544.9</v>
      </c>
      <c r="D50" s="232">
        <v>1.1000000000000001</v>
      </c>
      <c r="E50" s="232">
        <v>0</v>
      </c>
      <c r="F50" s="232">
        <v>4.0999999999999996</v>
      </c>
    </row>
    <row r="51" spans="1:8" ht="16.5" customHeight="1" x14ac:dyDescent="0.3">
      <c r="A51" s="233" t="s">
        <v>17</v>
      </c>
      <c r="B51" s="234">
        <v>8905962.666666666</v>
      </c>
      <c r="C51" s="235">
        <v>6627.2666666666673</v>
      </c>
      <c r="D51" s="236">
        <v>1.1000000000000001</v>
      </c>
      <c r="E51" s="236">
        <v>0</v>
      </c>
      <c r="F51" s="236">
        <v>10.483333333333336</v>
      </c>
    </row>
    <row r="52" spans="1:8" ht="16.5" customHeight="1" x14ac:dyDescent="0.3">
      <c r="A52" s="237" t="s">
        <v>18</v>
      </c>
      <c r="B52" s="238">
        <f>(STDEV(B45:B50)/B51)</f>
        <v>1.6349996352289101E-3</v>
      </c>
      <c r="C52" s="239"/>
      <c r="D52" s="239"/>
      <c r="E52" s="239"/>
      <c r="F52" s="240"/>
    </row>
    <row r="53" spans="1:8" s="214" customFormat="1" ht="16.5" customHeight="1" x14ac:dyDescent="0.3">
      <c r="A53" s="241" t="s">
        <v>19</v>
      </c>
      <c r="B53" s="242">
        <f>COUNT(B45:B50)</f>
        <v>6</v>
      </c>
      <c r="C53" s="243"/>
      <c r="D53" s="244"/>
      <c r="E53" s="244"/>
      <c r="F53" s="245"/>
    </row>
    <row r="54" spans="1:8" s="214" customFormat="1" ht="15.75" customHeight="1" x14ac:dyDescent="0.25">
      <c r="A54" s="221"/>
      <c r="B54" s="221"/>
      <c r="C54" s="221"/>
      <c r="D54" s="221"/>
      <c r="E54" s="221"/>
      <c r="F54" s="221"/>
    </row>
    <row r="55" spans="1:8" s="214" customFormat="1" ht="16.5" customHeight="1" x14ac:dyDescent="0.3">
      <c r="A55" s="222" t="s">
        <v>20</v>
      </c>
      <c r="B55" s="246" t="s">
        <v>21</v>
      </c>
      <c r="C55" s="247"/>
      <c r="D55" s="247"/>
      <c r="E55" s="247"/>
      <c r="F55" s="247"/>
    </row>
    <row r="56" spans="1:8" ht="16.5" customHeight="1" x14ac:dyDescent="0.3">
      <c r="A56" s="222"/>
      <c r="B56" s="246" t="s">
        <v>22</v>
      </c>
      <c r="C56" s="247"/>
      <c r="D56" s="247"/>
      <c r="E56" s="247"/>
      <c r="F56" s="247"/>
    </row>
    <row r="57" spans="1:8" ht="16.5" customHeight="1" x14ac:dyDescent="0.3">
      <c r="A57" s="222"/>
      <c r="B57" s="246" t="s">
        <v>23</v>
      </c>
      <c r="C57" s="247"/>
      <c r="D57" s="247"/>
      <c r="E57" s="247"/>
      <c r="F57" s="247"/>
    </row>
    <row r="58" spans="1:8" ht="14.25" customHeight="1" thickBot="1" x14ac:dyDescent="0.3">
      <c r="A58" s="248"/>
      <c r="B58" s="249" t="s">
        <v>140</v>
      </c>
      <c r="D58" s="250"/>
      <c r="E58" s="251"/>
      <c r="G58" s="216"/>
      <c r="H58" s="216"/>
    </row>
    <row r="59" spans="1:8" ht="15" customHeight="1" x14ac:dyDescent="0.3">
      <c r="B59" s="266" t="s">
        <v>25</v>
      </c>
      <c r="C59" s="266"/>
      <c r="F59" s="257" t="s">
        <v>26</v>
      </c>
      <c r="G59" s="252"/>
      <c r="H59" s="257" t="s">
        <v>27</v>
      </c>
    </row>
    <row r="60" spans="1:8" ht="15" customHeight="1" x14ac:dyDescent="0.3">
      <c r="A60" s="253" t="s">
        <v>28</v>
      </c>
      <c r="B60" s="254" t="s">
        <v>138</v>
      </c>
      <c r="C60" s="254"/>
      <c r="F60" s="264">
        <v>42711</v>
      </c>
      <c r="H60" s="254"/>
    </row>
    <row r="61" spans="1:8" ht="15" customHeight="1" x14ac:dyDescent="0.3">
      <c r="A61" s="253" t="s">
        <v>29</v>
      </c>
      <c r="B61" s="255"/>
      <c r="C61" s="255"/>
      <c r="F61" s="255"/>
      <c r="H61" s="256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workbookViewId="0">
      <selection activeCell="A30" sqref="A30"/>
    </sheetView>
  </sheetViews>
  <sheetFormatPr defaultRowHeight="13.5" x14ac:dyDescent="0.25"/>
  <cols>
    <col min="1" max="1" width="27.5703125" style="214" customWidth="1"/>
    <col min="2" max="2" width="20.42578125" style="214" customWidth="1"/>
    <col min="3" max="3" width="31.85546875" style="214" customWidth="1"/>
    <col min="4" max="5" width="25.85546875" style="214" customWidth="1"/>
    <col min="6" max="6" width="25.7109375" style="214" customWidth="1"/>
    <col min="7" max="7" width="23.140625" style="214" customWidth="1"/>
    <col min="8" max="8" width="28.42578125" style="214" customWidth="1"/>
    <col min="9" max="9" width="21.5703125" style="214" customWidth="1"/>
    <col min="10" max="10" width="9.140625" style="214" customWidth="1"/>
    <col min="11" max="16384" width="9.140625" style="216"/>
  </cols>
  <sheetData>
    <row r="14" spans="1:7" ht="15" customHeight="1" x14ac:dyDescent="0.3">
      <c r="A14" s="213"/>
      <c r="C14" s="215"/>
      <c r="G14" s="215"/>
    </row>
    <row r="15" spans="1:7" ht="18.75" customHeight="1" x14ac:dyDescent="0.3">
      <c r="A15" s="265" t="s">
        <v>0</v>
      </c>
      <c r="B15" s="265"/>
      <c r="C15" s="265"/>
      <c r="D15" s="265"/>
      <c r="E15" s="265"/>
      <c r="F15" s="265"/>
    </row>
    <row r="16" spans="1:7" ht="16.5" customHeight="1" x14ac:dyDescent="0.3">
      <c r="A16" s="217" t="s">
        <v>1</v>
      </c>
      <c r="B16" s="218" t="s">
        <v>2</v>
      </c>
    </row>
    <row r="17" spans="1:6" ht="16.5" customHeight="1" x14ac:dyDescent="0.3">
      <c r="A17" s="219" t="s">
        <v>3</v>
      </c>
      <c r="B17" s="219" t="s">
        <v>130</v>
      </c>
      <c r="D17" s="220"/>
      <c r="E17" s="220"/>
      <c r="F17" s="221"/>
    </row>
    <row r="18" spans="1:6" ht="16.5" customHeight="1" x14ac:dyDescent="0.3">
      <c r="A18" s="222" t="s">
        <v>4</v>
      </c>
      <c r="B18" s="219" t="s">
        <v>125</v>
      </c>
      <c r="C18" s="221"/>
      <c r="D18" s="221"/>
      <c r="E18" s="221"/>
      <c r="F18" s="221"/>
    </row>
    <row r="19" spans="1:6" ht="16.5" customHeight="1" x14ac:dyDescent="0.3">
      <c r="A19" s="222" t="s">
        <v>6</v>
      </c>
      <c r="B19" s="223">
        <v>99.4</v>
      </c>
      <c r="C19" s="221"/>
      <c r="D19" s="221"/>
      <c r="E19" s="221"/>
      <c r="F19" s="221"/>
    </row>
    <row r="20" spans="1:6" ht="16.5" customHeight="1" x14ac:dyDescent="0.3">
      <c r="A20" s="219" t="s">
        <v>8</v>
      </c>
      <c r="B20" s="223">
        <v>28.13</v>
      </c>
      <c r="C20" s="221"/>
      <c r="D20" s="221"/>
      <c r="E20" s="221"/>
      <c r="F20" s="221"/>
    </row>
    <row r="21" spans="1:6" ht="16.5" customHeight="1" x14ac:dyDescent="0.3">
      <c r="A21" s="219" t="s">
        <v>10</v>
      </c>
      <c r="B21" s="224">
        <f>28.13/20*4/20</f>
        <v>0.28129999999999999</v>
      </c>
      <c r="C21" s="221"/>
      <c r="D21" s="221"/>
      <c r="E21" s="221"/>
      <c r="F21" s="221"/>
    </row>
    <row r="22" spans="1:6" ht="15.75" customHeight="1" x14ac:dyDescent="0.25">
      <c r="A22" s="221"/>
      <c r="B22" s="221"/>
      <c r="C22" s="221"/>
      <c r="D22" s="221"/>
      <c r="E22" s="221"/>
      <c r="F22" s="221"/>
    </row>
    <row r="23" spans="1:6" ht="16.5" customHeight="1" x14ac:dyDescent="0.3">
      <c r="A23" s="225" t="s">
        <v>12</v>
      </c>
      <c r="B23" s="226" t="s">
        <v>13</v>
      </c>
      <c r="C23" s="225" t="s">
        <v>14</v>
      </c>
      <c r="D23" s="225" t="s">
        <v>15</v>
      </c>
      <c r="E23" s="225" t="s">
        <v>132</v>
      </c>
      <c r="F23" s="225" t="s">
        <v>16</v>
      </c>
    </row>
    <row r="24" spans="1:6" ht="16.5" customHeight="1" x14ac:dyDescent="0.3">
      <c r="A24" s="227">
        <v>1</v>
      </c>
      <c r="B24" s="228">
        <v>17922201</v>
      </c>
      <c r="C24" s="228">
        <v>10137.4</v>
      </c>
      <c r="D24" s="229">
        <v>1.1000000000000001</v>
      </c>
      <c r="E24" s="229">
        <v>12.6</v>
      </c>
      <c r="F24" s="230">
        <v>7.3</v>
      </c>
    </row>
    <row r="25" spans="1:6" ht="16.5" customHeight="1" x14ac:dyDescent="0.3">
      <c r="A25" s="227">
        <v>2</v>
      </c>
      <c r="B25" s="228">
        <v>17983595</v>
      </c>
      <c r="C25" s="228">
        <v>9959.4</v>
      </c>
      <c r="D25" s="229">
        <v>1.1000000000000001</v>
      </c>
      <c r="E25" s="229">
        <v>12.5</v>
      </c>
      <c r="F25" s="229">
        <v>7.3</v>
      </c>
    </row>
    <row r="26" spans="1:6" ht="16.5" customHeight="1" x14ac:dyDescent="0.3">
      <c r="A26" s="227">
        <v>3</v>
      </c>
      <c r="B26" s="228">
        <v>17952198</v>
      </c>
      <c r="C26" s="228">
        <v>10045.9</v>
      </c>
      <c r="D26" s="229">
        <v>1.1000000000000001</v>
      </c>
      <c r="E26" s="229">
        <v>12.5</v>
      </c>
      <c r="F26" s="229">
        <v>7.3</v>
      </c>
    </row>
    <row r="27" spans="1:6" ht="16.5" customHeight="1" x14ac:dyDescent="0.3">
      <c r="A27" s="227">
        <v>4</v>
      </c>
      <c r="B27" s="228">
        <v>17911974</v>
      </c>
      <c r="C27" s="228">
        <v>10018.6</v>
      </c>
      <c r="D27" s="229">
        <v>1</v>
      </c>
      <c r="E27" s="229">
        <v>12.5</v>
      </c>
      <c r="F27" s="229">
        <v>7.3</v>
      </c>
    </row>
    <row r="28" spans="1:6" ht="16.5" customHeight="1" x14ac:dyDescent="0.3">
      <c r="A28" s="227">
        <v>5</v>
      </c>
      <c r="B28" s="228">
        <v>17916993</v>
      </c>
      <c r="C28" s="228">
        <v>10043.5</v>
      </c>
      <c r="D28" s="229">
        <v>1</v>
      </c>
      <c r="E28" s="229">
        <v>12.5</v>
      </c>
      <c r="F28" s="229">
        <v>7.3</v>
      </c>
    </row>
    <row r="29" spans="1:6" ht="16.5" customHeight="1" x14ac:dyDescent="0.3">
      <c r="A29" s="227">
        <v>6</v>
      </c>
      <c r="B29" s="231">
        <v>17911672</v>
      </c>
      <c r="C29" s="231">
        <v>9976.6</v>
      </c>
      <c r="D29" s="232">
        <v>1.1000000000000001</v>
      </c>
      <c r="E29" s="232">
        <v>12.5</v>
      </c>
      <c r="F29" s="232">
        <v>7.2</v>
      </c>
    </row>
    <row r="30" spans="1:6" ht="16.5" customHeight="1" x14ac:dyDescent="0.3">
      <c r="A30" s="233" t="s">
        <v>17</v>
      </c>
      <c r="B30" s="234">
        <f>AVERAGE(B24:B29)</f>
        <v>17933105.5</v>
      </c>
      <c r="C30" s="235">
        <f>AVERAGE(C24:C29)</f>
        <v>10030.233333333332</v>
      </c>
      <c r="D30" s="236">
        <v>1.1000000000000001</v>
      </c>
      <c r="E30" s="236">
        <v>12.5</v>
      </c>
      <c r="F30" s="236">
        <f>AVERAGE(F24:F29)</f>
        <v>7.2833333333333341</v>
      </c>
    </row>
    <row r="31" spans="1:6" ht="16.5" customHeight="1" x14ac:dyDescent="0.3">
      <c r="A31" s="237" t="s">
        <v>18</v>
      </c>
      <c r="B31" s="238">
        <f>(STDEV(B24:B29)/B30)</f>
        <v>1.615806910690417E-3</v>
      </c>
      <c r="C31" s="239"/>
      <c r="D31" s="239"/>
      <c r="E31" s="239"/>
      <c r="F31" s="240"/>
    </row>
    <row r="32" spans="1:6" s="214" customFormat="1" ht="16.5" customHeight="1" x14ac:dyDescent="0.3">
      <c r="A32" s="241" t="s">
        <v>19</v>
      </c>
      <c r="B32" s="242">
        <f>COUNT(B24:B29)</f>
        <v>6</v>
      </c>
      <c r="C32" s="243"/>
      <c r="D32" s="244"/>
      <c r="E32" s="244"/>
      <c r="F32" s="245"/>
    </row>
    <row r="33" spans="1:6" s="214" customFormat="1" ht="15.75" customHeight="1" x14ac:dyDescent="0.25">
      <c r="A33" s="221"/>
      <c r="B33" s="221"/>
      <c r="C33" s="221"/>
      <c r="D33" s="221"/>
      <c r="E33" s="221"/>
      <c r="F33" s="221"/>
    </row>
    <row r="34" spans="1:6" s="214" customFormat="1" ht="16.5" customHeight="1" x14ac:dyDescent="0.3">
      <c r="A34" s="222" t="s">
        <v>20</v>
      </c>
      <c r="B34" s="246" t="s">
        <v>21</v>
      </c>
      <c r="C34" s="247"/>
      <c r="D34" s="247"/>
      <c r="E34" s="247"/>
      <c r="F34" s="247"/>
    </row>
    <row r="35" spans="1:6" ht="16.5" customHeight="1" x14ac:dyDescent="0.3">
      <c r="A35" s="222"/>
      <c r="B35" s="246" t="s">
        <v>136</v>
      </c>
      <c r="C35" s="247"/>
      <c r="D35" s="247"/>
      <c r="E35" s="247"/>
      <c r="F35" s="247"/>
    </row>
    <row r="36" spans="1:6" ht="16.5" customHeight="1" x14ac:dyDescent="0.3">
      <c r="A36" s="222"/>
      <c r="B36" s="246" t="s">
        <v>137</v>
      </c>
      <c r="C36" s="247"/>
      <c r="D36" s="247"/>
      <c r="E36" s="247"/>
      <c r="F36" s="247"/>
    </row>
    <row r="37" spans="1:6" ht="15.75" customHeight="1" x14ac:dyDescent="0.25">
      <c r="A37" s="221"/>
      <c r="B37" s="221" t="s">
        <v>133</v>
      </c>
      <c r="C37" s="221"/>
      <c r="D37" s="221"/>
      <c r="E37" s="221"/>
      <c r="F37" s="221"/>
    </row>
    <row r="38" spans="1:6" ht="16.5" customHeight="1" x14ac:dyDescent="0.3">
      <c r="A38" s="217" t="s">
        <v>1</v>
      </c>
      <c r="B38" s="218" t="s">
        <v>24</v>
      </c>
    </row>
    <row r="39" spans="1:6" ht="16.5" customHeight="1" x14ac:dyDescent="0.3">
      <c r="A39" s="222" t="s">
        <v>4</v>
      </c>
      <c r="B39" s="219" t="s">
        <v>130</v>
      </c>
      <c r="C39" s="221"/>
      <c r="D39" s="221"/>
      <c r="E39" s="221"/>
      <c r="F39" s="221"/>
    </row>
    <row r="40" spans="1:6" ht="16.5" customHeight="1" x14ac:dyDescent="0.3">
      <c r="A40" s="222" t="s">
        <v>6</v>
      </c>
      <c r="B40" s="219" t="s">
        <v>125</v>
      </c>
      <c r="C40" s="221"/>
      <c r="D40" s="221"/>
      <c r="E40" s="221"/>
      <c r="F40" s="221"/>
    </row>
    <row r="41" spans="1:6" ht="16.5" customHeight="1" x14ac:dyDescent="0.3">
      <c r="A41" s="219" t="s">
        <v>8</v>
      </c>
      <c r="B41" s="223">
        <v>99.4</v>
      </c>
      <c r="C41" s="221"/>
      <c r="D41" s="221"/>
      <c r="E41" s="221"/>
      <c r="F41" s="221"/>
    </row>
    <row r="42" spans="1:6" ht="16.5" customHeight="1" x14ac:dyDescent="0.3">
      <c r="A42" s="219" t="s">
        <v>10</v>
      </c>
      <c r="B42" s="223">
        <v>28.13</v>
      </c>
      <c r="C42" s="221"/>
      <c r="D42" s="221"/>
      <c r="E42" s="221"/>
      <c r="F42" s="221"/>
    </row>
    <row r="43" spans="1:6" ht="15.75" customHeight="1" x14ac:dyDescent="0.3">
      <c r="A43" s="221"/>
      <c r="B43" s="224">
        <f>28.13/20*4/20</f>
        <v>0.28129999999999999</v>
      </c>
      <c r="C43" s="221"/>
      <c r="D43" s="221"/>
      <c r="E43" s="221"/>
      <c r="F43" s="221"/>
    </row>
    <row r="44" spans="1:6" ht="16.5" customHeight="1" x14ac:dyDescent="0.3">
      <c r="A44" s="225" t="s">
        <v>12</v>
      </c>
      <c r="B44" s="226" t="s">
        <v>13</v>
      </c>
      <c r="C44" s="225" t="s">
        <v>14</v>
      </c>
      <c r="D44" s="225" t="s">
        <v>15</v>
      </c>
      <c r="E44" s="225" t="s">
        <v>132</v>
      </c>
      <c r="F44" s="225" t="s">
        <v>16</v>
      </c>
    </row>
    <row r="45" spans="1:6" ht="16.5" customHeight="1" x14ac:dyDescent="0.3">
      <c r="A45" s="227">
        <v>1</v>
      </c>
      <c r="B45" s="228">
        <v>17922201</v>
      </c>
      <c r="C45" s="228">
        <v>10137.4</v>
      </c>
      <c r="D45" s="229">
        <v>1.1000000000000001</v>
      </c>
      <c r="E45" s="229">
        <v>12.6</v>
      </c>
      <c r="F45" s="230">
        <v>7.3</v>
      </c>
    </row>
    <row r="46" spans="1:6" ht="16.5" customHeight="1" x14ac:dyDescent="0.3">
      <c r="A46" s="227">
        <v>2</v>
      </c>
      <c r="B46" s="228">
        <v>17983595</v>
      </c>
      <c r="C46" s="228">
        <v>9959.4</v>
      </c>
      <c r="D46" s="229">
        <v>1.1000000000000001</v>
      </c>
      <c r="E46" s="229">
        <v>12.5</v>
      </c>
      <c r="F46" s="229">
        <v>7.3</v>
      </c>
    </row>
    <row r="47" spans="1:6" ht="16.5" customHeight="1" x14ac:dyDescent="0.3">
      <c r="A47" s="227">
        <v>3</v>
      </c>
      <c r="B47" s="228">
        <v>17952198</v>
      </c>
      <c r="C47" s="228">
        <v>10045.9</v>
      </c>
      <c r="D47" s="229">
        <v>1.1000000000000001</v>
      </c>
      <c r="E47" s="229">
        <v>12.5</v>
      </c>
      <c r="F47" s="229">
        <v>7.3</v>
      </c>
    </row>
    <row r="48" spans="1:6" ht="16.5" customHeight="1" x14ac:dyDescent="0.3">
      <c r="A48" s="227">
        <v>4</v>
      </c>
      <c r="B48" s="228">
        <v>17911974</v>
      </c>
      <c r="C48" s="228">
        <v>10018.6</v>
      </c>
      <c r="D48" s="229">
        <v>1</v>
      </c>
      <c r="E48" s="229">
        <v>12.5</v>
      </c>
      <c r="F48" s="229">
        <v>7.3</v>
      </c>
    </row>
    <row r="49" spans="1:8" ht="16.5" customHeight="1" x14ac:dyDescent="0.3">
      <c r="A49" s="227">
        <v>5</v>
      </c>
      <c r="B49" s="228">
        <v>17916993</v>
      </c>
      <c r="C49" s="228">
        <v>10043.5</v>
      </c>
      <c r="D49" s="229">
        <v>1</v>
      </c>
      <c r="E49" s="229">
        <v>12.5</v>
      </c>
      <c r="F49" s="229">
        <v>7.3</v>
      </c>
    </row>
    <row r="50" spans="1:8" ht="16.5" customHeight="1" x14ac:dyDescent="0.3">
      <c r="A50" s="227">
        <v>6</v>
      </c>
      <c r="B50" s="231">
        <v>17911672</v>
      </c>
      <c r="C50" s="231">
        <v>9976.6</v>
      </c>
      <c r="D50" s="232">
        <v>1.1000000000000001</v>
      </c>
      <c r="E50" s="232">
        <v>12.5</v>
      </c>
      <c r="F50" s="232">
        <v>7.2</v>
      </c>
    </row>
    <row r="51" spans="1:8" ht="16.5" customHeight="1" x14ac:dyDescent="0.3">
      <c r="A51" s="233" t="s">
        <v>17</v>
      </c>
      <c r="B51" s="234">
        <f>AVERAGE(B45:B50)</f>
        <v>17933105.5</v>
      </c>
      <c r="C51" s="235">
        <f>AVERAGE(C45:C50)</f>
        <v>10030.233333333332</v>
      </c>
      <c r="D51" s="236">
        <f>AVERAGE(D45:D50)</f>
        <v>1.0666666666666667</v>
      </c>
      <c r="E51" s="236"/>
      <c r="F51" s="236">
        <f>AVERAGE(F45:F50)</f>
        <v>7.2833333333333341</v>
      </c>
    </row>
    <row r="52" spans="1:8" ht="16.5" customHeight="1" x14ac:dyDescent="0.3">
      <c r="A52" s="237" t="s">
        <v>18</v>
      </c>
      <c r="B52" s="238">
        <f>(STDEV(B45:B50)/B51)</f>
        <v>1.615806910690417E-3</v>
      </c>
      <c r="C52" s="239"/>
      <c r="D52" s="239"/>
      <c r="E52" s="239"/>
      <c r="F52" s="240"/>
    </row>
    <row r="53" spans="1:8" s="214" customFormat="1" ht="16.5" customHeight="1" x14ac:dyDescent="0.3">
      <c r="A53" s="241" t="s">
        <v>19</v>
      </c>
      <c r="B53" s="242">
        <f>COUNT(B45:B50)</f>
        <v>6</v>
      </c>
      <c r="C53" s="243"/>
      <c r="D53" s="244"/>
      <c r="E53" s="244"/>
      <c r="F53" s="245"/>
    </row>
    <row r="54" spans="1:8" s="214" customFormat="1" ht="15.75" customHeight="1" x14ac:dyDescent="0.25">
      <c r="A54" s="221"/>
      <c r="B54" s="221"/>
      <c r="C54" s="221"/>
      <c r="D54" s="221"/>
      <c r="E54" s="221"/>
      <c r="F54" s="221"/>
    </row>
    <row r="55" spans="1:8" s="214" customFormat="1" ht="16.5" customHeight="1" x14ac:dyDescent="0.3">
      <c r="A55" s="222" t="s">
        <v>20</v>
      </c>
      <c r="B55" s="246" t="s">
        <v>21</v>
      </c>
      <c r="C55" s="247"/>
      <c r="D55" s="247"/>
      <c r="E55" s="247"/>
      <c r="F55" s="247"/>
    </row>
    <row r="56" spans="1:8" ht="16.5" customHeight="1" x14ac:dyDescent="0.3">
      <c r="A56" s="222"/>
      <c r="B56" s="246" t="s">
        <v>22</v>
      </c>
      <c r="C56" s="247"/>
      <c r="D56" s="247"/>
      <c r="E56" s="247"/>
      <c r="F56" s="247"/>
    </row>
    <row r="57" spans="1:8" ht="16.5" customHeight="1" x14ac:dyDescent="0.3">
      <c r="A57" s="222"/>
      <c r="B57" s="246" t="s">
        <v>23</v>
      </c>
      <c r="C57" s="247"/>
      <c r="D57" s="247"/>
      <c r="E57" s="247"/>
      <c r="F57" s="247"/>
    </row>
    <row r="58" spans="1:8" ht="14.25" customHeight="1" thickBot="1" x14ac:dyDescent="0.3">
      <c r="A58" s="248"/>
      <c r="B58" s="249" t="s">
        <v>140</v>
      </c>
      <c r="D58" s="250"/>
      <c r="E58" s="251"/>
      <c r="G58" s="216"/>
      <c r="H58" s="216"/>
    </row>
    <row r="59" spans="1:8" ht="15" customHeight="1" x14ac:dyDescent="0.3">
      <c r="B59" s="266" t="s">
        <v>25</v>
      </c>
      <c r="C59" s="266"/>
      <c r="F59" s="257" t="s">
        <v>26</v>
      </c>
      <c r="G59" s="252"/>
      <c r="H59" s="257" t="s">
        <v>27</v>
      </c>
    </row>
    <row r="60" spans="1:8" ht="15" customHeight="1" x14ac:dyDescent="0.3">
      <c r="A60" s="253" t="s">
        <v>28</v>
      </c>
      <c r="B60" s="254" t="s">
        <v>138</v>
      </c>
      <c r="C60" s="254"/>
      <c r="F60" s="264">
        <v>42711</v>
      </c>
      <c r="H60" s="254"/>
    </row>
    <row r="61" spans="1:8" ht="15" customHeight="1" x14ac:dyDescent="0.3">
      <c r="A61" s="253" t="s">
        <v>29</v>
      </c>
      <c r="B61" s="255"/>
      <c r="C61" s="255"/>
      <c r="F61" s="255"/>
      <c r="H61" s="256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B26" sqref="B26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70" t="s">
        <v>30</v>
      </c>
      <c r="B11" s="271"/>
      <c r="C11" s="271"/>
      <c r="D11" s="271"/>
      <c r="E11" s="271"/>
      <c r="F11" s="272"/>
      <c r="G11" s="42"/>
    </row>
    <row r="12" spans="1:7" ht="16.5" customHeight="1" x14ac:dyDescent="0.3">
      <c r="A12" s="269" t="s">
        <v>31</v>
      </c>
      <c r="B12" s="269"/>
      <c r="C12" s="269"/>
      <c r="D12" s="269"/>
      <c r="E12" s="269"/>
      <c r="F12" s="269"/>
      <c r="G12" s="41"/>
    </row>
    <row r="14" spans="1:7" ht="16.5" customHeight="1" x14ac:dyDescent="0.3">
      <c r="A14" s="274" t="s">
        <v>32</v>
      </c>
      <c r="B14" s="274"/>
      <c r="C14" s="11" t="s">
        <v>5</v>
      </c>
    </row>
    <row r="15" spans="1:7" ht="16.5" customHeight="1" x14ac:dyDescent="0.3">
      <c r="A15" s="274" t="s">
        <v>33</v>
      </c>
      <c r="B15" s="274"/>
      <c r="C15" s="11" t="s">
        <v>7</v>
      </c>
    </row>
    <row r="16" spans="1:7" ht="16.5" customHeight="1" x14ac:dyDescent="0.3">
      <c r="A16" s="274" t="s">
        <v>34</v>
      </c>
      <c r="B16" s="274"/>
      <c r="C16" s="11" t="s">
        <v>9</v>
      </c>
    </row>
    <row r="17" spans="1:5" ht="16.5" customHeight="1" x14ac:dyDescent="0.3">
      <c r="A17" s="274" t="s">
        <v>35</v>
      </c>
      <c r="B17" s="274"/>
      <c r="C17" s="11" t="s">
        <v>9</v>
      </c>
    </row>
    <row r="18" spans="1:5" ht="16.5" customHeight="1" x14ac:dyDescent="0.3">
      <c r="A18" s="274" t="s">
        <v>36</v>
      </c>
      <c r="B18" s="274"/>
      <c r="C18" s="48" t="s">
        <v>11</v>
      </c>
    </row>
    <row r="19" spans="1:5" ht="16.5" customHeight="1" x14ac:dyDescent="0.3">
      <c r="A19" s="274" t="s">
        <v>37</v>
      </c>
      <c r="B19" s="274"/>
      <c r="C19" s="48" t="e">
        <f>#REF!</f>
        <v>#REF!</v>
      </c>
    </row>
    <row r="20" spans="1:5" ht="16.5" customHeight="1" x14ac:dyDescent="0.3">
      <c r="A20" s="13"/>
      <c r="B20" s="13"/>
      <c r="C20" s="28"/>
    </row>
    <row r="21" spans="1:5" ht="16.5" customHeight="1" x14ac:dyDescent="0.3">
      <c r="A21" s="269" t="s">
        <v>1</v>
      </c>
      <c r="B21" s="269"/>
      <c r="C21" s="10" t="s">
        <v>38</v>
      </c>
      <c r="D21" s="17"/>
    </row>
    <row r="22" spans="1:5" ht="15.75" customHeight="1" x14ac:dyDescent="0.3">
      <c r="A22" s="273"/>
      <c r="B22" s="273"/>
      <c r="C22" s="8"/>
      <c r="D22" s="273"/>
      <c r="E22" s="273"/>
    </row>
    <row r="23" spans="1:5" ht="33.75" customHeight="1" x14ac:dyDescent="0.3">
      <c r="C23" s="37" t="s">
        <v>39</v>
      </c>
      <c r="D23" s="36" t="s">
        <v>40</v>
      </c>
      <c r="E23" s="3"/>
    </row>
    <row r="24" spans="1:5" ht="15.75" customHeight="1" x14ac:dyDescent="0.3">
      <c r="C24" s="46">
        <v>160.26</v>
      </c>
      <c r="D24" s="38">
        <f t="shared" ref="D24:D43" si="0">(C24-$C$46)/$C$46</f>
        <v>-5.4568982990071989E-4</v>
      </c>
      <c r="E24" s="4"/>
    </row>
    <row r="25" spans="1:5" ht="15.75" customHeight="1" x14ac:dyDescent="0.3">
      <c r="C25" s="46">
        <v>160.18</v>
      </c>
      <c r="D25" s="39">
        <f t="shared" si="0"/>
        <v>-1.0446062458098178E-3</v>
      </c>
      <c r="E25" s="4"/>
    </row>
    <row r="26" spans="1:5" ht="15.75" customHeight="1" x14ac:dyDescent="0.3">
      <c r="C26" s="46">
        <v>160.32</v>
      </c>
      <c r="D26" s="39">
        <f t="shared" si="0"/>
        <v>-1.7150251796880782E-4</v>
      </c>
      <c r="E26" s="4"/>
    </row>
    <row r="27" spans="1:5" ht="15.75" customHeight="1" x14ac:dyDescent="0.3">
      <c r="C27" s="46">
        <v>159.61000000000001</v>
      </c>
      <c r="D27" s="39">
        <f t="shared" si="0"/>
        <v>-4.5993857091628058E-3</v>
      </c>
      <c r="E27" s="4"/>
    </row>
    <row r="28" spans="1:5" ht="15.75" customHeight="1" x14ac:dyDescent="0.3">
      <c r="C28" s="46">
        <v>159.69</v>
      </c>
      <c r="D28" s="39">
        <f t="shared" si="0"/>
        <v>-4.1004692932537076E-3</v>
      </c>
      <c r="E28" s="4"/>
    </row>
    <row r="29" spans="1:5" ht="15.75" customHeight="1" x14ac:dyDescent="0.3">
      <c r="C29" s="46">
        <v>159.31</v>
      </c>
      <c r="D29" s="39">
        <f t="shared" si="0"/>
        <v>-6.470322268822366E-3</v>
      </c>
      <c r="E29" s="4"/>
    </row>
    <row r="30" spans="1:5" ht="15.75" customHeight="1" x14ac:dyDescent="0.3">
      <c r="C30" s="46">
        <v>161.27000000000001</v>
      </c>
      <c r="D30" s="39">
        <f t="shared" si="0"/>
        <v>5.7531299209530153E-3</v>
      </c>
      <c r="E30" s="4"/>
    </row>
    <row r="31" spans="1:5" ht="15.75" customHeight="1" x14ac:dyDescent="0.3">
      <c r="C31" s="46">
        <v>160.86000000000001</v>
      </c>
      <c r="D31" s="39">
        <f t="shared" si="0"/>
        <v>3.1961832894184011E-3</v>
      </c>
      <c r="E31" s="4"/>
    </row>
    <row r="32" spans="1:5" ht="15.75" customHeight="1" x14ac:dyDescent="0.3">
      <c r="C32" s="46">
        <v>160.28</v>
      </c>
      <c r="D32" s="39">
        <f t="shared" si="0"/>
        <v>-4.2096072592335681E-4</v>
      </c>
      <c r="E32" s="4"/>
    </row>
    <row r="33" spans="1:7" ht="15.75" customHeight="1" x14ac:dyDescent="0.3">
      <c r="C33" s="46">
        <v>160.26</v>
      </c>
      <c r="D33" s="39">
        <f t="shared" si="0"/>
        <v>-5.4568982990071989E-4</v>
      </c>
      <c r="E33" s="4"/>
    </row>
    <row r="34" spans="1:7" ht="15.75" customHeight="1" x14ac:dyDescent="0.3">
      <c r="C34" s="46">
        <v>161.5</v>
      </c>
      <c r="D34" s="39">
        <f t="shared" si="0"/>
        <v>7.1875146166918936E-3</v>
      </c>
      <c r="E34" s="4"/>
    </row>
    <row r="35" spans="1:7" ht="15.75" customHeight="1" x14ac:dyDescent="0.3">
      <c r="C35" s="46">
        <v>160.54</v>
      </c>
      <c r="D35" s="39">
        <f t="shared" si="0"/>
        <v>1.2005176257814775E-3</v>
      </c>
      <c r="E35" s="4"/>
    </row>
    <row r="36" spans="1:7" ht="15.75" customHeight="1" x14ac:dyDescent="0.3">
      <c r="C36" s="46">
        <v>161.5</v>
      </c>
      <c r="D36" s="39">
        <f t="shared" si="0"/>
        <v>7.1875146166918936E-3</v>
      </c>
      <c r="E36" s="4"/>
    </row>
    <row r="37" spans="1:7" ht="15.75" customHeight="1" x14ac:dyDescent="0.3">
      <c r="C37" s="46">
        <v>156.75</v>
      </c>
      <c r="D37" s="39">
        <f t="shared" si="0"/>
        <v>-2.243564757791669E-2</v>
      </c>
      <c r="E37" s="4"/>
    </row>
    <row r="38" spans="1:7" ht="15.75" customHeight="1" x14ac:dyDescent="0.3">
      <c r="C38" s="46">
        <v>158.78</v>
      </c>
      <c r="D38" s="39">
        <f t="shared" si="0"/>
        <v>-9.7756435242208044E-3</v>
      </c>
      <c r="E38" s="4"/>
    </row>
    <row r="39" spans="1:7" ht="15.75" customHeight="1" x14ac:dyDescent="0.3">
      <c r="C39" s="46">
        <v>161.22999999999999</v>
      </c>
      <c r="D39" s="39">
        <f t="shared" si="0"/>
        <v>5.5036717129982897E-3</v>
      </c>
      <c r="E39" s="4"/>
    </row>
    <row r="40" spans="1:7" ht="15.75" customHeight="1" x14ac:dyDescent="0.3">
      <c r="C40" s="46">
        <v>162.1</v>
      </c>
      <c r="D40" s="39">
        <f t="shared" si="0"/>
        <v>1.0929387736010838E-2</v>
      </c>
      <c r="E40" s="4"/>
    </row>
    <row r="41" spans="1:7" ht="15.75" customHeight="1" x14ac:dyDescent="0.3">
      <c r="C41" s="46">
        <v>159.72</v>
      </c>
      <c r="D41" s="39">
        <f t="shared" si="0"/>
        <v>-3.9133756372877514E-3</v>
      </c>
      <c r="E41" s="4"/>
    </row>
    <row r="42" spans="1:7" ht="15.75" customHeight="1" x14ac:dyDescent="0.3">
      <c r="C42" s="46">
        <v>162.38999999999999</v>
      </c>
      <c r="D42" s="39">
        <f t="shared" si="0"/>
        <v>1.2737959743681629E-2</v>
      </c>
      <c r="E42" s="4"/>
    </row>
    <row r="43" spans="1:7" ht="16.5" customHeight="1" x14ac:dyDescent="0.3">
      <c r="C43" s="47">
        <v>160.4</v>
      </c>
      <c r="D43" s="40">
        <f t="shared" si="0"/>
        <v>3.274138979404674E-4</v>
      </c>
      <c r="E43" s="4"/>
    </row>
    <row r="44" spans="1:7" ht="16.5" customHeight="1" x14ac:dyDescent="0.3">
      <c r="C44" s="5"/>
      <c r="D44" s="4"/>
      <c r="E44" s="6"/>
    </row>
    <row r="45" spans="1:7" ht="16.5" customHeight="1" x14ac:dyDescent="0.3">
      <c r="B45" s="33" t="s">
        <v>41</v>
      </c>
      <c r="C45" s="34">
        <f>SUM(C24:C44)</f>
        <v>3206.95</v>
      </c>
      <c r="D45" s="29"/>
      <c r="E45" s="5"/>
    </row>
    <row r="46" spans="1:7" ht="17.25" customHeight="1" x14ac:dyDescent="0.3">
      <c r="B46" s="33" t="s">
        <v>42</v>
      </c>
      <c r="C46" s="35">
        <f>AVERAGE(C24:C44)</f>
        <v>160.3475</v>
      </c>
      <c r="E46" s="7"/>
    </row>
    <row r="47" spans="1:7" ht="17.25" customHeight="1" x14ac:dyDescent="0.3">
      <c r="A47" s="11"/>
      <c r="B47" s="30"/>
      <c r="D47" s="9"/>
      <c r="E47" s="7"/>
    </row>
    <row r="48" spans="1:7" ht="33.75" customHeight="1" x14ac:dyDescent="0.3">
      <c r="B48" s="43" t="s">
        <v>42</v>
      </c>
      <c r="C48" s="36" t="s">
        <v>43</v>
      </c>
      <c r="D48" s="31"/>
      <c r="G48" s="9"/>
    </row>
    <row r="49" spans="1:6" ht="17.25" customHeight="1" x14ac:dyDescent="0.3">
      <c r="B49" s="267">
        <f>C46</f>
        <v>160.3475</v>
      </c>
      <c r="C49" s="44">
        <f>-IF(C46&lt;=80,10%,IF(C46&lt;250,7.5%,5%))</f>
        <v>-7.4999999999999997E-2</v>
      </c>
      <c r="D49" s="32">
        <f>IF(C46&lt;=80,C46*0.9,IF(C46&lt;250,C46*0.925,C46*0.95))</f>
        <v>148.3214375</v>
      </c>
    </row>
    <row r="50" spans="1:6" ht="17.25" customHeight="1" x14ac:dyDescent="0.3">
      <c r="B50" s="268"/>
      <c r="C50" s="45">
        <f>IF(C46&lt;=80, 10%, IF(C46&lt;250, 7.5%, 5%))</f>
        <v>7.4999999999999997E-2</v>
      </c>
      <c r="D50" s="32">
        <f>IF(C46&lt;=80, C46*1.1, IF(C46&lt;250, C46*1.075, C46*1.05))</f>
        <v>172.37356249999999</v>
      </c>
    </row>
    <row r="51" spans="1:6" ht="16.5" customHeight="1" x14ac:dyDescent="0.3">
      <c r="A51" s="14"/>
      <c r="B51" s="15"/>
      <c r="C51" s="11"/>
      <c r="D51" s="16"/>
      <c r="E51" s="11"/>
      <c r="F51" s="17"/>
    </row>
    <row r="52" spans="1:6" ht="16.5" customHeight="1" x14ac:dyDescent="0.3">
      <c r="A52" s="11"/>
      <c r="B52" s="18" t="s">
        <v>25</v>
      </c>
      <c r="C52" s="18"/>
      <c r="D52" s="19" t="s">
        <v>26</v>
      </c>
      <c r="E52" s="20"/>
      <c r="F52" s="19" t="s">
        <v>27</v>
      </c>
    </row>
    <row r="53" spans="1:6" ht="34.5" customHeight="1" x14ac:dyDescent="0.3">
      <c r="A53" s="21" t="s">
        <v>28</v>
      </c>
      <c r="B53" s="22"/>
      <c r="C53" s="23"/>
      <c r="D53" s="22"/>
      <c r="E53" s="12"/>
      <c r="F53" s="24"/>
    </row>
    <row r="54" spans="1:6" ht="34.5" customHeight="1" x14ac:dyDescent="0.3">
      <c r="A54" s="21" t="s">
        <v>29</v>
      </c>
      <c r="B54" s="25"/>
      <c r="C54" s="26"/>
      <c r="D54" s="25"/>
      <c r="E54" s="12"/>
      <c r="F54" s="27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5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5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5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5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5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5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5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4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4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4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4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4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4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4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4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3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3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3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abSelected="1" topLeftCell="A13" workbookViewId="0">
      <selection activeCell="C24" sqref="C24"/>
    </sheetView>
  </sheetViews>
  <sheetFormatPr defaultRowHeight="13.5" x14ac:dyDescent="0.25"/>
  <cols>
    <col min="1" max="1" width="27.5703125" style="214" customWidth="1"/>
    <col min="2" max="2" width="20.42578125" style="214" customWidth="1"/>
    <col min="3" max="3" width="31.85546875" style="214" customWidth="1"/>
    <col min="4" max="5" width="25.85546875" style="214" customWidth="1"/>
    <col min="6" max="6" width="25.7109375" style="214" customWidth="1"/>
    <col min="7" max="7" width="23.140625" style="214" customWidth="1"/>
    <col min="8" max="8" width="28.42578125" style="214" customWidth="1"/>
    <col min="9" max="9" width="21.5703125" style="214" customWidth="1"/>
    <col min="10" max="10" width="9.140625" style="214" customWidth="1"/>
    <col min="11" max="16384" width="9.140625" style="216"/>
  </cols>
  <sheetData>
    <row r="14" spans="1:7" s="214" customFormat="1" ht="15" customHeight="1" x14ac:dyDescent="0.3">
      <c r="A14" s="213"/>
      <c r="C14" s="215"/>
      <c r="G14" s="215"/>
    </row>
    <row r="15" spans="1:7" s="214" customFormat="1" ht="18.75" customHeight="1" x14ac:dyDescent="0.3">
      <c r="A15" s="265" t="s">
        <v>0</v>
      </c>
      <c r="B15" s="265"/>
      <c r="C15" s="265"/>
      <c r="D15" s="265"/>
      <c r="E15" s="265"/>
      <c r="F15" s="265"/>
    </row>
    <row r="16" spans="1:7" s="214" customFormat="1" ht="16.5" customHeight="1" x14ac:dyDescent="0.3">
      <c r="A16" s="217" t="s">
        <v>1</v>
      </c>
      <c r="B16" s="218" t="s">
        <v>2</v>
      </c>
    </row>
    <row r="17" spans="1:6" s="214" customFormat="1" ht="16.5" customHeight="1" x14ac:dyDescent="0.3">
      <c r="A17" s="219" t="s">
        <v>3</v>
      </c>
      <c r="B17" s="219" t="s">
        <v>130</v>
      </c>
      <c r="D17" s="220"/>
      <c r="E17" s="220"/>
      <c r="F17" s="221"/>
    </row>
    <row r="18" spans="1:6" s="214" customFormat="1" ht="16.5" customHeight="1" x14ac:dyDescent="0.3">
      <c r="A18" s="222" t="s">
        <v>4</v>
      </c>
      <c r="B18" s="219" t="s">
        <v>128</v>
      </c>
      <c r="C18" s="221"/>
      <c r="D18" s="221"/>
      <c r="E18" s="221"/>
      <c r="F18" s="221"/>
    </row>
    <row r="19" spans="1:6" s="214" customFormat="1" ht="16.5" customHeight="1" x14ac:dyDescent="0.3">
      <c r="A19" s="222" t="s">
        <v>6</v>
      </c>
      <c r="B19" s="223">
        <v>84.06</v>
      </c>
      <c r="C19" s="221"/>
      <c r="D19" s="221"/>
      <c r="E19" s="221"/>
      <c r="F19" s="221"/>
    </row>
    <row r="20" spans="1:6" s="214" customFormat="1" ht="16.5" customHeight="1" x14ac:dyDescent="0.3">
      <c r="A20" s="219" t="s">
        <v>8</v>
      </c>
      <c r="B20" s="223">
        <v>16.29</v>
      </c>
      <c r="C20" s="221"/>
      <c r="D20" s="221"/>
      <c r="E20" s="221"/>
      <c r="F20" s="221"/>
    </row>
    <row r="21" spans="1:6" s="214" customFormat="1" ht="16.5" customHeight="1" x14ac:dyDescent="0.3">
      <c r="A21" s="219" t="s">
        <v>10</v>
      </c>
      <c r="B21" s="224">
        <f>16.29/50*5/50</f>
        <v>3.2579999999999998E-2</v>
      </c>
      <c r="C21" s="221"/>
      <c r="D21" s="221"/>
      <c r="E21" s="221"/>
      <c r="F21" s="221"/>
    </row>
    <row r="22" spans="1:6" s="214" customFormat="1" ht="15.75" customHeight="1" x14ac:dyDescent="0.25">
      <c r="A22" s="221"/>
      <c r="B22" s="221"/>
      <c r="C22" s="221"/>
      <c r="D22" s="221"/>
      <c r="E22" s="221"/>
      <c r="F22" s="221"/>
    </row>
    <row r="23" spans="1:6" s="214" customFormat="1" ht="16.5" customHeight="1" x14ac:dyDescent="0.3">
      <c r="A23" s="225" t="s">
        <v>12</v>
      </c>
      <c r="B23" s="226" t="s">
        <v>13</v>
      </c>
      <c r="C23" s="225" t="s">
        <v>14</v>
      </c>
      <c r="D23" s="225" t="s">
        <v>15</v>
      </c>
      <c r="E23" s="225" t="s">
        <v>132</v>
      </c>
      <c r="F23" s="225" t="s">
        <v>16</v>
      </c>
    </row>
    <row r="24" spans="1:6" s="214" customFormat="1" ht="16.5" customHeight="1" x14ac:dyDescent="0.3">
      <c r="A24" s="227">
        <v>1</v>
      </c>
      <c r="B24" s="228">
        <v>1349570</v>
      </c>
      <c r="C24" s="228">
        <v>4204.7</v>
      </c>
      <c r="D24" s="229">
        <v>1</v>
      </c>
      <c r="E24" s="229">
        <v>0</v>
      </c>
      <c r="F24" s="230">
        <v>3.2</v>
      </c>
    </row>
    <row r="25" spans="1:6" s="214" customFormat="1" ht="16.5" customHeight="1" x14ac:dyDescent="0.3">
      <c r="A25" s="227">
        <v>2</v>
      </c>
      <c r="B25" s="228">
        <v>1351651</v>
      </c>
      <c r="C25" s="228">
        <v>4124.5</v>
      </c>
      <c r="D25" s="229">
        <v>1</v>
      </c>
      <c r="E25" s="229">
        <v>0</v>
      </c>
      <c r="F25" s="229">
        <v>3.2</v>
      </c>
    </row>
    <row r="26" spans="1:6" s="214" customFormat="1" ht="16.5" customHeight="1" x14ac:dyDescent="0.3">
      <c r="A26" s="227">
        <v>3</v>
      </c>
      <c r="B26" s="228">
        <v>1351146</v>
      </c>
      <c r="C26" s="228">
        <v>4081.2</v>
      </c>
      <c r="D26" s="229">
        <v>1</v>
      </c>
      <c r="E26" s="229">
        <v>0</v>
      </c>
      <c r="F26" s="229">
        <v>3.2</v>
      </c>
    </row>
    <row r="27" spans="1:6" s="214" customFormat="1" ht="16.5" customHeight="1" x14ac:dyDescent="0.3">
      <c r="A27" s="227">
        <v>4</v>
      </c>
      <c r="B27" s="228">
        <v>1349545</v>
      </c>
      <c r="C27" s="228">
        <v>4092.6</v>
      </c>
      <c r="D27" s="229">
        <v>1</v>
      </c>
      <c r="E27" s="229">
        <v>0</v>
      </c>
      <c r="F27" s="229">
        <v>3.2</v>
      </c>
    </row>
    <row r="28" spans="1:6" s="214" customFormat="1" ht="16.5" customHeight="1" x14ac:dyDescent="0.3">
      <c r="A28" s="227">
        <v>5</v>
      </c>
      <c r="B28" s="228">
        <v>1352202</v>
      </c>
      <c r="C28" s="228">
        <v>4078.1</v>
      </c>
      <c r="D28" s="229">
        <v>1</v>
      </c>
      <c r="E28" s="229">
        <v>0</v>
      </c>
      <c r="F28" s="229">
        <v>3.2</v>
      </c>
    </row>
    <row r="29" spans="1:6" s="214" customFormat="1" ht="16.5" customHeight="1" x14ac:dyDescent="0.3">
      <c r="A29" s="227">
        <v>6</v>
      </c>
      <c r="B29" s="231">
        <v>1352322</v>
      </c>
      <c r="C29" s="231">
        <v>4075.4</v>
      </c>
      <c r="D29" s="232">
        <v>1</v>
      </c>
      <c r="E29" s="232">
        <v>0</v>
      </c>
      <c r="F29" s="232">
        <v>3.2</v>
      </c>
    </row>
    <row r="30" spans="1:6" s="214" customFormat="1" ht="16.5" customHeight="1" x14ac:dyDescent="0.3">
      <c r="A30" s="233" t="s">
        <v>17</v>
      </c>
      <c r="B30" s="234">
        <f>AVERAGE(B24:B29)</f>
        <v>1351072.6666666667</v>
      </c>
      <c r="C30" s="235">
        <f>AVERAGE(C24:C29)</f>
        <v>4109.416666666667</v>
      </c>
      <c r="D30" s="236">
        <v>1.1000000000000001</v>
      </c>
      <c r="E30" s="236">
        <v>0</v>
      </c>
      <c r="F30" s="236">
        <f>AVERAGE(F24:F29)</f>
        <v>3.1999999999999997</v>
      </c>
    </row>
    <row r="31" spans="1:6" s="214" customFormat="1" ht="16.5" customHeight="1" x14ac:dyDescent="0.3">
      <c r="A31" s="237" t="s">
        <v>18</v>
      </c>
      <c r="B31" s="238">
        <f>(STDEV(B24:B29)/B30)</f>
        <v>9.225430271040735E-4</v>
      </c>
      <c r="C31" s="239"/>
      <c r="D31" s="239"/>
      <c r="E31" s="239"/>
      <c r="F31" s="240"/>
    </row>
    <row r="32" spans="1:6" s="214" customFormat="1" ht="16.5" customHeight="1" x14ac:dyDescent="0.3">
      <c r="A32" s="241" t="s">
        <v>19</v>
      </c>
      <c r="B32" s="242">
        <f>COUNT(B24:B29)</f>
        <v>6</v>
      </c>
      <c r="C32" s="243"/>
      <c r="D32" s="244"/>
      <c r="E32" s="244"/>
      <c r="F32" s="245"/>
    </row>
    <row r="33" spans="1:6" s="214" customFormat="1" ht="15.75" customHeight="1" x14ac:dyDescent="0.25">
      <c r="A33" s="221"/>
      <c r="B33" s="221"/>
      <c r="C33" s="221"/>
      <c r="D33" s="221"/>
      <c r="E33" s="221"/>
      <c r="F33" s="221"/>
    </row>
    <row r="34" spans="1:6" s="214" customFormat="1" ht="16.5" customHeight="1" x14ac:dyDescent="0.3">
      <c r="A34" s="222" t="s">
        <v>20</v>
      </c>
      <c r="B34" s="246" t="s">
        <v>21</v>
      </c>
      <c r="C34" s="247"/>
      <c r="D34" s="247"/>
      <c r="E34" s="247"/>
      <c r="F34" s="247"/>
    </row>
    <row r="35" spans="1:6" s="214" customFormat="1" ht="16.5" customHeight="1" x14ac:dyDescent="0.3">
      <c r="A35" s="222"/>
      <c r="B35" s="246" t="s">
        <v>136</v>
      </c>
      <c r="C35" s="247"/>
      <c r="D35" s="247"/>
      <c r="E35" s="247"/>
      <c r="F35" s="247"/>
    </row>
    <row r="36" spans="1:6" s="214" customFormat="1" ht="16.5" customHeight="1" x14ac:dyDescent="0.3">
      <c r="A36" s="222"/>
      <c r="B36" s="246" t="s">
        <v>137</v>
      </c>
      <c r="C36" s="247"/>
      <c r="D36" s="247"/>
      <c r="E36" s="247"/>
      <c r="F36" s="247"/>
    </row>
    <row r="37" spans="1:6" s="214" customFormat="1" ht="15.75" customHeight="1" x14ac:dyDescent="0.25">
      <c r="A37" s="221"/>
      <c r="B37" s="221" t="s">
        <v>133</v>
      </c>
      <c r="C37" s="221"/>
      <c r="D37" s="221"/>
      <c r="E37" s="221"/>
      <c r="F37" s="221"/>
    </row>
    <row r="38" spans="1:6" s="214" customFormat="1" ht="16.5" customHeight="1" x14ac:dyDescent="0.3">
      <c r="A38" s="217" t="s">
        <v>1</v>
      </c>
      <c r="B38" s="218" t="s">
        <v>24</v>
      </c>
    </row>
    <row r="39" spans="1:6" s="214" customFormat="1" ht="16.5" customHeight="1" x14ac:dyDescent="0.3">
      <c r="A39" s="222" t="s">
        <v>4</v>
      </c>
      <c r="B39" s="219" t="s">
        <v>130</v>
      </c>
      <c r="C39" s="221"/>
      <c r="D39" s="221"/>
      <c r="E39" s="221"/>
      <c r="F39" s="221"/>
    </row>
    <row r="40" spans="1:6" s="214" customFormat="1" ht="16.5" customHeight="1" x14ac:dyDescent="0.3">
      <c r="A40" s="222" t="s">
        <v>6</v>
      </c>
      <c r="B40" s="219" t="s">
        <v>128</v>
      </c>
      <c r="C40" s="221"/>
      <c r="D40" s="221"/>
      <c r="E40" s="221"/>
      <c r="F40" s="221"/>
    </row>
    <row r="41" spans="1:6" s="214" customFormat="1" ht="16.5" customHeight="1" x14ac:dyDescent="0.3">
      <c r="A41" s="219" t="s">
        <v>8</v>
      </c>
      <c r="B41" s="223">
        <v>100.4</v>
      </c>
      <c r="C41" s="221"/>
      <c r="D41" s="221"/>
      <c r="E41" s="221"/>
      <c r="F41" s="221"/>
    </row>
    <row r="42" spans="1:6" s="214" customFormat="1" ht="16.5" customHeight="1" x14ac:dyDescent="0.3">
      <c r="A42" s="219" t="s">
        <v>10</v>
      </c>
      <c r="B42" s="223">
        <v>16.29</v>
      </c>
      <c r="C42" s="221"/>
      <c r="D42" s="221"/>
      <c r="E42" s="221"/>
      <c r="F42" s="221"/>
    </row>
    <row r="43" spans="1:6" s="214" customFormat="1" ht="15.75" customHeight="1" x14ac:dyDescent="0.3">
      <c r="A43" s="221"/>
      <c r="B43" s="224">
        <f>16.29/50*5/50</f>
        <v>3.2579999999999998E-2</v>
      </c>
      <c r="C43" s="221"/>
      <c r="D43" s="221"/>
      <c r="E43" s="221"/>
      <c r="F43" s="221"/>
    </row>
    <row r="44" spans="1:6" s="214" customFormat="1" ht="16.5" customHeight="1" x14ac:dyDescent="0.3">
      <c r="A44" s="225" t="s">
        <v>12</v>
      </c>
      <c r="B44" s="226" t="s">
        <v>13</v>
      </c>
      <c r="C44" s="225" t="s">
        <v>14</v>
      </c>
      <c r="D44" s="225" t="s">
        <v>15</v>
      </c>
      <c r="E44" s="225" t="s">
        <v>132</v>
      </c>
      <c r="F44" s="225" t="s">
        <v>16</v>
      </c>
    </row>
    <row r="45" spans="1:6" s="214" customFormat="1" ht="16.5" customHeight="1" x14ac:dyDescent="0.3">
      <c r="A45" s="227">
        <v>1</v>
      </c>
      <c r="B45" s="228">
        <v>1349570</v>
      </c>
      <c r="C45" s="228">
        <v>4204.7</v>
      </c>
      <c r="D45" s="229">
        <v>1</v>
      </c>
      <c r="E45" s="229">
        <v>0</v>
      </c>
      <c r="F45" s="230">
        <v>3.2</v>
      </c>
    </row>
    <row r="46" spans="1:6" s="214" customFormat="1" ht="16.5" customHeight="1" x14ac:dyDescent="0.3">
      <c r="A46" s="227">
        <v>2</v>
      </c>
      <c r="B46" s="228">
        <v>1351651</v>
      </c>
      <c r="C46" s="228">
        <v>4124.5</v>
      </c>
      <c r="D46" s="229">
        <v>1</v>
      </c>
      <c r="E46" s="229">
        <v>0</v>
      </c>
      <c r="F46" s="229">
        <v>3.2</v>
      </c>
    </row>
    <row r="47" spans="1:6" s="214" customFormat="1" ht="16.5" customHeight="1" x14ac:dyDescent="0.3">
      <c r="A47" s="227">
        <v>3</v>
      </c>
      <c r="B47" s="228">
        <v>1351146</v>
      </c>
      <c r="C47" s="228">
        <v>4081.2</v>
      </c>
      <c r="D47" s="229">
        <v>1</v>
      </c>
      <c r="E47" s="229">
        <v>0</v>
      </c>
      <c r="F47" s="229">
        <v>3.2</v>
      </c>
    </row>
    <row r="48" spans="1:6" s="214" customFormat="1" ht="16.5" customHeight="1" x14ac:dyDescent="0.3">
      <c r="A48" s="227">
        <v>4</v>
      </c>
      <c r="B48" s="228">
        <v>1349545</v>
      </c>
      <c r="C48" s="228">
        <v>4092.6</v>
      </c>
      <c r="D48" s="229">
        <v>1</v>
      </c>
      <c r="E48" s="229">
        <v>0</v>
      </c>
      <c r="F48" s="229">
        <v>3.2</v>
      </c>
    </row>
    <row r="49" spans="1:8" s="214" customFormat="1" ht="16.5" customHeight="1" x14ac:dyDescent="0.3">
      <c r="A49" s="227">
        <v>5</v>
      </c>
      <c r="B49" s="228">
        <v>1352202</v>
      </c>
      <c r="C49" s="228">
        <v>4078.1</v>
      </c>
      <c r="D49" s="229">
        <v>1</v>
      </c>
      <c r="E49" s="229">
        <v>0</v>
      </c>
      <c r="F49" s="229">
        <v>3.2</v>
      </c>
    </row>
    <row r="50" spans="1:8" s="214" customFormat="1" ht="16.5" customHeight="1" x14ac:dyDescent="0.3">
      <c r="A50" s="227">
        <v>6</v>
      </c>
      <c r="B50" s="231">
        <v>1352322</v>
      </c>
      <c r="C50" s="231">
        <v>4075.4</v>
      </c>
      <c r="D50" s="232">
        <v>1</v>
      </c>
      <c r="E50" s="232">
        <v>0</v>
      </c>
      <c r="F50" s="232">
        <v>3.2</v>
      </c>
    </row>
    <row r="51" spans="1:8" s="214" customFormat="1" ht="16.5" customHeight="1" x14ac:dyDescent="0.3">
      <c r="A51" s="233" t="s">
        <v>17</v>
      </c>
      <c r="B51" s="234">
        <f>AVERAGE(B45:B50)</f>
        <v>1351072.6666666667</v>
      </c>
      <c r="C51" s="235">
        <f>AVERAGE(C45:C50)</f>
        <v>4109.416666666667</v>
      </c>
      <c r="D51" s="236">
        <f>AVERAGE(D45:D50)</f>
        <v>1</v>
      </c>
      <c r="E51" s="236">
        <v>0</v>
      </c>
      <c r="F51" s="236">
        <f>AVERAGE(F45:F50)</f>
        <v>3.1999999999999997</v>
      </c>
    </row>
    <row r="52" spans="1:8" s="214" customFormat="1" ht="16.5" customHeight="1" x14ac:dyDescent="0.3">
      <c r="A52" s="237" t="s">
        <v>18</v>
      </c>
      <c r="B52" s="238">
        <f>(STDEV(B45:B50)/B51)</f>
        <v>9.225430271040735E-4</v>
      </c>
      <c r="C52" s="239"/>
      <c r="D52" s="239"/>
      <c r="E52" s="239"/>
      <c r="F52" s="240"/>
    </row>
    <row r="53" spans="1:8" s="214" customFormat="1" ht="16.5" customHeight="1" x14ac:dyDescent="0.3">
      <c r="A53" s="241" t="s">
        <v>19</v>
      </c>
      <c r="B53" s="242">
        <f>COUNT(B45:B50)</f>
        <v>6</v>
      </c>
      <c r="C53" s="243"/>
      <c r="D53" s="244"/>
      <c r="E53" s="244"/>
      <c r="F53" s="245"/>
    </row>
    <row r="54" spans="1:8" s="214" customFormat="1" ht="15.75" customHeight="1" x14ac:dyDescent="0.25">
      <c r="A54" s="221"/>
      <c r="B54" s="221"/>
      <c r="C54" s="221"/>
      <c r="D54" s="221"/>
      <c r="E54" s="221"/>
      <c r="F54" s="221"/>
    </row>
    <row r="55" spans="1:8" s="214" customFormat="1" ht="16.5" customHeight="1" x14ac:dyDescent="0.3">
      <c r="A55" s="222" t="s">
        <v>20</v>
      </c>
      <c r="B55" s="246" t="s">
        <v>21</v>
      </c>
      <c r="C55" s="247"/>
      <c r="D55" s="247"/>
      <c r="E55" s="247"/>
      <c r="F55" s="247"/>
    </row>
    <row r="56" spans="1:8" s="214" customFormat="1" ht="16.5" customHeight="1" x14ac:dyDescent="0.3">
      <c r="A56" s="222"/>
      <c r="B56" s="246" t="s">
        <v>22</v>
      </c>
      <c r="C56" s="247"/>
      <c r="D56" s="247"/>
      <c r="E56" s="247"/>
      <c r="F56" s="247"/>
    </row>
    <row r="57" spans="1:8" s="214" customFormat="1" ht="16.5" customHeight="1" x14ac:dyDescent="0.3">
      <c r="A57" s="222"/>
      <c r="B57" s="246" t="s">
        <v>23</v>
      </c>
      <c r="C57" s="247"/>
      <c r="D57" s="247"/>
      <c r="E57" s="247"/>
      <c r="F57" s="247"/>
    </row>
    <row r="58" spans="1:8" s="214" customFormat="1" ht="14.25" customHeight="1" thickBot="1" x14ac:dyDescent="0.3">
      <c r="A58" s="248"/>
      <c r="B58" s="249" t="s">
        <v>140</v>
      </c>
      <c r="D58" s="250"/>
      <c r="E58" s="251"/>
      <c r="G58" s="216"/>
      <c r="H58" s="216"/>
    </row>
    <row r="59" spans="1:8" s="214" customFormat="1" ht="15" customHeight="1" x14ac:dyDescent="0.3">
      <c r="B59" s="266" t="s">
        <v>25</v>
      </c>
      <c r="C59" s="266"/>
      <c r="F59" s="257" t="s">
        <v>26</v>
      </c>
      <c r="G59" s="252"/>
      <c r="H59" s="257" t="s">
        <v>27</v>
      </c>
    </row>
    <row r="60" spans="1:8" s="214" customFormat="1" ht="15" customHeight="1" x14ac:dyDescent="0.3">
      <c r="A60" s="253" t="s">
        <v>28</v>
      </c>
      <c r="B60" s="254" t="s">
        <v>138</v>
      </c>
      <c r="C60" s="254"/>
      <c r="F60" s="254" t="s">
        <v>139</v>
      </c>
      <c r="H60" s="254"/>
    </row>
    <row r="61" spans="1:8" s="214" customFormat="1" ht="15" customHeight="1" x14ac:dyDescent="0.3">
      <c r="A61" s="253" t="s">
        <v>29</v>
      </c>
      <c r="B61" s="255"/>
      <c r="C61" s="255"/>
      <c r="F61" s="255"/>
      <c r="H61" s="256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workbookViewId="0">
      <selection activeCell="C29" sqref="C29"/>
    </sheetView>
  </sheetViews>
  <sheetFormatPr defaultRowHeight="13.5" x14ac:dyDescent="0.25"/>
  <cols>
    <col min="1" max="1" width="27.5703125" style="214" customWidth="1"/>
    <col min="2" max="2" width="20.42578125" style="214" customWidth="1"/>
    <col min="3" max="3" width="31.85546875" style="214" customWidth="1"/>
    <col min="4" max="5" width="25.85546875" style="214" customWidth="1"/>
    <col min="6" max="6" width="25.7109375" style="214" customWidth="1"/>
    <col min="7" max="7" width="23.140625" style="214" customWidth="1"/>
    <col min="8" max="8" width="28.42578125" style="214" customWidth="1"/>
    <col min="9" max="9" width="21.5703125" style="214" customWidth="1"/>
    <col min="10" max="10" width="9.140625" style="214" customWidth="1"/>
    <col min="11" max="16384" width="9.140625" style="216"/>
  </cols>
  <sheetData>
    <row r="14" spans="1:7" ht="15" customHeight="1" x14ac:dyDescent="0.3">
      <c r="A14" s="213"/>
      <c r="C14" s="215"/>
      <c r="G14" s="215"/>
    </row>
    <row r="15" spans="1:7" ht="18.75" customHeight="1" x14ac:dyDescent="0.3">
      <c r="A15" s="265" t="s">
        <v>0</v>
      </c>
      <c r="B15" s="265"/>
      <c r="C15" s="265"/>
      <c r="D15" s="265"/>
      <c r="E15" s="265"/>
      <c r="F15" s="265"/>
    </row>
    <row r="16" spans="1:7" ht="16.5" customHeight="1" x14ac:dyDescent="0.3">
      <c r="A16" s="217" t="s">
        <v>1</v>
      </c>
      <c r="B16" s="218" t="s">
        <v>2</v>
      </c>
    </row>
    <row r="17" spans="1:6" ht="16.5" customHeight="1" x14ac:dyDescent="0.3">
      <c r="A17" s="219" t="s">
        <v>3</v>
      </c>
      <c r="B17" s="219" t="s">
        <v>130</v>
      </c>
      <c r="D17" s="220"/>
      <c r="E17" s="220"/>
      <c r="F17" s="221"/>
    </row>
    <row r="18" spans="1:6" ht="16.5" customHeight="1" x14ac:dyDescent="0.3">
      <c r="A18" s="222" t="s">
        <v>4</v>
      </c>
      <c r="B18" s="219" t="s">
        <v>125</v>
      </c>
      <c r="C18" s="221"/>
      <c r="D18" s="221"/>
      <c r="E18" s="221"/>
      <c r="F18" s="221"/>
    </row>
    <row r="19" spans="1:6" ht="16.5" customHeight="1" x14ac:dyDescent="0.3">
      <c r="A19" s="222" t="s">
        <v>6</v>
      </c>
      <c r="B19" s="223">
        <v>99.4</v>
      </c>
      <c r="C19" s="221"/>
      <c r="D19" s="221"/>
      <c r="E19" s="221"/>
      <c r="F19" s="221"/>
    </row>
    <row r="20" spans="1:6" ht="16.5" customHeight="1" x14ac:dyDescent="0.3">
      <c r="A20" s="219" t="s">
        <v>8</v>
      </c>
      <c r="B20" s="223">
        <v>29.53</v>
      </c>
      <c r="C20" s="221"/>
      <c r="D20" s="221"/>
      <c r="E20" s="221"/>
      <c r="F20" s="221"/>
    </row>
    <row r="21" spans="1:6" ht="16.5" customHeight="1" x14ac:dyDescent="0.3">
      <c r="A21" s="219" t="s">
        <v>10</v>
      </c>
      <c r="B21" s="224">
        <f>29.53/50*5/50</f>
        <v>5.9060000000000008E-2</v>
      </c>
      <c r="C21" s="221"/>
      <c r="D21" s="221"/>
      <c r="E21" s="221"/>
      <c r="F21" s="221"/>
    </row>
    <row r="22" spans="1:6" ht="15.75" customHeight="1" x14ac:dyDescent="0.25">
      <c r="A22" s="221"/>
      <c r="B22" s="221"/>
      <c r="C22" s="221"/>
      <c r="D22" s="221"/>
      <c r="E22" s="221"/>
      <c r="F22" s="221"/>
    </row>
    <row r="23" spans="1:6" ht="16.5" customHeight="1" x14ac:dyDescent="0.3">
      <c r="A23" s="225" t="s">
        <v>12</v>
      </c>
      <c r="B23" s="226" t="s">
        <v>13</v>
      </c>
      <c r="C23" s="225" t="s">
        <v>14</v>
      </c>
      <c r="D23" s="225" t="s">
        <v>15</v>
      </c>
      <c r="E23" s="225" t="s">
        <v>132</v>
      </c>
      <c r="F23" s="225" t="s">
        <v>16</v>
      </c>
    </row>
    <row r="24" spans="1:6" ht="16.5" customHeight="1" x14ac:dyDescent="0.3">
      <c r="A24" s="227">
        <v>1</v>
      </c>
      <c r="B24" s="228">
        <v>2887353</v>
      </c>
      <c r="C24" s="228">
        <v>4714.6000000000004</v>
      </c>
      <c r="D24" s="229">
        <v>1</v>
      </c>
      <c r="E24" s="229">
        <v>7.9</v>
      </c>
      <c r="F24" s="230">
        <v>5.2</v>
      </c>
    </row>
    <row r="25" spans="1:6" ht="16.5" customHeight="1" x14ac:dyDescent="0.3">
      <c r="A25" s="227">
        <v>2</v>
      </c>
      <c r="B25" s="228">
        <v>2886050</v>
      </c>
      <c r="C25" s="228">
        <v>4712.8999999999996</v>
      </c>
      <c r="D25" s="229">
        <v>1</v>
      </c>
      <c r="E25" s="229">
        <v>7.9</v>
      </c>
      <c r="F25" s="229">
        <v>5.2</v>
      </c>
    </row>
    <row r="26" spans="1:6" ht="16.5" customHeight="1" x14ac:dyDescent="0.3">
      <c r="A26" s="227">
        <v>3</v>
      </c>
      <c r="B26" s="228">
        <v>2886272</v>
      </c>
      <c r="C26" s="228">
        <v>4643.1000000000004</v>
      </c>
      <c r="D26" s="229">
        <v>1</v>
      </c>
      <c r="E26" s="229">
        <v>7.8</v>
      </c>
      <c r="F26" s="229">
        <v>5.2</v>
      </c>
    </row>
    <row r="27" spans="1:6" ht="16.5" customHeight="1" x14ac:dyDescent="0.3">
      <c r="A27" s="227">
        <v>4</v>
      </c>
      <c r="B27" s="228">
        <v>2884691</v>
      </c>
      <c r="C27" s="228">
        <v>4633.8</v>
      </c>
      <c r="D27" s="229">
        <v>1</v>
      </c>
      <c r="E27" s="229">
        <v>7.8</v>
      </c>
      <c r="F27" s="229">
        <v>5.2</v>
      </c>
    </row>
    <row r="28" spans="1:6" ht="16.5" customHeight="1" x14ac:dyDescent="0.3">
      <c r="A28" s="227">
        <v>5</v>
      </c>
      <c r="B28" s="228">
        <v>2887612</v>
      </c>
      <c r="C28" s="228">
        <v>4619.1000000000004</v>
      </c>
      <c r="D28" s="229">
        <v>1</v>
      </c>
      <c r="E28" s="229">
        <v>7.8</v>
      </c>
      <c r="F28" s="229">
        <v>5.2</v>
      </c>
    </row>
    <row r="29" spans="1:6" ht="16.5" customHeight="1" x14ac:dyDescent="0.3">
      <c r="A29" s="227">
        <v>6</v>
      </c>
      <c r="B29" s="231">
        <v>2889508</v>
      </c>
      <c r="C29" s="231">
        <v>4645</v>
      </c>
      <c r="D29" s="232">
        <v>1</v>
      </c>
      <c r="E29" s="232">
        <v>7.8</v>
      </c>
      <c r="F29" s="232">
        <v>5.2</v>
      </c>
    </row>
    <row r="30" spans="1:6" ht="16.5" customHeight="1" x14ac:dyDescent="0.3">
      <c r="A30" s="233" t="s">
        <v>17</v>
      </c>
      <c r="B30" s="234">
        <f>AVERAGE(B24:B29)</f>
        <v>2886914.3333333335</v>
      </c>
      <c r="C30" s="235">
        <f>AVERAGE(C24:C29)</f>
        <v>4661.416666666667</v>
      </c>
      <c r="D30" s="236">
        <v>1</v>
      </c>
      <c r="E30" s="236">
        <v>7.83</v>
      </c>
      <c r="F30" s="236">
        <f>AVERAGE(F24:F29)</f>
        <v>5.2</v>
      </c>
    </row>
    <row r="31" spans="1:6" ht="16.5" customHeight="1" x14ac:dyDescent="0.3">
      <c r="A31" s="237" t="s">
        <v>18</v>
      </c>
      <c r="B31" s="238">
        <f>(STDEV(B24:B29)/B30)</f>
        <v>5.6937068409740527E-4</v>
      </c>
      <c r="C31" s="239"/>
      <c r="D31" s="239"/>
      <c r="E31" s="239"/>
      <c r="F31" s="240"/>
    </row>
    <row r="32" spans="1:6" s="214" customFormat="1" ht="16.5" customHeight="1" x14ac:dyDescent="0.3">
      <c r="A32" s="241" t="s">
        <v>19</v>
      </c>
      <c r="B32" s="242">
        <f>COUNT(B24:B29)</f>
        <v>6</v>
      </c>
      <c r="C32" s="243"/>
      <c r="D32" s="244"/>
      <c r="E32" s="244"/>
      <c r="F32" s="245"/>
    </row>
    <row r="33" spans="1:6" s="214" customFormat="1" ht="15.75" customHeight="1" x14ac:dyDescent="0.25">
      <c r="A33" s="221"/>
      <c r="B33" s="221"/>
      <c r="C33" s="221"/>
      <c r="D33" s="221"/>
      <c r="E33" s="221"/>
      <c r="F33" s="221"/>
    </row>
    <row r="34" spans="1:6" s="214" customFormat="1" ht="16.5" customHeight="1" x14ac:dyDescent="0.3">
      <c r="A34" s="222" t="s">
        <v>20</v>
      </c>
      <c r="B34" s="246" t="s">
        <v>21</v>
      </c>
      <c r="C34" s="247"/>
      <c r="D34" s="247"/>
      <c r="E34" s="247"/>
      <c r="F34" s="247"/>
    </row>
    <row r="35" spans="1:6" ht="16.5" customHeight="1" x14ac:dyDescent="0.3">
      <c r="A35" s="222"/>
      <c r="B35" s="246" t="s">
        <v>136</v>
      </c>
      <c r="C35" s="247"/>
      <c r="D35" s="247"/>
      <c r="E35" s="247"/>
      <c r="F35" s="247"/>
    </row>
    <row r="36" spans="1:6" ht="16.5" customHeight="1" x14ac:dyDescent="0.3">
      <c r="A36" s="222"/>
      <c r="B36" s="246" t="s">
        <v>137</v>
      </c>
      <c r="C36" s="247"/>
      <c r="D36" s="247"/>
      <c r="E36" s="247"/>
      <c r="F36" s="247"/>
    </row>
    <row r="37" spans="1:6" ht="15.75" customHeight="1" x14ac:dyDescent="0.25">
      <c r="A37" s="221"/>
      <c r="B37" s="221" t="s">
        <v>133</v>
      </c>
      <c r="C37" s="221"/>
      <c r="D37" s="221"/>
      <c r="E37" s="221"/>
      <c r="F37" s="221"/>
    </row>
    <row r="38" spans="1:6" ht="16.5" customHeight="1" x14ac:dyDescent="0.3">
      <c r="A38" s="217" t="s">
        <v>1</v>
      </c>
      <c r="B38" s="218" t="s">
        <v>24</v>
      </c>
    </row>
    <row r="39" spans="1:6" ht="16.5" customHeight="1" x14ac:dyDescent="0.3">
      <c r="A39" s="222" t="s">
        <v>4</v>
      </c>
      <c r="B39" s="219" t="s">
        <v>130</v>
      </c>
      <c r="C39" s="221"/>
      <c r="D39" s="221"/>
      <c r="E39" s="221"/>
      <c r="F39" s="221"/>
    </row>
    <row r="40" spans="1:6" ht="16.5" customHeight="1" x14ac:dyDescent="0.3">
      <c r="A40" s="222" t="s">
        <v>6</v>
      </c>
      <c r="B40" s="219" t="s">
        <v>125</v>
      </c>
      <c r="C40" s="221"/>
      <c r="D40" s="221"/>
      <c r="E40" s="221"/>
      <c r="F40" s="221"/>
    </row>
    <row r="41" spans="1:6" ht="16.5" customHeight="1" x14ac:dyDescent="0.3">
      <c r="A41" s="219" t="s">
        <v>8</v>
      </c>
      <c r="B41" s="223">
        <v>99.4</v>
      </c>
      <c r="C41" s="221"/>
      <c r="D41" s="221"/>
      <c r="E41" s="221"/>
      <c r="F41" s="221"/>
    </row>
    <row r="42" spans="1:6" ht="16.5" customHeight="1" x14ac:dyDescent="0.3">
      <c r="A42" s="219" t="s">
        <v>10</v>
      </c>
      <c r="B42" s="223">
        <v>29.53</v>
      </c>
      <c r="C42" s="221"/>
      <c r="D42" s="221"/>
      <c r="E42" s="221"/>
      <c r="F42" s="221"/>
    </row>
    <row r="43" spans="1:6" ht="15.75" customHeight="1" x14ac:dyDescent="0.3">
      <c r="A43" s="221"/>
      <c r="B43" s="224">
        <f>29.53/50*5/50</f>
        <v>5.9060000000000008E-2</v>
      </c>
      <c r="C43" s="221"/>
      <c r="D43" s="221"/>
      <c r="E43" s="221"/>
      <c r="F43" s="221"/>
    </row>
    <row r="44" spans="1:6" ht="16.5" customHeight="1" x14ac:dyDescent="0.3">
      <c r="A44" s="225" t="s">
        <v>12</v>
      </c>
      <c r="B44" s="226" t="s">
        <v>13</v>
      </c>
      <c r="C44" s="225" t="s">
        <v>14</v>
      </c>
      <c r="D44" s="225" t="s">
        <v>15</v>
      </c>
      <c r="E44" s="225" t="s">
        <v>132</v>
      </c>
      <c r="F44" s="225" t="s">
        <v>16</v>
      </c>
    </row>
    <row r="45" spans="1:6" ht="16.5" customHeight="1" x14ac:dyDescent="0.3">
      <c r="A45" s="227">
        <v>1</v>
      </c>
      <c r="B45" s="228">
        <v>2887353</v>
      </c>
      <c r="C45" s="228">
        <v>4714.6000000000004</v>
      </c>
      <c r="D45" s="229">
        <v>1</v>
      </c>
      <c r="E45" s="229">
        <v>7.9</v>
      </c>
      <c r="F45" s="230">
        <v>5.2</v>
      </c>
    </row>
    <row r="46" spans="1:6" ht="16.5" customHeight="1" x14ac:dyDescent="0.3">
      <c r="A46" s="227">
        <v>2</v>
      </c>
      <c r="B46" s="228">
        <v>2886050</v>
      </c>
      <c r="C46" s="228">
        <v>4712.8999999999996</v>
      </c>
      <c r="D46" s="229">
        <v>1</v>
      </c>
      <c r="E46" s="229">
        <v>7.9</v>
      </c>
      <c r="F46" s="229">
        <v>5.2</v>
      </c>
    </row>
    <row r="47" spans="1:6" ht="16.5" customHeight="1" x14ac:dyDescent="0.3">
      <c r="A47" s="227">
        <v>3</v>
      </c>
      <c r="B47" s="228">
        <v>2886272</v>
      </c>
      <c r="C47" s="228">
        <v>4643.1000000000004</v>
      </c>
      <c r="D47" s="229">
        <v>1</v>
      </c>
      <c r="E47" s="229">
        <v>7.8</v>
      </c>
      <c r="F47" s="229">
        <v>5.2</v>
      </c>
    </row>
    <row r="48" spans="1:6" ht="16.5" customHeight="1" x14ac:dyDescent="0.3">
      <c r="A48" s="227">
        <v>4</v>
      </c>
      <c r="B48" s="228">
        <v>2884691</v>
      </c>
      <c r="C48" s="228">
        <v>4633.8</v>
      </c>
      <c r="D48" s="229">
        <v>1</v>
      </c>
      <c r="E48" s="229">
        <v>7.8</v>
      </c>
      <c r="F48" s="229">
        <v>5.2</v>
      </c>
    </row>
    <row r="49" spans="1:8" ht="16.5" customHeight="1" x14ac:dyDescent="0.3">
      <c r="A49" s="227">
        <v>5</v>
      </c>
      <c r="B49" s="228">
        <v>2887612</v>
      </c>
      <c r="C49" s="228">
        <v>4619.1000000000004</v>
      </c>
      <c r="D49" s="229">
        <v>1</v>
      </c>
      <c r="E49" s="229">
        <v>7.8</v>
      </c>
      <c r="F49" s="229">
        <v>5.2</v>
      </c>
    </row>
    <row r="50" spans="1:8" ht="16.5" customHeight="1" x14ac:dyDescent="0.3">
      <c r="A50" s="227">
        <v>6</v>
      </c>
      <c r="B50" s="231">
        <v>2889508</v>
      </c>
      <c r="C50" s="231">
        <v>4645</v>
      </c>
      <c r="D50" s="232">
        <v>1</v>
      </c>
      <c r="E50" s="232">
        <v>7.8</v>
      </c>
      <c r="F50" s="232">
        <v>5.2</v>
      </c>
    </row>
    <row r="51" spans="1:8" ht="16.5" customHeight="1" x14ac:dyDescent="0.3">
      <c r="A51" s="233" t="s">
        <v>17</v>
      </c>
      <c r="B51" s="234">
        <f>AVERAGE(B45:B50)</f>
        <v>2886914.3333333335</v>
      </c>
      <c r="C51" s="235">
        <f>AVERAGE(C45:C50)</f>
        <v>4661.416666666667</v>
      </c>
      <c r="D51" s="236">
        <f>AVERAGE(D45:D50)</f>
        <v>1</v>
      </c>
      <c r="E51" s="236"/>
      <c r="F51" s="236">
        <f>AVERAGE(F45:F50)</f>
        <v>5.2</v>
      </c>
    </row>
    <row r="52" spans="1:8" ht="16.5" customHeight="1" x14ac:dyDescent="0.3">
      <c r="A52" s="237" t="s">
        <v>18</v>
      </c>
      <c r="B52" s="238">
        <f>(STDEV(B45:B50)/B51)</f>
        <v>5.6937068409740527E-4</v>
      </c>
      <c r="C52" s="239"/>
      <c r="D52" s="239"/>
      <c r="E52" s="239"/>
      <c r="F52" s="240"/>
    </row>
    <row r="53" spans="1:8" s="214" customFormat="1" ht="16.5" customHeight="1" x14ac:dyDescent="0.3">
      <c r="A53" s="241" t="s">
        <v>19</v>
      </c>
      <c r="B53" s="242">
        <f>COUNT(B45:B50)</f>
        <v>6</v>
      </c>
      <c r="C53" s="243"/>
      <c r="D53" s="244"/>
      <c r="E53" s="244"/>
      <c r="F53" s="245"/>
    </row>
    <row r="54" spans="1:8" s="214" customFormat="1" ht="15.75" customHeight="1" x14ac:dyDescent="0.25">
      <c r="A54" s="221"/>
      <c r="B54" s="221"/>
      <c r="C54" s="221"/>
      <c r="D54" s="221"/>
      <c r="E54" s="221"/>
      <c r="F54" s="221"/>
    </row>
    <row r="55" spans="1:8" s="214" customFormat="1" ht="16.5" customHeight="1" x14ac:dyDescent="0.3">
      <c r="A55" s="222" t="s">
        <v>20</v>
      </c>
      <c r="B55" s="246" t="s">
        <v>21</v>
      </c>
      <c r="C55" s="247"/>
      <c r="D55" s="247"/>
      <c r="E55" s="247"/>
      <c r="F55" s="247"/>
    </row>
    <row r="56" spans="1:8" ht="16.5" customHeight="1" x14ac:dyDescent="0.3">
      <c r="A56" s="222"/>
      <c r="B56" s="246" t="s">
        <v>22</v>
      </c>
      <c r="C56" s="247"/>
      <c r="D56" s="247"/>
      <c r="E56" s="247"/>
      <c r="F56" s="247"/>
    </row>
    <row r="57" spans="1:8" ht="16.5" customHeight="1" x14ac:dyDescent="0.3">
      <c r="A57" s="222"/>
      <c r="B57" s="246" t="s">
        <v>23</v>
      </c>
      <c r="C57" s="247"/>
      <c r="D57" s="247"/>
      <c r="E57" s="247"/>
      <c r="F57" s="247"/>
    </row>
    <row r="58" spans="1:8" ht="14.25" customHeight="1" thickBot="1" x14ac:dyDescent="0.3">
      <c r="A58" s="248"/>
      <c r="B58" s="249" t="s">
        <v>140</v>
      </c>
      <c r="D58" s="250"/>
      <c r="E58" s="251"/>
      <c r="G58" s="216"/>
      <c r="H58" s="216"/>
    </row>
    <row r="59" spans="1:8" ht="15" customHeight="1" x14ac:dyDescent="0.3">
      <c r="B59" s="266" t="s">
        <v>25</v>
      </c>
      <c r="C59" s="266"/>
      <c r="F59" s="257" t="s">
        <v>26</v>
      </c>
      <c r="G59" s="252"/>
      <c r="H59" s="257" t="s">
        <v>27</v>
      </c>
    </row>
    <row r="60" spans="1:8" ht="15" customHeight="1" x14ac:dyDescent="0.3">
      <c r="A60" s="253" t="s">
        <v>28</v>
      </c>
      <c r="B60" s="254" t="s">
        <v>138</v>
      </c>
      <c r="C60" s="254"/>
      <c r="F60" s="254" t="s">
        <v>139</v>
      </c>
      <c r="H60" s="254"/>
    </row>
    <row r="61" spans="1:8" ht="15" customHeight="1" x14ac:dyDescent="0.3">
      <c r="A61" s="253" t="s">
        <v>29</v>
      </c>
      <c r="B61" s="255"/>
      <c r="C61" s="255"/>
      <c r="F61" s="255"/>
      <c r="H61" s="256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sqref="A1:I124"/>
    </sheetView>
  </sheetViews>
  <sheetFormatPr defaultColWidth="9.140625" defaultRowHeight="13.5" x14ac:dyDescent="0.25"/>
  <cols>
    <col min="1" max="1" width="55.42578125" style="157" customWidth="1"/>
    <col min="2" max="2" width="33.7109375" style="157" customWidth="1"/>
    <col min="3" max="3" width="42.28515625" style="157" customWidth="1"/>
    <col min="4" max="4" width="30.5703125" style="157" customWidth="1"/>
    <col min="5" max="5" width="39.85546875" style="157" customWidth="1"/>
    <col min="6" max="6" width="30.7109375" style="157" customWidth="1"/>
    <col min="7" max="7" width="39.85546875" style="157" customWidth="1"/>
    <col min="8" max="8" width="30" style="157" customWidth="1"/>
    <col min="9" max="9" width="30.28515625" style="157" hidden="1" customWidth="1"/>
    <col min="10" max="10" width="30.42578125" style="157" customWidth="1"/>
    <col min="11" max="11" width="21.28515625" style="157" customWidth="1"/>
    <col min="12" max="12" width="9.140625" style="157"/>
  </cols>
  <sheetData>
    <row r="1" spans="1:9" ht="18.75" customHeight="1" x14ac:dyDescent="0.25">
      <c r="A1" s="305" t="s">
        <v>44</v>
      </c>
      <c r="B1" s="305"/>
      <c r="C1" s="305"/>
      <c r="D1" s="305"/>
      <c r="E1" s="305"/>
      <c r="F1" s="305"/>
      <c r="G1" s="305"/>
      <c r="H1" s="305"/>
      <c r="I1" s="305"/>
    </row>
    <row r="2" spans="1:9" ht="18.75" customHeight="1" x14ac:dyDescent="0.25">
      <c r="A2" s="305"/>
      <c r="B2" s="305"/>
      <c r="C2" s="305"/>
      <c r="D2" s="305"/>
      <c r="E2" s="305"/>
      <c r="F2" s="305"/>
      <c r="G2" s="305"/>
      <c r="H2" s="305"/>
      <c r="I2" s="305"/>
    </row>
    <row r="3" spans="1:9" ht="18.75" customHeight="1" x14ac:dyDescent="0.25">
      <c r="A3" s="305"/>
      <c r="B3" s="305"/>
      <c r="C3" s="305"/>
      <c r="D3" s="305"/>
      <c r="E3" s="305"/>
      <c r="F3" s="305"/>
      <c r="G3" s="305"/>
      <c r="H3" s="305"/>
      <c r="I3" s="305"/>
    </row>
    <row r="4" spans="1:9" ht="18.75" customHeight="1" x14ac:dyDescent="0.25">
      <c r="A4" s="305"/>
      <c r="B4" s="305"/>
      <c r="C4" s="305"/>
      <c r="D4" s="305"/>
      <c r="E4" s="305"/>
      <c r="F4" s="305"/>
      <c r="G4" s="305"/>
      <c r="H4" s="305"/>
      <c r="I4" s="305"/>
    </row>
    <row r="5" spans="1:9" ht="18.75" customHeight="1" x14ac:dyDescent="0.25">
      <c r="A5" s="305"/>
      <c r="B5" s="305"/>
      <c r="C5" s="305"/>
      <c r="D5" s="305"/>
      <c r="E5" s="305"/>
      <c r="F5" s="305"/>
      <c r="G5" s="305"/>
      <c r="H5" s="305"/>
      <c r="I5" s="305"/>
    </row>
    <row r="6" spans="1:9" ht="18.75" customHeight="1" x14ac:dyDescent="0.25">
      <c r="A6" s="305"/>
      <c r="B6" s="305"/>
      <c r="C6" s="305"/>
      <c r="D6" s="305"/>
      <c r="E6" s="305"/>
      <c r="F6" s="305"/>
      <c r="G6" s="305"/>
      <c r="H6" s="305"/>
      <c r="I6" s="305"/>
    </row>
    <row r="7" spans="1:9" ht="18.75" customHeight="1" x14ac:dyDescent="0.25">
      <c r="A7" s="305"/>
      <c r="B7" s="305"/>
      <c r="C7" s="305"/>
      <c r="D7" s="305"/>
      <c r="E7" s="305"/>
      <c r="F7" s="305"/>
      <c r="G7" s="305"/>
      <c r="H7" s="305"/>
      <c r="I7" s="305"/>
    </row>
    <row r="8" spans="1:9" x14ac:dyDescent="0.25">
      <c r="A8" s="306" t="s">
        <v>45</v>
      </c>
      <c r="B8" s="306"/>
      <c r="C8" s="306"/>
      <c r="D8" s="306"/>
      <c r="E8" s="306"/>
      <c r="F8" s="306"/>
      <c r="G8" s="306"/>
      <c r="H8" s="306"/>
      <c r="I8" s="306"/>
    </row>
    <row r="9" spans="1:9" x14ac:dyDescent="0.25">
      <c r="A9" s="306"/>
      <c r="B9" s="306"/>
      <c r="C9" s="306"/>
      <c r="D9" s="306"/>
      <c r="E9" s="306"/>
      <c r="F9" s="306"/>
      <c r="G9" s="306"/>
      <c r="H9" s="306"/>
      <c r="I9" s="306"/>
    </row>
    <row r="10" spans="1:9" x14ac:dyDescent="0.25">
      <c r="A10" s="306"/>
      <c r="B10" s="306"/>
      <c r="C10" s="306"/>
      <c r="D10" s="306"/>
      <c r="E10" s="306"/>
      <c r="F10" s="306"/>
      <c r="G10" s="306"/>
      <c r="H10" s="306"/>
      <c r="I10" s="306"/>
    </row>
    <row r="11" spans="1:9" x14ac:dyDescent="0.25">
      <c r="A11" s="306"/>
      <c r="B11" s="306"/>
      <c r="C11" s="306"/>
      <c r="D11" s="306"/>
      <c r="E11" s="306"/>
      <c r="F11" s="306"/>
      <c r="G11" s="306"/>
      <c r="H11" s="306"/>
      <c r="I11" s="306"/>
    </row>
    <row r="12" spans="1:9" x14ac:dyDescent="0.25">
      <c r="A12" s="306"/>
      <c r="B12" s="306"/>
      <c r="C12" s="306"/>
      <c r="D12" s="306"/>
      <c r="E12" s="306"/>
      <c r="F12" s="306"/>
      <c r="G12" s="306"/>
      <c r="H12" s="306"/>
      <c r="I12" s="306"/>
    </row>
    <row r="13" spans="1:9" x14ac:dyDescent="0.25">
      <c r="A13" s="306"/>
      <c r="B13" s="306"/>
      <c r="C13" s="306"/>
      <c r="D13" s="306"/>
      <c r="E13" s="306"/>
      <c r="F13" s="306"/>
      <c r="G13" s="306"/>
      <c r="H13" s="306"/>
      <c r="I13" s="306"/>
    </row>
    <row r="14" spans="1:9" x14ac:dyDescent="0.25">
      <c r="A14" s="306"/>
      <c r="B14" s="306"/>
      <c r="C14" s="306"/>
      <c r="D14" s="306"/>
      <c r="E14" s="306"/>
      <c r="F14" s="306"/>
      <c r="G14" s="306"/>
      <c r="H14" s="306"/>
      <c r="I14" s="306"/>
    </row>
    <row r="15" spans="1:9" ht="19.5" customHeight="1" thickBot="1" x14ac:dyDescent="0.35">
      <c r="A15" s="139"/>
    </row>
    <row r="16" spans="1:9" ht="19.5" customHeight="1" thickBot="1" x14ac:dyDescent="0.35">
      <c r="A16" s="307" t="s">
        <v>30</v>
      </c>
      <c r="B16" s="308"/>
      <c r="C16" s="308"/>
      <c r="D16" s="308"/>
      <c r="E16" s="308"/>
      <c r="F16" s="308"/>
      <c r="G16" s="308"/>
      <c r="H16" s="309"/>
    </row>
    <row r="17" spans="1:14" ht="20.25" customHeight="1" x14ac:dyDescent="0.25">
      <c r="A17" s="310" t="s">
        <v>46</v>
      </c>
      <c r="B17" s="310"/>
      <c r="C17" s="310"/>
      <c r="D17" s="310"/>
      <c r="E17" s="310"/>
      <c r="F17" s="310"/>
      <c r="G17" s="310"/>
      <c r="H17" s="310"/>
    </row>
    <row r="18" spans="1:14" ht="26.25" customHeight="1" x14ac:dyDescent="0.4">
      <c r="A18" s="49" t="s">
        <v>32</v>
      </c>
      <c r="B18" s="311" t="s">
        <v>5</v>
      </c>
      <c r="C18" s="311"/>
      <c r="D18" s="193"/>
      <c r="E18" s="50"/>
      <c r="F18" s="206"/>
      <c r="G18" s="206"/>
      <c r="H18" s="206"/>
    </row>
    <row r="19" spans="1:14" ht="26.25" customHeight="1" x14ac:dyDescent="0.4">
      <c r="A19" s="49" t="s">
        <v>33</v>
      </c>
      <c r="B19" s="211" t="s">
        <v>7</v>
      </c>
      <c r="C19" s="206">
        <v>29</v>
      </c>
      <c r="D19" s="206"/>
      <c r="E19" s="206"/>
      <c r="F19" s="206"/>
      <c r="G19" s="206"/>
      <c r="H19" s="206"/>
    </row>
    <row r="20" spans="1:14" ht="26.25" customHeight="1" x14ac:dyDescent="0.4">
      <c r="A20" s="49" t="s">
        <v>34</v>
      </c>
      <c r="B20" s="312" t="s">
        <v>127</v>
      </c>
      <c r="C20" s="312"/>
      <c r="D20" s="206"/>
      <c r="E20" s="206"/>
      <c r="F20" s="206"/>
      <c r="G20" s="206"/>
      <c r="H20" s="206"/>
    </row>
    <row r="21" spans="1:14" ht="26.25" customHeight="1" x14ac:dyDescent="0.4">
      <c r="A21" s="49" t="s">
        <v>35</v>
      </c>
      <c r="B21" s="312" t="s">
        <v>9</v>
      </c>
      <c r="C21" s="312"/>
      <c r="D21" s="312"/>
      <c r="E21" s="312"/>
      <c r="F21" s="312"/>
      <c r="G21" s="312"/>
      <c r="H21" s="312"/>
      <c r="I21" s="51"/>
    </row>
    <row r="22" spans="1:14" ht="26.25" customHeight="1" x14ac:dyDescent="0.4">
      <c r="A22" s="49" t="s">
        <v>36</v>
      </c>
      <c r="B22" s="52">
        <v>42562</v>
      </c>
      <c r="C22" s="206"/>
      <c r="D22" s="206"/>
      <c r="E22" s="206"/>
      <c r="F22" s="206"/>
      <c r="G22" s="206"/>
      <c r="H22" s="206"/>
    </row>
    <row r="23" spans="1:14" ht="26.25" customHeight="1" x14ac:dyDescent="0.4">
      <c r="A23" s="49" t="s">
        <v>37</v>
      </c>
      <c r="B23" s="52">
        <v>42563</v>
      </c>
      <c r="C23" s="206"/>
      <c r="D23" s="206"/>
      <c r="E23" s="206"/>
      <c r="F23" s="206"/>
      <c r="G23" s="206"/>
      <c r="H23" s="206"/>
    </row>
    <row r="24" spans="1:14" ht="18.75" x14ac:dyDescent="0.3">
      <c r="A24" s="49"/>
      <c r="B24" s="53"/>
    </row>
    <row r="25" spans="1:14" ht="18.75" x14ac:dyDescent="0.3">
      <c r="A25" s="54" t="s">
        <v>1</v>
      </c>
      <c r="B25" s="53"/>
    </row>
    <row r="26" spans="1:14" ht="26.25" customHeight="1" x14ac:dyDescent="0.4">
      <c r="A26" s="188" t="s">
        <v>4</v>
      </c>
      <c r="B26" s="311" t="s">
        <v>128</v>
      </c>
      <c r="C26" s="311"/>
    </row>
    <row r="27" spans="1:14" ht="26.25" customHeight="1" x14ac:dyDescent="0.4">
      <c r="A27" s="146" t="s">
        <v>47</v>
      </c>
      <c r="B27" s="313" t="s">
        <v>129</v>
      </c>
      <c r="C27" s="313"/>
    </row>
    <row r="28" spans="1:14" ht="27" customHeight="1" thickBot="1" x14ac:dyDescent="0.45">
      <c r="A28" s="146" t="s">
        <v>6</v>
      </c>
      <c r="B28" s="141">
        <v>84.06</v>
      </c>
    </row>
    <row r="29" spans="1:14" s="2" customFormat="1" ht="27" customHeight="1" thickBot="1" x14ac:dyDescent="0.45">
      <c r="A29" s="146" t="s">
        <v>48</v>
      </c>
      <c r="B29" s="55">
        <v>0</v>
      </c>
      <c r="C29" s="294" t="s">
        <v>49</v>
      </c>
      <c r="D29" s="295"/>
      <c r="E29" s="295"/>
      <c r="F29" s="295"/>
      <c r="G29" s="296"/>
      <c r="I29" s="56"/>
      <c r="J29" s="56"/>
      <c r="K29" s="56"/>
      <c r="L29" s="56"/>
    </row>
    <row r="30" spans="1:14" s="2" customFormat="1" ht="19.5" customHeight="1" thickBot="1" x14ac:dyDescent="0.35">
      <c r="A30" s="146" t="s">
        <v>50</v>
      </c>
      <c r="B30" s="207">
        <f>B28-B29</f>
        <v>84.06</v>
      </c>
      <c r="C30" s="57"/>
      <c r="D30" s="57"/>
      <c r="E30" s="57"/>
      <c r="F30" s="57"/>
      <c r="G30" s="58"/>
      <c r="I30" s="56"/>
      <c r="J30" s="56"/>
      <c r="K30" s="56"/>
      <c r="L30" s="56"/>
    </row>
    <row r="31" spans="1:14" s="2" customFormat="1" ht="27" customHeight="1" thickBot="1" x14ac:dyDescent="0.45">
      <c r="A31" s="146" t="s">
        <v>51</v>
      </c>
      <c r="B31" s="59">
        <v>1</v>
      </c>
      <c r="C31" s="297" t="s">
        <v>52</v>
      </c>
      <c r="D31" s="298"/>
      <c r="E31" s="298"/>
      <c r="F31" s="298"/>
      <c r="G31" s="298"/>
      <c r="H31" s="299"/>
      <c r="I31" s="56"/>
      <c r="J31" s="56"/>
      <c r="K31" s="56"/>
      <c r="L31" s="56"/>
    </row>
    <row r="32" spans="1:14" s="2" customFormat="1" ht="27" customHeight="1" thickBot="1" x14ac:dyDescent="0.45">
      <c r="A32" s="146" t="s">
        <v>53</v>
      </c>
      <c r="B32" s="59">
        <v>1</v>
      </c>
      <c r="C32" s="297" t="s">
        <v>54</v>
      </c>
      <c r="D32" s="298"/>
      <c r="E32" s="298"/>
      <c r="F32" s="298"/>
      <c r="G32" s="298"/>
      <c r="H32" s="299"/>
      <c r="I32" s="56"/>
      <c r="J32" s="56"/>
      <c r="K32" s="56"/>
      <c r="L32" s="60"/>
      <c r="M32" s="60"/>
      <c r="N32" s="61"/>
    </row>
    <row r="33" spans="1:14" s="2" customFormat="1" ht="17.25" customHeight="1" x14ac:dyDescent="0.3">
      <c r="A33" s="146"/>
      <c r="B33" s="62"/>
      <c r="C33" s="63"/>
      <c r="D33" s="63"/>
      <c r="E33" s="63"/>
      <c r="F33" s="63"/>
      <c r="G33" s="63"/>
      <c r="H33" s="63"/>
      <c r="I33" s="56"/>
      <c r="J33" s="56"/>
      <c r="K33" s="56"/>
      <c r="L33" s="60"/>
      <c r="M33" s="60"/>
      <c r="N33" s="61"/>
    </row>
    <row r="34" spans="1:14" s="2" customFormat="1" ht="18.75" x14ac:dyDescent="0.3">
      <c r="A34" s="146" t="s">
        <v>55</v>
      </c>
      <c r="B34" s="64">
        <f>B31/B32</f>
        <v>1</v>
      </c>
      <c r="C34" s="139" t="s">
        <v>56</v>
      </c>
      <c r="D34" s="139"/>
      <c r="E34" s="139"/>
      <c r="F34" s="139"/>
      <c r="G34" s="139"/>
      <c r="I34" s="56"/>
      <c r="J34" s="56"/>
      <c r="K34" s="56"/>
      <c r="L34" s="60"/>
      <c r="M34" s="60"/>
      <c r="N34" s="61"/>
    </row>
    <row r="35" spans="1:14" s="2" customFormat="1" ht="19.5" customHeight="1" thickBot="1" x14ac:dyDescent="0.35">
      <c r="A35" s="146"/>
      <c r="B35" s="207"/>
      <c r="G35" s="139"/>
      <c r="I35" s="56"/>
      <c r="J35" s="56"/>
      <c r="K35" s="56"/>
      <c r="L35" s="60"/>
      <c r="M35" s="60"/>
      <c r="N35" s="61"/>
    </row>
    <row r="36" spans="1:14" s="2" customFormat="1" ht="27" customHeight="1" thickBot="1" x14ac:dyDescent="0.45">
      <c r="A36" s="65" t="s">
        <v>57</v>
      </c>
      <c r="B36" s="66">
        <v>20</v>
      </c>
      <c r="C36" s="139"/>
      <c r="D36" s="284" t="s">
        <v>58</v>
      </c>
      <c r="E36" s="304"/>
      <c r="F36" s="284" t="s">
        <v>59</v>
      </c>
      <c r="G36" s="285"/>
      <c r="J36" s="56"/>
      <c r="K36" s="56"/>
      <c r="L36" s="60"/>
      <c r="M36" s="60"/>
      <c r="N36" s="61"/>
    </row>
    <row r="37" spans="1:14" s="2" customFormat="1" ht="27" customHeight="1" thickBot="1" x14ac:dyDescent="0.45">
      <c r="A37" s="67" t="s">
        <v>60</v>
      </c>
      <c r="B37" s="68">
        <v>4</v>
      </c>
      <c r="C37" s="69" t="s">
        <v>61</v>
      </c>
      <c r="D37" s="70" t="s">
        <v>62</v>
      </c>
      <c r="E37" s="71" t="s">
        <v>63</v>
      </c>
      <c r="F37" s="70" t="s">
        <v>62</v>
      </c>
      <c r="G37" s="72" t="s">
        <v>63</v>
      </c>
      <c r="I37" s="73" t="s">
        <v>64</v>
      </c>
      <c r="J37" s="56"/>
      <c r="K37" s="56"/>
      <c r="L37" s="60"/>
      <c r="M37" s="60"/>
      <c r="N37" s="61"/>
    </row>
    <row r="38" spans="1:14" s="2" customFormat="1" ht="26.25" customHeight="1" x14ac:dyDescent="0.4">
      <c r="A38" s="67" t="s">
        <v>65</v>
      </c>
      <c r="B38" s="68">
        <v>20</v>
      </c>
      <c r="C38" s="74">
        <v>1</v>
      </c>
      <c r="D38" s="75">
        <v>8880162</v>
      </c>
      <c r="E38" s="76">
        <f>IF(ISBLANK(D38),"-",$D$48/$D$45*D38)</f>
        <v>9885286.0201896597</v>
      </c>
      <c r="F38" s="75">
        <v>7314881</v>
      </c>
      <c r="G38" s="77">
        <f>IF(ISBLANK(F38),"-",$D$48/$F$45*F38)</f>
        <v>9626079.6123291608</v>
      </c>
      <c r="I38" s="78"/>
      <c r="J38" s="56"/>
      <c r="K38" s="56"/>
      <c r="L38" s="60"/>
      <c r="M38" s="60"/>
      <c r="N38" s="61"/>
    </row>
    <row r="39" spans="1:14" s="2" customFormat="1" ht="26.25" customHeight="1" x14ac:dyDescent="0.4">
      <c r="A39" s="67" t="s">
        <v>66</v>
      </c>
      <c r="B39" s="68">
        <v>1</v>
      </c>
      <c r="C39" s="96">
        <v>2</v>
      </c>
      <c r="D39" s="79">
        <v>8856299</v>
      </c>
      <c r="E39" s="80">
        <f>IF(ISBLANK(D39),"-",$D$48/$D$45*D39)</f>
        <v>9858722.0250395946</v>
      </c>
      <c r="F39" s="79">
        <v>7299553</v>
      </c>
      <c r="G39" s="81">
        <f>IF(ISBLANK(F39),"-",$D$48/$F$45*F39)</f>
        <v>9605908.6008940078</v>
      </c>
      <c r="I39" s="275">
        <f>ABS((F43/D43*D42)-F42)/D42</f>
        <v>2.3647358059516749E-2</v>
      </c>
      <c r="J39" s="56"/>
      <c r="K39" s="56"/>
      <c r="L39" s="60"/>
      <c r="M39" s="60"/>
      <c r="N39" s="61"/>
    </row>
    <row r="40" spans="1:14" ht="26.25" customHeight="1" x14ac:dyDescent="0.4">
      <c r="A40" s="67" t="s">
        <v>67</v>
      </c>
      <c r="B40" s="68">
        <v>1</v>
      </c>
      <c r="C40" s="96">
        <v>3</v>
      </c>
      <c r="D40" s="79">
        <v>8847815</v>
      </c>
      <c r="E40" s="80">
        <f>IF(ISBLANK(D40),"-",$D$48/$D$45*D40)</f>
        <v>9849277.7416362874</v>
      </c>
      <c r="F40" s="79">
        <v>7244927</v>
      </c>
      <c r="G40" s="81">
        <f>IF(ISBLANK(F40),"-",$D$48/$F$45*F40)</f>
        <v>9534023.0534868669</v>
      </c>
      <c r="I40" s="275"/>
      <c r="L40" s="60"/>
      <c r="M40" s="60"/>
      <c r="N40" s="139"/>
    </row>
    <row r="41" spans="1:14" ht="27" customHeight="1" thickBot="1" x14ac:dyDescent="0.45">
      <c r="A41" s="67" t="s">
        <v>68</v>
      </c>
      <c r="B41" s="68">
        <v>1</v>
      </c>
      <c r="C41" s="82">
        <v>4</v>
      </c>
      <c r="D41" s="83"/>
      <c r="E41" s="84" t="str">
        <f>IF(ISBLANK(D41),"-",$D$48/$D$45*D41)</f>
        <v>-</v>
      </c>
      <c r="F41" s="83"/>
      <c r="G41" s="85" t="str">
        <f>IF(ISBLANK(F41),"-",$D$48/$F$45*F41)</f>
        <v>-</v>
      </c>
      <c r="I41" s="86"/>
      <c r="L41" s="60"/>
      <c r="M41" s="60"/>
      <c r="N41" s="139"/>
    </row>
    <row r="42" spans="1:14" ht="27" customHeight="1" thickBot="1" x14ac:dyDescent="0.45">
      <c r="A42" s="67" t="s">
        <v>69</v>
      </c>
      <c r="B42" s="68">
        <v>1</v>
      </c>
      <c r="C42" s="87" t="s">
        <v>70</v>
      </c>
      <c r="D42" s="88">
        <f>AVERAGE(D38:D41)</f>
        <v>8861425.333333334</v>
      </c>
      <c r="E42" s="89">
        <f>AVERAGE(E38:E41)</f>
        <v>9864428.5956218485</v>
      </c>
      <c r="F42" s="88">
        <f>AVERAGE(F38:F41)</f>
        <v>7286453.666666667</v>
      </c>
      <c r="G42" s="90">
        <f>AVERAGE(G38:G41)</f>
        <v>9588670.4222366791</v>
      </c>
      <c r="H42" s="91"/>
    </row>
    <row r="43" spans="1:14" ht="26.25" customHeight="1" x14ac:dyDescent="0.4">
      <c r="A43" s="67" t="s">
        <v>71</v>
      </c>
      <c r="B43" s="68">
        <v>1</v>
      </c>
      <c r="C43" s="92" t="s">
        <v>72</v>
      </c>
      <c r="D43" s="93">
        <v>16.03</v>
      </c>
      <c r="E43" s="139"/>
      <c r="F43" s="93">
        <v>13.56</v>
      </c>
      <c r="H43" s="91"/>
    </row>
    <row r="44" spans="1:14" ht="26.25" customHeight="1" x14ac:dyDescent="0.4">
      <c r="A44" s="67" t="s">
        <v>73</v>
      </c>
      <c r="B44" s="68">
        <v>1</v>
      </c>
      <c r="C44" s="94" t="s">
        <v>74</v>
      </c>
      <c r="D44" s="95">
        <f>D43*$B$34</f>
        <v>16.03</v>
      </c>
      <c r="E44" s="154"/>
      <c r="F44" s="95">
        <f>F43*$B$34</f>
        <v>13.56</v>
      </c>
      <c r="H44" s="91"/>
    </row>
    <row r="45" spans="1:14" ht="19.5" customHeight="1" thickBot="1" x14ac:dyDescent="0.35">
      <c r="A45" s="67" t="s">
        <v>75</v>
      </c>
      <c r="B45" s="96">
        <f>(B44/B43)*(B42/B41)*(B40/B39)*(B38/B37)*B36</f>
        <v>100</v>
      </c>
      <c r="C45" s="94" t="s">
        <v>76</v>
      </c>
      <c r="D45" s="97">
        <f>D44*$B$30/100</f>
        <v>13.474818000000001</v>
      </c>
      <c r="E45" s="136"/>
      <c r="F45" s="97">
        <f>F44*$B$30/100</f>
        <v>11.398536000000002</v>
      </c>
      <c r="H45" s="91"/>
    </row>
    <row r="46" spans="1:14" ht="19.5" customHeight="1" thickBot="1" x14ac:dyDescent="0.35">
      <c r="A46" s="276" t="s">
        <v>77</v>
      </c>
      <c r="B46" s="280"/>
      <c r="C46" s="94" t="s">
        <v>78</v>
      </c>
      <c r="D46" s="98">
        <f>D45/$B$45</f>
        <v>0.13474818</v>
      </c>
      <c r="E46" s="99"/>
      <c r="F46" s="100">
        <f>F45/$B$45</f>
        <v>0.11398536000000002</v>
      </c>
      <c r="H46" s="91"/>
    </row>
    <row r="47" spans="1:14" ht="27" customHeight="1" thickBot="1" x14ac:dyDescent="0.45">
      <c r="A47" s="278"/>
      <c r="B47" s="281"/>
      <c r="C47" s="101" t="s">
        <v>79</v>
      </c>
      <c r="D47" s="102">
        <v>0.15</v>
      </c>
      <c r="E47" s="103"/>
      <c r="F47" s="99"/>
      <c r="H47" s="91"/>
    </row>
    <row r="48" spans="1:14" ht="18.75" x14ac:dyDescent="0.3">
      <c r="C48" s="104" t="s">
        <v>80</v>
      </c>
      <c r="D48" s="97">
        <f>D47*$B$45</f>
        <v>15</v>
      </c>
      <c r="F48" s="105"/>
      <c r="H48" s="91"/>
    </row>
    <row r="49" spans="1:12" ht="19.5" customHeight="1" thickBot="1" x14ac:dyDescent="0.35">
      <c r="C49" s="106" t="s">
        <v>81</v>
      </c>
      <c r="D49" s="107">
        <f>D48/B34</f>
        <v>15</v>
      </c>
      <c r="F49" s="105"/>
      <c r="H49" s="91"/>
    </row>
    <row r="50" spans="1:12" ht="18.75" x14ac:dyDescent="0.3">
      <c r="C50" s="65" t="s">
        <v>82</v>
      </c>
      <c r="D50" s="108">
        <f>AVERAGE(E38:E41,G38:G41)</f>
        <v>9726549.5089292619</v>
      </c>
      <c r="F50" s="109"/>
      <c r="H50" s="91"/>
    </row>
    <row r="51" spans="1:12" ht="18.75" x14ac:dyDescent="0.3">
      <c r="C51" s="67" t="s">
        <v>83</v>
      </c>
      <c r="D51" s="110">
        <f>STDEV(E38:E41,G38:G41)/D50</f>
        <v>1.5890525251375968E-2</v>
      </c>
      <c r="F51" s="109"/>
      <c r="H51" s="91"/>
    </row>
    <row r="52" spans="1:12" ht="19.5" customHeight="1" thickBot="1" x14ac:dyDescent="0.35">
      <c r="C52" s="111" t="s">
        <v>19</v>
      </c>
      <c r="D52" s="112">
        <f>COUNT(E38:E41,G38:G41)</f>
        <v>6</v>
      </c>
      <c r="F52" s="109"/>
    </row>
    <row r="54" spans="1:12" ht="18.75" x14ac:dyDescent="0.3">
      <c r="A54" s="113" t="s">
        <v>1</v>
      </c>
      <c r="B54" s="114" t="s">
        <v>84</v>
      </c>
    </row>
    <row r="55" spans="1:12" ht="18.75" x14ac:dyDescent="0.3">
      <c r="A55" s="139" t="s">
        <v>85</v>
      </c>
      <c r="B55" s="115" t="str">
        <f>B21</f>
        <v>LAMIVUDINE 30mg &amp; ZIDOVUDINE 60mg</v>
      </c>
    </row>
    <row r="56" spans="1:12" ht="26.25" customHeight="1" x14ac:dyDescent="0.4">
      <c r="A56" s="115" t="s">
        <v>86</v>
      </c>
      <c r="B56" s="116">
        <v>30</v>
      </c>
      <c r="C56" s="139" t="str">
        <f>B20</f>
        <v>LAMIVUDINE</v>
      </c>
      <c r="H56" s="154"/>
    </row>
    <row r="57" spans="1:12" ht="18.75" x14ac:dyDescent="0.3">
      <c r="A57" s="115" t="s">
        <v>87</v>
      </c>
      <c r="B57" s="194">
        <f>Uniformity!C46</f>
        <v>160.3475</v>
      </c>
      <c r="H57" s="154"/>
    </row>
    <row r="58" spans="1:12" ht="19.5" customHeight="1" thickBot="1" x14ac:dyDescent="0.35">
      <c r="H58" s="154"/>
    </row>
    <row r="59" spans="1:12" s="2" customFormat="1" ht="27" customHeight="1" thickBot="1" x14ac:dyDescent="0.45">
      <c r="A59" s="65" t="s">
        <v>88</v>
      </c>
      <c r="B59" s="66">
        <v>50</v>
      </c>
      <c r="C59" s="139"/>
      <c r="D59" s="117" t="s">
        <v>89</v>
      </c>
      <c r="E59" s="118" t="s">
        <v>61</v>
      </c>
      <c r="F59" s="118" t="s">
        <v>62</v>
      </c>
      <c r="G59" s="118" t="s">
        <v>90</v>
      </c>
      <c r="H59" s="69" t="s">
        <v>91</v>
      </c>
      <c r="L59" s="56"/>
    </row>
    <row r="60" spans="1:12" s="2" customFormat="1" ht="26.25" customHeight="1" x14ac:dyDescent="0.4">
      <c r="A60" s="67" t="s">
        <v>92</v>
      </c>
      <c r="B60" s="68">
        <v>5</v>
      </c>
      <c r="C60" s="286" t="s">
        <v>93</v>
      </c>
      <c r="D60" s="289">
        <v>162.16999999999999</v>
      </c>
      <c r="E60" s="119">
        <v>1</v>
      </c>
      <c r="F60" s="120">
        <v>9358406</v>
      </c>
      <c r="G60" s="195">
        <f>IF(ISBLANK(F60),"-",(F60/$D$50*$D$47*$B$68)*($B$57/$D$60))</f>
        <v>28.540134266643147</v>
      </c>
      <c r="H60" s="121">
        <f t="shared" ref="H60:H71" si="0">IF(ISBLANK(F60),"-",G60/$B$56)</f>
        <v>0.95133780888810493</v>
      </c>
      <c r="L60" s="56"/>
    </row>
    <row r="61" spans="1:12" s="2" customFormat="1" ht="26.25" customHeight="1" x14ac:dyDescent="0.4">
      <c r="A61" s="67" t="s">
        <v>94</v>
      </c>
      <c r="B61" s="68">
        <v>20</v>
      </c>
      <c r="C61" s="287"/>
      <c r="D61" s="290"/>
      <c r="E61" s="122">
        <v>2</v>
      </c>
      <c r="F61" s="79">
        <v>9402621</v>
      </c>
      <c r="G61" s="196">
        <f>IF(ISBLANK(F61),"-",(F61/$D$50*$D$47*$B$68)*($B$57/$D$60))</f>
        <v>28.674975823698873</v>
      </c>
      <c r="H61" s="123">
        <f t="shared" si="0"/>
        <v>0.95583252745662906</v>
      </c>
      <c r="L61" s="56"/>
    </row>
    <row r="62" spans="1:12" s="2" customFormat="1" ht="26.25" customHeight="1" x14ac:dyDescent="0.4">
      <c r="A62" s="67" t="s">
        <v>95</v>
      </c>
      <c r="B62" s="68">
        <v>1</v>
      </c>
      <c r="C62" s="287"/>
      <c r="D62" s="290"/>
      <c r="E62" s="122">
        <v>3</v>
      </c>
      <c r="F62" s="124">
        <v>9391847</v>
      </c>
      <c r="G62" s="196">
        <f>IF(ISBLANK(F62),"-",(F62/$D$50*$D$47*$B$68)*($B$57/$D$60))</f>
        <v>28.642118582135634</v>
      </c>
      <c r="H62" s="123">
        <f t="shared" si="0"/>
        <v>0.9547372860711878</v>
      </c>
      <c r="L62" s="56"/>
    </row>
    <row r="63" spans="1:12" ht="27" customHeight="1" thickBot="1" x14ac:dyDescent="0.45">
      <c r="A63" s="67" t="s">
        <v>96</v>
      </c>
      <c r="B63" s="68">
        <v>1</v>
      </c>
      <c r="C63" s="288"/>
      <c r="D63" s="291"/>
      <c r="E63" s="125">
        <v>4</v>
      </c>
      <c r="F63" s="126"/>
      <c r="G63" s="196" t="str">
        <f>IF(ISBLANK(F63),"-",(F63/$D$50*$D$47*$B$68)*($B$57/$D$60))</f>
        <v>-</v>
      </c>
      <c r="H63" s="123" t="str">
        <f t="shared" si="0"/>
        <v>-</v>
      </c>
    </row>
    <row r="64" spans="1:12" ht="26.25" customHeight="1" x14ac:dyDescent="0.4">
      <c r="A64" s="67" t="s">
        <v>97</v>
      </c>
      <c r="B64" s="68">
        <v>1</v>
      </c>
      <c r="C64" s="286" t="s">
        <v>98</v>
      </c>
      <c r="D64" s="289">
        <v>160.87</v>
      </c>
      <c r="E64" s="119">
        <v>1</v>
      </c>
      <c r="F64" s="120">
        <v>9362313</v>
      </c>
      <c r="G64" s="197">
        <f>IF(ISBLANK(F64),"-",(F64/$D$50*$D$47*$B$68)*($B$57/$D$64))</f>
        <v>28.782780164835039</v>
      </c>
      <c r="H64" s="127">
        <f t="shared" si="0"/>
        <v>0.9594260054945013</v>
      </c>
    </row>
    <row r="65" spans="1:8" ht="26.25" customHeight="1" x14ac:dyDescent="0.4">
      <c r="A65" s="67" t="s">
        <v>99</v>
      </c>
      <c r="B65" s="68">
        <v>1</v>
      </c>
      <c r="C65" s="287"/>
      <c r="D65" s="290"/>
      <c r="E65" s="122">
        <v>2</v>
      </c>
      <c r="F65" s="79">
        <v>9369594</v>
      </c>
      <c r="G65" s="198">
        <f>IF(ISBLANK(F65),"-",(F65/$D$50*$D$47*$B$68)*($B$57/$D$64))</f>
        <v>28.805164315245325</v>
      </c>
      <c r="H65" s="128">
        <f t="shared" si="0"/>
        <v>0.96017214384151084</v>
      </c>
    </row>
    <row r="66" spans="1:8" ht="26.25" customHeight="1" x14ac:dyDescent="0.4">
      <c r="A66" s="67" t="s">
        <v>100</v>
      </c>
      <c r="B66" s="68">
        <v>1</v>
      </c>
      <c r="C66" s="287"/>
      <c r="D66" s="290"/>
      <c r="E66" s="122">
        <v>3</v>
      </c>
      <c r="F66" s="79">
        <v>9377167</v>
      </c>
      <c r="G66" s="198">
        <f>IF(ISBLANK(F66),"-",(F66/$D$50*$D$47*$B$68)*($B$57/$D$64))</f>
        <v>28.828446168157988</v>
      </c>
      <c r="H66" s="128">
        <f t="shared" si="0"/>
        <v>0.96094820560526628</v>
      </c>
    </row>
    <row r="67" spans="1:8" ht="27" customHeight="1" thickBot="1" x14ac:dyDescent="0.45">
      <c r="A67" s="67" t="s">
        <v>101</v>
      </c>
      <c r="B67" s="68">
        <v>1</v>
      </c>
      <c r="C67" s="288"/>
      <c r="D67" s="291"/>
      <c r="E67" s="125">
        <v>4</v>
      </c>
      <c r="F67" s="126"/>
      <c r="G67" s="199" t="str">
        <f>IF(ISBLANK(F67),"-",(F67/$D$50*$D$47*$B$68)*($B$57/$D$64))</f>
        <v>-</v>
      </c>
      <c r="H67" s="129" t="str">
        <f t="shared" si="0"/>
        <v>-</v>
      </c>
    </row>
    <row r="68" spans="1:8" ht="26.25" customHeight="1" x14ac:dyDescent="0.4">
      <c r="A68" s="67" t="s">
        <v>102</v>
      </c>
      <c r="B68" s="130">
        <f>(B67/B66)*(B65/B64)*(B63/B62)*(B61/B60)*B59</f>
        <v>200</v>
      </c>
      <c r="C68" s="286" t="s">
        <v>103</v>
      </c>
      <c r="D68" s="289">
        <v>159.87</v>
      </c>
      <c r="E68" s="119">
        <v>1</v>
      </c>
      <c r="F68" s="120">
        <v>9401195</v>
      </c>
      <c r="G68" s="197">
        <f>IF(ISBLANK(F68),"-",(F68/$D$50*$D$47*$B$68)*($B$57/$D$68))</f>
        <v>29.083102380562611</v>
      </c>
      <c r="H68" s="123">
        <f t="shared" si="0"/>
        <v>0.96943674601875374</v>
      </c>
    </row>
    <row r="69" spans="1:8" ht="27" customHeight="1" thickBot="1" x14ac:dyDescent="0.45">
      <c r="A69" s="111" t="s">
        <v>104</v>
      </c>
      <c r="B69" s="131">
        <f>(D47*B68)/B56*B57</f>
        <v>160.3475</v>
      </c>
      <c r="C69" s="287"/>
      <c r="D69" s="290"/>
      <c r="E69" s="122">
        <v>2</v>
      </c>
      <c r="F69" s="79">
        <v>9403116</v>
      </c>
      <c r="G69" s="198">
        <f>IF(ISBLANK(F69),"-",(F69/$D$50*$D$47*$B$68)*($B$57/$D$68))</f>
        <v>29.089045097384574</v>
      </c>
      <c r="H69" s="123">
        <f t="shared" si="0"/>
        <v>0.96963483657948579</v>
      </c>
    </row>
    <row r="70" spans="1:8" ht="26.25" customHeight="1" x14ac:dyDescent="0.4">
      <c r="A70" s="300" t="s">
        <v>77</v>
      </c>
      <c r="B70" s="301"/>
      <c r="C70" s="287"/>
      <c r="D70" s="290"/>
      <c r="E70" s="122">
        <v>3</v>
      </c>
      <c r="F70" s="79">
        <v>9421083</v>
      </c>
      <c r="G70" s="198">
        <f>IF(ISBLANK(F70),"-",(F70/$D$50*$D$47*$B$68)*($B$57/$D$68))</f>
        <v>29.144626978248819</v>
      </c>
      <c r="H70" s="123">
        <f t="shared" si="0"/>
        <v>0.97148756594162733</v>
      </c>
    </row>
    <row r="71" spans="1:8" ht="27" customHeight="1" thickBot="1" x14ac:dyDescent="0.45">
      <c r="A71" s="302"/>
      <c r="B71" s="303"/>
      <c r="C71" s="292"/>
      <c r="D71" s="291"/>
      <c r="E71" s="125">
        <v>4</v>
      </c>
      <c r="F71" s="126"/>
      <c r="G71" s="199" t="str">
        <f>IF(ISBLANK(F71),"-",(F71/$D$50*$D$47*$B$68)*($B$57/$D$68))</f>
        <v>-</v>
      </c>
      <c r="H71" s="132" t="str">
        <f t="shared" si="0"/>
        <v>-</v>
      </c>
    </row>
    <row r="72" spans="1:8" ht="26.25" customHeight="1" x14ac:dyDescent="0.4">
      <c r="A72" s="154"/>
      <c r="B72" s="154"/>
      <c r="C72" s="154"/>
      <c r="D72" s="154"/>
      <c r="E72" s="154"/>
      <c r="F72" s="133" t="s">
        <v>70</v>
      </c>
      <c r="G72" s="204">
        <f>AVERAGE(G60:G71)</f>
        <v>28.84337708632356</v>
      </c>
      <c r="H72" s="134">
        <f>AVERAGE(H60:H71)</f>
        <v>0.9614459028774518</v>
      </c>
    </row>
    <row r="73" spans="1:8" ht="26.25" customHeight="1" x14ac:dyDescent="0.4">
      <c r="C73" s="154"/>
      <c r="D73" s="154"/>
      <c r="E73" s="154"/>
      <c r="F73" s="135" t="s">
        <v>83</v>
      </c>
      <c r="G73" s="200">
        <f>STDEV(G60:G71)/G72</f>
        <v>7.503751518948075E-3</v>
      </c>
      <c r="H73" s="200">
        <f>STDEV(H60:H71)/H72</f>
        <v>7.5037515189480802E-3</v>
      </c>
    </row>
    <row r="74" spans="1:8" ht="27" customHeight="1" thickBot="1" x14ac:dyDescent="0.45">
      <c r="A74" s="154"/>
      <c r="B74" s="154"/>
      <c r="C74" s="154"/>
      <c r="D74" s="154"/>
      <c r="E74" s="136"/>
      <c r="F74" s="137" t="s">
        <v>19</v>
      </c>
      <c r="G74" s="138">
        <f>COUNT(G60:G71)</f>
        <v>9</v>
      </c>
      <c r="H74" s="138">
        <f>COUNT(H60:H71)</f>
        <v>9</v>
      </c>
    </row>
    <row r="76" spans="1:8" ht="26.25" customHeight="1" x14ac:dyDescent="0.4">
      <c r="A76" s="188" t="s">
        <v>105</v>
      </c>
      <c r="B76" s="146" t="s">
        <v>106</v>
      </c>
      <c r="C76" s="282" t="str">
        <f>B20</f>
        <v>LAMIVUDINE</v>
      </c>
      <c r="D76" s="282"/>
      <c r="E76" s="139" t="s">
        <v>107</v>
      </c>
      <c r="F76" s="139"/>
      <c r="G76" s="140">
        <f>H72</f>
        <v>0.9614459028774518</v>
      </c>
      <c r="H76" s="207"/>
    </row>
    <row r="77" spans="1:8" ht="18.75" x14ac:dyDescent="0.3">
      <c r="A77" s="54" t="s">
        <v>108</v>
      </c>
      <c r="B77" s="54" t="s">
        <v>109</v>
      </c>
    </row>
    <row r="78" spans="1:8" ht="18.75" x14ac:dyDescent="0.3">
      <c r="A78" s="54"/>
      <c r="B78" s="54"/>
    </row>
    <row r="79" spans="1:8" ht="26.25" customHeight="1" x14ac:dyDescent="0.4">
      <c r="A79" s="188" t="s">
        <v>4</v>
      </c>
      <c r="B79" s="293" t="str">
        <f>B26</f>
        <v>Lamivudine</v>
      </c>
      <c r="C79" s="293"/>
    </row>
    <row r="80" spans="1:8" ht="26.25" customHeight="1" x14ac:dyDescent="0.4">
      <c r="A80" s="146" t="s">
        <v>47</v>
      </c>
      <c r="B80" s="293" t="str">
        <f>B27</f>
        <v>L3-9</v>
      </c>
      <c r="C80" s="293"/>
    </row>
    <row r="81" spans="1:12" ht="27" customHeight="1" thickBot="1" x14ac:dyDescent="0.45">
      <c r="A81" s="146" t="s">
        <v>6</v>
      </c>
      <c r="B81" s="141">
        <f>B28</f>
        <v>84.06</v>
      </c>
    </row>
    <row r="82" spans="1:12" s="2" customFormat="1" ht="27" customHeight="1" thickBot="1" x14ac:dyDescent="0.45">
      <c r="A82" s="146" t="s">
        <v>48</v>
      </c>
      <c r="B82" s="55">
        <v>0</v>
      </c>
      <c r="C82" s="294" t="s">
        <v>49</v>
      </c>
      <c r="D82" s="295"/>
      <c r="E82" s="295"/>
      <c r="F82" s="295"/>
      <c r="G82" s="296"/>
      <c r="I82" s="56"/>
      <c r="J82" s="56"/>
      <c r="K82" s="56"/>
      <c r="L82" s="56"/>
    </row>
    <row r="83" spans="1:12" s="2" customFormat="1" ht="19.5" customHeight="1" thickBot="1" x14ac:dyDescent="0.35">
      <c r="A83" s="146" t="s">
        <v>50</v>
      </c>
      <c r="B83" s="207">
        <f>B81-B82</f>
        <v>84.06</v>
      </c>
      <c r="C83" s="57"/>
      <c r="D83" s="57"/>
      <c r="E83" s="57"/>
      <c r="F83" s="57"/>
      <c r="G83" s="58"/>
      <c r="I83" s="56"/>
      <c r="J83" s="56"/>
      <c r="K83" s="56"/>
      <c r="L83" s="56"/>
    </row>
    <row r="84" spans="1:12" s="2" customFormat="1" ht="27" customHeight="1" thickBot="1" x14ac:dyDescent="0.45">
      <c r="A84" s="146" t="s">
        <v>51</v>
      </c>
      <c r="B84" s="59">
        <v>1</v>
      </c>
      <c r="C84" s="297" t="s">
        <v>110</v>
      </c>
      <c r="D84" s="298"/>
      <c r="E84" s="298"/>
      <c r="F84" s="298"/>
      <c r="G84" s="298"/>
      <c r="H84" s="299"/>
      <c r="I84" s="56"/>
      <c r="J84" s="56"/>
      <c r="K84" s="56"/>
      <c r="L84" s="56"/>
    </row>
    <row r="85" spans="1:12" s="2" customFormat="1" ht="27" customHeight="1" thickBot="1" x14ac:dyDescent="0.45">
      <c r="A85" s="146" t="s">
        <v>53</v>
      </c>
      <c r="B85" s="59">
        <v>1</v>
      </c>
      <c r="C85" s="297" t="s">
        <v>111</v>
      </c>
      <c r="D85" s="298"/>
      <c r="E85" s="298"/>
      <c r="F85" s="298"/>
      <c r="G85" s="298"/>
      <c r="H85" s="299"/>
      <c r="I85" s="56"/>
      <c r="J85" s="56"/>
      <c r="K85" s="56"/>
      <c r="L85" s="56"/>
    </row>
    <row r="86" spans="1:12" s="2" customFormat="1" ht="18.75" x14ac:dyDescent="0.3">
      <c r="A86" s="146"/>
      <c r="B86" s="62"/>
      <c r="C86" s="63"/>
      <c r="D86" s="63"/>
      <c r="E86" s="63"/>
      <c r="F86" s="63"/>
      <c r="G86" s="63"/>
      <c r="H86" s="63"/>
      <c r="I86" s="56"/>
      <c r="J86" s="56"/>
      <c r="K86" s="56"/>
      <c r="L86" s="56"/>
    </row>
    <row r="87" spans="1:12" s="2" customFormat="1" ht="18.75" x14ac:dyDescent="0.3">
      <c r="A87" s="146" t="s">
        <v>55</v>
      </c>
      <c r="B87" s="64">
        <f>B84/B85</f>
        <v>1</v>
      </c>
      <c r="C87" s="139" t="s">
        <v>56</v>
      </c>
      <c r="D87" s="139"/>
      <c r="E87" s="139"/>
      <c r="F87" s="139"/>
      <c r="G87" s="139"/>
      <c r="I87" s="56"/>
      <c r="J87" s="56"/>
      <c r="K87" s="56"/>
      <c r="L87" s="56"/>
    </row>
    <row r="88" spans="1:12" ht="19.5" customHeight="1" thickBot="1" x14ac:dyDescent="0.35">
      <c r="A88" s="54"/>
      <c r="B88" s="54"/>
    </row>
    <row r="89" spans="1:12" ht="27" customHeight="1" thickBot="1" x14ac:dyDescent="0.45">
      <c r="A89" s="65" t="s">
        <v>57</v>
      </c>
      <c r="B89" s="66">
        <v>20</v>
      </c>
      <c r="D89" s="209" t="s">
        <v>58</v>
      </c>
      <c r="E89" s="212"/>
      <c r="F89" s="284" t="s">
        <v>59</v>
      </c>
      <c r="G89" s="285"/>
    </row>
    <row r="90" spans="1:12" ht="27" customHeight="1" thickBot="1" x14ac:dyDescent="0.45">
      <c r="A90" s="67" t="s">
        <v>60</v>
      </c>
      <c r="B90" s="68">
        <v>4</v>
      </c>
      <c r="C90" s="208" t="s">
        <v>61</v>
      </c>
      <c r="D90" s="70" t="s">
        <v>62</v>
      </c>
      <c r="E90" s="71" t="s">
        <v>63</v>
      </c>
      <c r="F90" s="70" t="s">
        <v>62</v>
      </c>
      <c r="G90" s="142" t="s">
        <v>63</v>
      </c>
      <c r="I90" s="73" t="s">
        <v>64</v>
      </c>
    </row>
    <row r="91" spans="1:12" ht="26.25" customHeight="1" x14ac:dyDescent="0.4">
      <c r="A91" s="67" t="s">
        <v>65</v>
      </c>
      <c r="B91" s="68">
        <v>20</v>
      </c>
      <c r="C91" s="143">
        <v>1</v>
      </c>
      <c r="D91" s="75">
        <v>1783365</v>
      </c>
      <c r="E91" s="76">
        <f>IF(ISBLANK(D91),"-",$D$101/$D$98*D91)</f>
        <v>2205799.7369611971</v>
      </c>
      <c r="F91" s="75">
        <v>1463587</v>
      </c>
      <c r="G91" s="77">
        <f>IF(ISBLANK(F91),"-",$D$101/$F$98*F91)</f>
        <v>2140021.8998884298</v>
      </c>
      <c r="I91" s="78"/>
    </row>
    <row r="92" spans="1:12" ht="26.25" customHeight="1" x14ac:dyDescent="0.4">
      <c r="A92" s="67" t="s">
        <v>66</v>
      </c>
      <c r="B92" s="68">
        <v>4</v>
      </c>
      <c r="C92" s="154">
        <v>2</v>
      </c>
      <c r="D92" s="79">
        <v>1775825</v>
      </c>
      <c r="E92" s="80">
        <f>IF(ISBLANK(D92),"-",$D$101/$D$98*D92)</f>
        <v>2196473.6988160685</v>
      </c>
      <c r="F92" s="79">
        <v>1456831</v>
      </c>
      <c r="G92" s="81">
        <f>IF(ISBLANK(F92),"-",$D$101/$F$98*F92)</f>
        <v>2130143.4383035386</v>
      </c>
      <c r="I92" s="275">
        <f>ABS((F96/D96*D95)-F95)/D95</f>
        <v>2.5352622938405199E-2</v>
      </c>
    </row>
    <row r="93" spans="1:12" ht="26.25" customHeight="1" x14ac:dyDescent="0.4">
      <c r="A93" s="67" t="s">
        <v>67</v>
      </c>
      <c r="B93" s="68">
        <v>20</v>
      </c>
      <c r="C93" s="154">
        <v>3</v>
      </c>
      <c r="D93" s="79">
        <v>1770262</v>
      </c>
      <c r="E93" s="80">
        <f>IF(ISBLANK(D93),"-",$D$101/$D$98*D93)</f>
        <v>2189592.9627150935</v>
      </c>
      <c r="F93" s="79">
        <v>1452724</v>
      </c>
      <c r="G93" s="81">
        <f>IF(ISBLANK(F93),"-",$D$101/$F$98*F93)</f>
        <v>2124138.2811500235</v>
      </c>
      <c r="I93" s="275"/>
    </row>
    <row r="94" spans="1:12" ht="27" customHeight="1" thickBot="1" x14ac:dyDescent="0.45">
      <c r="A94" s="67" t="s">
        <v>68</v>
      </c>
      <c r="B94" s="68">
        <v>1</v>
      </c>
      <c r="C94" s="144">
        <v>4</v>
      </c>
      <c r="D94" s="83"/>
      <c r="E94" s="84" t="str">
        <f>IF(ISBLANK(D94),"-",$D$101/$D$98*D94)</f>
        <v>-</v>
      </c>
      <c r="F94" s="145"/>
      <c r="G94" s="85" t="str">
        <f>IF(ISBLANK(F94),"-",$D$101/$F$98*F94)</f>
        <v>-</v>
      </c>
      <c r="I94" s="86"/>
    </row>
    <row r="95" spans="1:12" ht="27" customHeight="1" thickBot="1" x14ac:dyDescent="0.45">
      <c r="A95" s="67" t="s">
        <v>69</v>
      </c>
      <c r="B95" s="68">
        <v>1</v>
      </c>
      <c r="C95" s="146" t="s">
        <v>70</v>
      </c>
      <c r="D95" s="147">
        <f>AVERAGE(D91:D94)</f>
        <v>1776484</v>
      </c>
      <c r="E95" s="89">
        <f>AVERAGE(E91:E94)</f>
        <v>2197288.799497453</v>
      </c>
      <c r="F95" s="148">
        <f>AVERAGE(F91:F94)</f>
        <v>1457714</v>
      </c>
      <c r="G95" s="149">
        <f>AVERAGE(G91:G94)</f>
        <v>2131434.5397806638</v>
      </c>
    </row>
    <row r="96" spans="1:12" ht="26.25" customHeight="1" x14ac:dyDescent="0.4">
      <c r="A96" s="67" t="s">
        <v>71</v>
      </c>
      <c r="B96" s="141">
        <v>1</v>
      </c>
      <c r="C96" s="150" t="s">
        <v>112</v>
      </c>
      <c r="D96" s="151">
        <v>16.03</v>
      </c>
      <c r="E96" s="139"/>
      <c r="F96" s="93">
        <v>13.56</v>
      </c>
    </row>
    <row r="97" spans="1:10" ht="26.25" customHeight="1" x14ac:dyDescent="0.4">
      <c r="A97" s="67" t="s">
        <v>73</v>
      </c>
      <c r="B97" s="141">
        <v>1</v>
      </c>
      <c r="C97" s="152" t="s">
        <v>113</v>
      </c>
      <c r="D97" s="153">
        <f>D96*$B$87</f>
        <v>16.03</v>
      </c>
      <c r="E97" s="154"/>
      <c r="F97" s="95">
        <f>F96*$B$87</f>
        <v>13.56</v>
      </c>
    </row>
    <row r="98" spans="1:10" ht="19.5" customHeight="1" thickBot="1" x14ac:dyDescent="0.35">
      <c r="A98" s="67" t="s">
        <v>75</v>
      </c>
      <c r="B98" s="154">
        <f>(B97/B96)*(B95/B94)*(B93/B92)*(B91/B90)*B89</f>
        <v>500</v>
      </c>
      <c r="C98" s="152" t="s">
        <v>114</v>
      </c>
      <c r="D98" s="155">
        <f>D97*$B$83/100</f>
        <v>13.474818000000001</v>
      </c>
      <c r="E98" s="136"/>
      <c r="F98" s="97">
        <f>F97*$B$83/100</f>
        <v>11.398536000000002</v>
      </c>
    </row>
    <row r="99" spans="1:10" ht="19.5" customHeight="1" thickBot="1" x14ac:dyDescent="0.35">
      <c r="A99" s="276" t="s">
        <v>77</v>
      </c>
      <c r="B99" s="277"/>
      <c r="C99" s="152" t="s">
        <v>115</v>
      </c>
      <c r="D99" s="156">
        <f>D98/$B$98</f>
        <v>2.6949636000000003E-2</v>
      </c>
      <c r="E99" s="136"/>
      <c r="F99" s="100">
        <f>F98/$B$98</f>
        <v>2.2797072000000005E-2</v>
      </c>
      <c r="H99" s="91"/>
    </row>
    <row r="100" spans="1:10" ht="19.5" customHeight="1" thickBot="1" x14ac:dyDescent="0.35">
      <c r="A100" s="278"/>
      <c r="B100" s="279"/>
      <c r="C100" s="152" t="s">
        <v>79</v>
      </c>
      <c r="D100" s="158">
        <f>$B$56/$B$116</f>
        <v>3.3333333333333333E-2</v>
      </c>
      <c r="F100" s="105"/>
      <c r="G100" s="164"/>
      <c r="H100" s="91"/>
    </row>
    <row r="101" spans="1:10" ht="18.75" x14ac:dyDescent="0.3">
      <c r="C101" s="152" t="s">
        <v>80</v>
      </c>
      <c r="D101" s="153">
        <f>D100*$B$98</f>
        <v>16.666666666666668</v>
      </c>
      <c r="F101" s="105"/>
      <c r="H101" s="91"/>
    </row>
    <row r="102" spans="1:10" ht="19.5" customHeight="1" thickBot="1" x14ac:dyDescent="0.35">
      <c r="C102" s="159" t="s">
        <v>81</v>
      </c>
      <c r="D102" s="160">
        <f>D101/B34</f>
        <v>16.666666666666668</v>
      </c>
      <c r="F102" s="109"/>
      <c r="H102" s="91"/>
      <c r="J102" s="161"/>
    </row>
    <row r="103" spans="1:10" ht="18.75" x14ac:dyDescent="0.3">
      <c r="C103" s="162" t="s">
        <v>116</v>
      </c>
      <c r="D103" s="163">
        <f>AVERAGE(E91:E94,G91:G94)</f>
        <v>2164361.6696390584</v>
      </c>
      <c r="F103" s="109"/>
      <c r="G103" s="164"/>
      <c r="H103" s="91"/>
      <c r="J103" s="165"/>
    </row>
    <row r="104" spans="1:10" ht="18.75" x14ac:dyDescent="0.3">
      <c r="C104" s="135" t="s">
        <v>83</v>
      </c>
      <c r="D104" s="166">
        <f>STDEV(E91:E94,G91:G94)/D103</f>
        <v>1.6996357963124775E-2</v>
      </c>
      <c r="F104" s="109"/>
      <c r="H104" s="91"/>
      <c r="J104" s="165"/>
    </row>
    <row r="105" spans="1:10" ht="19.5" customHeight="1" thickBot="1" x14ac:dyDescent="0.35">
      <c r="C105" s="137" t="s">
        <v>19</v>
      </c>
      <c r="D105" s="167">
        <f>COUNT(E91:E94,G91:G94)</f>
        <v>6</v>
      </c>
      <c r="F105" s="109"/>
      <c r="H105" s="91"/>
      <c r="J105" s="165"/>
    </row>
    <row r="106" spans="1:10" ht="19.5" customHeight="1" thickBot="1" x14ac:dyDescent="0.35">
      <c r="A106" s="113"/>
      <c r="B106" s="113"/>
      <c r="C106" s="113"/>
      <c r="D106" s="113"/>
      <c r="E106" s="113"/>
    </row>
    <row r="107" spans="1:10" ht="26.25" customHeight="1" x14ac:dyDescent="0.4">
      <c r="A107" s="65" t="s">
        <v>117</v>
      </c>
      <c r="B107" s="66">
        <v>900</v>
      </c>
      <c r="C107" s="209" t="s">
        <v>118</v>
      </c>
      <c r="D107" s="168" t="s">
        <v>62</v>
      </c>
      <c r="E107" s="169" t="s">
        <v>119</v>
      </c>
      <c r="F107" s="170" t="s">
        <v>120</v>
      </c>
    </row>
    <row r="108" spans="1:10" ht="26.25" customHeight="1" x14ac:dyDescent="0.4">
      <c r="A108" s="67" t="s">
        <v>121</v>
      </c>
      <c r="B108" s="68">
        <v>1</v>
      </c>
      <c r="C108" s="171">
        <v>1</v>
      </c>
      <c r="D108" s="172">
        <v>2170433</v>
      </c>
      <c r="E108" s="201">
        <f t="shared" ref="E108:E113" si="1">IF(ISBLANK(D108),"-",D108/$D$103*$D$100*$B$116)</f>
        <v>30.084154101129787</v>
      </c>
      <c r="F108" s="173">
        <f t="shared" ref="F108:F113" si="2">IF(ISBLANK(D108), "-", E108/$B$56)</f>
        <v>1.0028051367043262</v>
      </c>
    </row>
    <row r="109" spans="1:10" ht="26.25" customHeight="1" x14ac:dyDescent="0.4">
      <c r="A109" s="67" t="s">
        <v>94</v>
      </c>
      <c r="B109" s="68">
        <v>1</v>
      </c>
      <c r="C109" s="171">
        <v>2</v>
      </c>
      <c r="D109" s="172">
        <v>2194447</v>
      </c>
      <c r="E109" s="202">
        <f t="shared" si="1"/>
        <v>30.417009746332631</v>
      </c>
      <c r="F109" s="174">
        <f t="shared" si="2"/>
        <v>1.0139003248777543</v>
      </c>
    </row>
    <row r="110" spans="1:10" ht="26.25" customHeight="1" x14ac:dyDescent="0.4">
      <c r="A110" s="67" t="s">
        <v>95</v>
      </c>
      <c r="B110" s="68">
        <v>1</v>
      </c>
      <c r="C110" s="171">
        <v>3</v>
      </c>
      <c r="D110" s="172">
        <v>2178492</v>
      </c>
      <c r="E110" s="202">
        <f t="shared" si="1"/>
        <v>30.19585909174733</v>
      </c>
      <c r="F110" s="174">
        <f t="shared" si="2"/>
        <v>1.0065286363915777</v>
      </c>
    </row>
    <row r="111" spans="1:10" ht="26.25" customHeight="1" x14ac:dyDescent="0.4">
      <c r="A111" s="67" t="s">
        <v>96</v>
      </c>
      <c r="B111" s="68">
        <v>1</v>
      </c>
      <c r="C111" s="171">
        <v>4</v>
      </c>
      <c r="D111" s="172">
        <v>2150163</v>
      </c>
      <c r="E111" s="202">
        <f t="shared" si="1"/>
        <v>29.803193664373669</v>
      </c>
      <c r="F111" s="174">
        <f t="shared" si="2"/>
        <v>0.99343978881245565</v>
      </c>
    </row>
    <row r="112" spans="1:10" ht="26.25" customHeight="1" x14ac:dyDescent="0.4">
      <c r="A112" s="67" t="s">
        <v>97</v>
      </c>
      <c r="B112" s="68">
        <v>1</v>
      </c>
      <c r="C112" s="171">
        <v>5</v>
      </c>
      <c r="D112" s="172">
        <v>2150305</v>
      </c>
      <c r="E112" s="202">
        <f t="shared" si="1"/>
        <v>29.805161912129932</v>
      </c>
      <c r="F112" s="174">
        <f t="shared" si="2"/>
        <v>0.99350539707099772</v>
      </c>
    </row>
    <row r="113" spans="1:10" ht="26.25" customHeight="1" x14ac:dyDescent="0.4">
      <c r="A113" s="67" t="s">
        <v>99</v>
      </c>
      <c r="B113" s="68">
        <v>1</v>
      </c>
      <c r="C113" s="175">
        <v>6</v>
      </c>
      <c r="D113" s="176">
        <v>2135471</v>
      </c>
      <c r="E113" s="203">
        <f t="shared" si="1"/>
        <v>29.599549326099321</v>
      </c>
      <c r="F113" s="177">
        <f t="shared" si="2"/>
        <v>0.98665164420331075</v>
      </c>
    </row>
    <row r="114" spans="1:10" ht="26.25" customHeight="1" x14ac:dyDescent="0.4">
      <c r="A114" s="67" t="s">
        <v>100</v>
      </c>
      <c r="B114" s="68">
        <v>1</v>
      </c>
      <c r="C114" s="171"/>
      <c r="D114" s="154"/>
      <c r="E114" s="139"/>
      <c r="F114" s="178"/>
    </row>
    <row r="115" spans="1:10" ht="26.25" customHeight="1" x14ac:dyDescent="0.4">
      <c r="A115" s="67" t="s">
        <v>101</v>
      </c>
      <c r="B115" s="68">
        <v>1</v>
      </c>
      <c r="C115" s="171"/>
      <c r="D115" s="179" t="s">
        <v>70</v>
      </c>
      <c r="E115" s="205">
        <f>AVERAGE(E108:E113)</f>
        <v>29.984154640302112</v>
      </c>
      <c r="F115" s="180">
        <f>AVERAGE(F108:F113)</f>
        <v>0.99947182134340362</v>
      </c>
    </row>
    <row r="116" spans="1:10" ht="27" customHeight="1" thickBot="1" x14ac:dyDescent="0.45">
      <c r="A116" s="67" t="s">
        <v>102</v>
      </c>
      <c r="B116" s="96">
        <f>(B115/B114)*(B113/B112)*(B111/B110)*(B109/B108)*B107</f>
        <v>900</v>
      </c>
      <c r="C116" s="181"/>
      <c r="D116" s="146" t="s">
        <v>83</v>
      </c>
      <c r="E116" s="182">
        <f>STDEV(E108:E113)/E115</f>
        <v>1.0059485683928364E-2</v>
      </c>
      <c r="F116" s="182">
        <f>STDEV(F108:F113)/F115</f>
        <v>1.0059485683928339E-2</v>
      </c>
      <c r="I116" s="139"/>
    </row>
    <row r="117" spans="1:10" ht="27" customHeight="1" thickBot="1" x14ac:dyDescent="0.45">
      <c r="A117" s="276" t="s">
        <v>77</v>
      </c>
      <c r="B117" s="280"/>
      <c r="C117" s="183"/>
      <c r="D117" s="184" t="s">
        <v>19</v>
      </c>
      <c r="E117" s="185">
        <f>COUNT(E108:E113)</f>
        <v>6</v>
      </c>
      <c r="F117" s="185">
        <f>COUNT(F108:F113)</f>
        <v>6</v>
      </c>
      <c r="I117" s="139"/>
      <c r="J117" s="165"/>
    </row>
    <row r="118" spans="1:10" ht="19.5" customHeight="1" thickBot="1" x14ac:dyDescent="0.35">
      <c r="A118" s="278"/>
      <c r="B118" s="281"/>
      <c r="C118" s="139"/>
      <c r="D118" s="139"/>
      <c r="E118" s="139"/>
      <c r="F118" s="154"/>
      <c r="G118" s="139"/>
      <c r="H118" s="139"/>
      <c r="I118" s="139"/>
    </row>
    <row r="119" spans="1:10" ht="18.75" x14ac:dyDescent="0.3">
      <c r="A119" s="192"/>
      <c r="B119" s="63"/>
      <c r="C119" s="139"/>
      <c r="D119" s="139"/>
      <c r="E119" s="139"/>
      <c r="F119" s="154"/>
      <c r="G119" s="139"/>
      <c r="H119" s="139"/>
      <c r="I119" s="139"/>
    </row>
    <row r="120" spans="1:10" ht="26.25" customHeight="1" x14ac:dyDescent="0.4">
      <c r="A120" s="188" t="s">
        <v>105</v>
      </c>
      <c r="B120" s="146" t="s">
        <v>122</v>
      </c>
      <c r="C120" s="282" t="str">
        <f>B20</f>
        <v>LAMIVUDINE</v>
      </c>
      <c r="D120" s="282"/>
      <c r="E120" s="139" t="s">
        <v>123</v>
      </c>
      <c r="F120" s="139"/>
      <c r="G120" s="140">
        <f>F115</f>
        <v>0.99947182134340362</v>
      </c>
      <c r="H120" s="139"/>
      <c r="I120" s="139"/>
    </row>
    <row r="121" spans="1:10" ht="19.5" customHeight="1" thickBot="1" x14ac:dyDescent="0.35">
      <c r="A121" s="210"/>
      <c r="B121" s="210"/>
      <c r="C121" s="186"/>
      <c r="D121" s="186"/>
      <c r="E121" s="186"/>
      <c r="F121" s="186"/>
      <c r="G121" s="186"/>
      <c r="H121" s="186"/>
    </row>
    <row r="122" spans="1:10" ht="18.75" x14ac:dyDescent="0.3">
      <c r="B122" s="283" t="s">
        <v>25</v>
      </c>
      <c r="C122" s="283"/>
      <c r="E122" s="208" t="s">
        <v>26</v>
      </c>
      <c r="F122" s="187"/>
      <c r="G122" s="283" t="s">
        <v>27</v>
      </c>
      <c r="H122" s="283"/>
    </row>
    <row r="123" spans="1:10" ht="69.95" customHeight="1" x14ac:dyDescent="0.3">
      <c r="A123" s="188" t="s">
        <v>28</v>
      </c>
      <c r="B123" s="189"/>
      <c r="C123" s="189"/>
      <c r="E123" s="189"/>
      <c r="F123" s="139"/>
      <c r="G123" s="189"/>
      <c r="H123" s="189"/>
    </row>
    <row r="124" spans="1:10" ht="69.95" customHeight="1" x14ac:dyDescent="0.3">
      <c r="A124" s="188" t="s">
        <v>29</v>
      </c>
      <c r="B124" s="190"/>
      <c r="C124" s="190"/>
      <c r="E124" s="190"/>
      <c r="F124" s="139"/>
      <c r="G124" s="191"/>
      <c r="H124" s="191"/>
    </row>
    <row r="125" spans="1:10" ht="18.75" x14ac:dyDescent="0.3">
      <c r="A125" s="154"/>
      <c r="B125" s="154"/>
      <c r="C125" s="154"/>
      <c r="D125" s="154"/>
      <c r="E125" s="154"/>
      <c r="F125" s="136"/>
      <c r="G125" s="154"/>
      <c r="H125" s="154"/>
      <c r="I125" s="139"/>
    </row>
    <row r="126" spans="1:10" ht="18.75" x14ac:dyDescent="0.3">
      <c r="A126" s="154"/>
      <c r="B126" s="154"/>
      <c r="C126" s="154"/>
      <c r="D126" s="154"/>
      <c r="E126" s="154"/>
      <c r="F126" s="136"/>
      <c r="G126" s="154"/>
      <c r="H126" s="154"/>
      <c r="I126" s="139"/>
    </row>
    <row r="127" spans="1:10" ht="18.75" x14ac:dyDescent="0.3">
      <c r="A127" s="154"/>
      <c r="B127" s="154"/>
      <c r="C127" s="154"/>
      <c r="D127" s="154"/>
      <c r="E127" s="154"/>
      <c r="F127" s="136"/>
      <c r="G127" s="154"/>
      <c r="H127" s="154"/>
      <c r="I127" s="139"/>
    </row>
    <row r="128" spans="1:10" ht="18.75" x14ac:dyDescent="0.3">
      <c r="A128" s="154"/>
      <c r="B128" s="154"/>
      <c r="C128" s="154"/>
      <c r="D128" s="154"/>
      <c r="E128" s="154"/>
      <c r="F128" s="136"/>
      <c r="G128" s="154"/>
      <c r="H128" s="154"/>
      <c r="I128" s="139"/>
    </row>
    <row r="129" spans="1:9" ht="18.75" x14ac:dyDescent="0.3">
      <c r="A129" s="154"/>
      <c r="B129" s="154"/>
      <c r="C129" s="154"/>
      <c r="D129" s="154"/>
      <c r="E129" s="154"/>
      <c r="F129" s="136"/>
      <c r="G129" s="154"/>
      <c r="H129" s="154"/>
      <c r="I129" s="139"/>
    </row>
    <row r="130" spans="1:9" ht="18.75" x14ac:dyDescent="0.3">
      <c r="A130" s="154"/>
      <c r="B130" s="154"/>
      <c r="C130" s="154"/>
      <c r="D130" s="154"/>
      <c r="E130" s="154"/>
      <c r="F130" s="136"/>
      <c r="G130" s="154"/>
      <c r="H130" s="154"/>
      <c r="I130" s="139"/>
    </row>
    <row r="131" spans="1:9" ht="18.75" x14ac:dyDescent="0.3">
      <c r="A131" s="154"/>
      <c r="B131" s="154"/>
      <c r="C131" s="154"/>
      <c r="D131" s="154"/>
      <c r="E131" s="154"/>
      <c r="F131" s="136"/>
      <c r="G131" s="154"/>
      <c r="H131" s="154"/>
      <c r="I131" s="139"/>
    </row>
    <row r="132" spans="1:9" ht="18.75" x14ac:dyDescent="0.3">
      <c r="A132" s="154"/>
      <c r="B132" s="154"/>
      <c r="C132" s="154"/>
      <c r="D132" s="154"/>
      <c r="E132" s="154"/>
      <c r="F132" s="136"/>
      <c r="G132" s="154"/>
      <c r="H132" s="154"/>
      <c r="I132" s="139"/>
    </row>
    <row r="133" spans="1:9" ht="18.75" x14ac:dyDescent="0.3">
      <c r="A133" s="154"/>
      <c r="B133" s="154"/>
      <c r="C133" s="154"/>
      <c r="D133" s="154"/>
      <c r="E133" s="154"/>
      <c r="F133" s="136"/>
      <c r="G133" s="154"/>
      <c r="H133" s="154"/>
      <c r="I133" s="139"/>
    </row>
    <row r="250" spans="1:1" x14ac:dyDescent="0.25">
      <c r="A250" s="157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35" priority="1" operator="greaterThan">
      <formula>0.02</formula>
    </cfRule>
  </conditionalFormatting>
  <conditionalFormatting sqref="D51">
    <cfRule type="cellIs" dxfId="34" priority="2" operator="greaterThan">
      <formula>0.02</formula>
    </cfRule>
  </conditionalFormatting>
  <conditionalFormatting sqref="G73">
    <cfRule type="cellIs" dxfId="33" priority="3" operator="greaterThan">
      <formula>0.02</formula>
    </cfRule>
  </conditionalFormatting>
  <conditionalFormatting sqref="H73">
    <cfRule type="cellIs" dxfId="32" priority="4" operator="greaterThan">
      <formula>0.02</formula>
    </cfRule>
  </conditionalFormatting>
  <conditionalFormatting sqref="D104">
    <cfRule type="cellIs" dxfId="31" priority="5" operator="greaterThan">
      <formula>0.02</formula>
    </cfRule>
  </conditionalFormatting>
  <conditionalFormatting sqref="I39">
    <cfRule type="cellIs" dxfId="30" priority="6" operator="lessThanOrEqual">
      <formula>0.02</formula>
    </cfRule>
  </conditionalFormatting>
  <conditionalFormatting sqref="I39">
    <cfRule type="cellIs" dxfId="29" priority="7" operator="greaterThan">
      <formula>0.02</formula>
    </cfRule>
  </conditionalFormatting>
  <conditionalFormatting sqref="I92">
    <cfRule type="cellIs" dxfId="28" priority="8" operator="lessThanOrEqual">
      <formula>0.02</formula>
    </cfRule>
  </conditionalFormatting>
  <conditionalFormatting sqref="I92">
    <cfRule type="cellIs" dxfId="27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7" zoomScale="50" zoomScaleNormal="40" zoomScalePageLayoutView="50" workbookViewId="0">
      <selection activeCell="B28" sqref="B28"/>
    </sheetView>
  </sheetViews>
  <sheetFormatPr defaultColWidth="9.140625" defaultRowHeight="13.5" x14ac:dyDescent="0.25"/>
  <cols>
    <col min="1" max="1" width="55.42578125" style="157" customWidth="1"/>
    <col min="2" max="2" width="33.7109375" style="157" customWidth="1"/>
    <col min="3" max="3" width="42.28515625" style="157" customWidth="1"/>
    <col min="4" max="4" width="30.5703125" style="157" customWidth="1"/>
    <col min="5" max="5" width="39.85546875" style="157" customWidth="1"/>
    <col min="6" max="6" width="30.7109375" style="157" customWidth="1"/>
    <col min="7" max="7" width="39.85546875" style="157" customWidth="1"/>
    <col min="8" max="8" width="30" style="157" customWidth="1"/>
    <col min="9" max="9" width="30.28515625" style="157" hidden="1" customWidth="1"/>
    <col min="10" max="10" width="30.42578125" style="157" customWidth="1"/>
    <col min="11" max="11" width="21.28515625" style="157" customWidth="1"/>
    <col min="12" max="12" width="9.140625" style="157"/>
  </cols>
  <sheetData>
    <row r="1" spans="1:9" ht="18.75" customHeight="1" x14ac:dyDescent="0.25">
      <c r="A1" s="305" t="s">
        <v>44</v>
      </c>
      <c r="B1" s="305"/>
      <c r="C1" s="305"/>
      <c r="D1" s="305"/>
      <c r="E1" s="305"/>
      <c r="F1" s="305"/>
      <c r="G1" s="305"/>
      <c r="H1" s="305"/>
      <c r="I1" s="305"/>
    </row>
    <row r="2" spans="1:9" ht="18.75" customHeight="1" x14ac:dyDescent="0.25">
      <c r="A2" s="305"/>
      <c r="B2" s="305"/>
      <c r="C2" s="305"/>
      <c r="D2" s="305"/>
      <c r="E2" s="305"/>
      <c r="F2" s="305"/>
      <c r="G2" s="305"/>
      <c r="H2" s="305"/>
      <c r="I2" s="305"/>
    </row>
    <row r="3" spans="1:9" ht="18.75" customHeight="1" x14ac:dyDescent="0.25">
      <c r="A3" s="305"/>
      <c r="B3" s="305"/>
      <c r="C3" s="305"/>
      <c r="D3" s="305"/>
      <c r="E3" s="305"/>
      <c r="F3" s="305"/>
      <c r="G3" s="305"/>
      <c r="H3" s="305"/>
      <c r="I3" s="305"/>
    </row>
    <row r="4" spans="1:9" ht="18.75" customHeight="1" x14ac:dyDescent="0.25">
      <c r="A4" s="305"/>
      <c r="B4" s="305"/>
      <c r="C4" s="305"/>
      <c r="D4" s="305"/>
      <c r="E4" s="305"/>
      <c r="F4" s="305"/>
      <c r="G4" s="305"/>
      <c r="H4" s="305"/>
      <c r="I4" s="305"/>
    </row>
    <row r="5" spans="1:9" ht="18.75" customHeight="1" x14ac:dyDescent="0.25">
      <c r="A5" s="305"/>
      <c r="B5" s="305"/>
      <c r="C5" s="305"/>
      <c r="D5" s="305"/>
      <c r="E5" s="305"/>
      <c r="F5" s="305"/>
      <c r="G5" s="305"/>
      <c r="H5" s="305"/>
      <c r="I5" s="305"/>
    </row>
    <row r="6" spans="1:9" ht="18.75" customHeight="1" x14ac:dyDescent="0.25">
      <c r="A6" s="305"/>
      <c r="B6" s="305"/>
      <c r="C6" s="305"/>
      <c r="D6" s="305"/>
      <c r="E6" s="305"/>
      <c r="F6" s="305"/>
      <c r="G6" s="305"/>
      <c r="H6" s="305"/>
      <c r="I6" s="305"/>
    </row>
    <row r="7" spans="1:9" ht="18.75" customHeight="1" x14ac:dyDescent="0.25">
      <c r="A7" s="305"/>
      <c r="B7" s="305"/>
      <c r="C7" s="305"/>
      <c r="D7" s="305"/>
      <c r="E7" s="305"/>
      <c r="F7" s="305"/>
      <c r="G7" s="305"/>
      <c r="H7" s="305"/>
      <c r="I7" s="305"/>
    </row>
    <row r="8" spans="1:9" x14ac:dyDescent="0.25">
      <c r="A8" s="306" t="s">
        <v>45</v>
      </c>
      <c r="B8" s="306"/>
      <c r="C8" s="306"/>
      <c r="D8" s="306"/>
      <c r="E8" s="306"/>
      <c r="F8" s="306"/>
      <c r="G8" s="306"/>
      <c r="H8" s="306"/>
      <c r="I8" s="306"/>
    </row>
    <row r="9" spans="1:9" x14ac:dyDescent="0.25">
      <c r="A9" s="306"/>
      <c r="B9" s="306"/>
      <c r="C9" s="306"/>
      <c r="D9" s="306"/>
      <c r="E9" s="306"/>
      <c r="F9" s="306"/>
      <c r="G9" s="306"/>
      <c r="H9" s="306"/>
      <c r="I9" s="306"/>
    </row>
    <row r="10" spans="1:9" x14ac:dyDescent="0.25">
      <c r="A10" s="306"/>
      <c r="B10" s="306"/>
      <c r="C10" s="306"/>
      <c r="D10" s="306"/>
      <c r="E10" s="306"/>
      <c r="F10" s="306"/>
      <c r="G10" s="306"/>
      <c r="H10" s="306"/>
      <c r="I10" s="306"/>
    </row>
    <row r="11" spans="1:9" x14ac:dyDescent="0.25">
      <c r="A11" s="306"/>
      <c r="B11" s="306"/>
      <c r="C11" s="306"/>
      <c r="D11" s="306"/>
      <c r="E11" s="306"/>
      <c r="F11" s="306"/>
      <c r="G11" s="306"/>
      <c r="H11" s="306"/>
      <c r="I11" s="306"/>
    </row>
    <row r="12" spans="1:9" x14ac:dyDescent="0.25">
      <c r="A12" s="306"/>
      <c r="B12" s="306"/>
      <c r="C12" s="306"/>
      <c r="D12" s="306"/>
      <c r="E12" s="306"/>
      <c r="F12" s="306"/>
      <c r="G12" s="306"/>
      <c r="H12" s="306"/>
      <c r="I12" s="306"/>
    </row>
    <row r="13" spans="1:9" x14ac:dyDescent="0.25">
      <c r="A13" s="306"/>
      <c r="B13" s="306"/>
      <c r="C13" s="306"/>
      <c r="D13" s="306"/>
      <c r="E13" s="306"/>
      <c r="F13" s="306"/>
      <c r="G13" s="306"/>
      <c r="H13" s="306"/>
      <c r="I13" s="306"/>
    </row>
    <row r="14" spans="1:9" x14ac:dyDescent="0.25">
      <c r="A14" s="306"/>
      <c r="B14" s="306"/>
      <c r="C14" s="306"/>
      <c r="D14" s="306"/>
      <c r="E14" s="306"/>
      <c r="F14" s="306"/>
      <c r="G14" s="306"/>
      <c r="H14" s="306"/>
      <c r="I14" s="306"/>
    </row>
    <row r="15" spans="1:9" ht="19.5" customHeight="1" thickBot="1" x14ac:dyDescent="0.35">
      <c r="A15" s="139"/>
    </row>
    <row r="16" spans="1:9" ht="19.5" customHeight="1" thickBot="1" x14ac:dyDescent="0.35">
      <c r="A16" s="307" t="s">
        <v>30</v>
      </c>
      <c r="B16" s="308"/>
      <c r="C16" s="308"/>
      <c r="D16" s="308"/>
      <c r="E16" s="308"/>
      <c r="F16" s="308"/>
      <c r="G16" s="308"/>
      <c r="H16" s="309"/>
    </row>
    <row r="17" spans="1:14" ht="20.25" customHeight="1" x14ac:dyDescent="0.25">
      <c r="A17" s="310" t="s">
        <v>46</v>
      </c>
      <c r="B17" s="310"/>
      <c r="C17" s="310"/>
      <c r="D17" s="310"/>
      <c r="E17" s="310"/>
      <c r="F17" s="310"/>
      <c r="G17" s="310"/>
      <c r="H17" s="310"/>
    </row>
    <row r="18" spans="1:14" ht="26.25" customHeight="1" x14ac:dyDescent="0.4">
      <c r="A18" s="49" t="s">
        <v>32</v>
      </c>
      <c r="B18" s="311" t="s">
        <v>5</v>
      </c>
      <c r="C18" s="311"/>
      <c r="D18" s="193"/>
      <c r="E18" s="50"/>
      <c r="F18" s="206"/>
      <c r="G18" s="206"/>
      <c r="H18" s="206"/>
    </row>
    <row r="19" spans="1:14" ht="26.25" customHeight="1" x14ac:dyDescent="0.4">
      <c r="A19" s="49" t="s">
        <v>33</v>
      </c>
      <c r="B19" s="211" t="s">
        <v>7</v>
      </c>
      <c r="C19" s="206">
        <v>29</v>
      </c>
      <c r="D19" s="206"/>
      <c r="E19" s="206"/>
      <c r="F19" s="206"/>
      <c r="G19" s="206"/>
      <c r="H19" s="206"/>
    </row>
    <row r="20" spans="1:14" ht="26.25" customHeight="1" x14ac:dyDescent="0.4">
      <c r="A20" s="49" t="s">
        <v>34</v>
      </c>
      <c r="B20" s="312" t="s">
        <v>124</v>
      </c>
      <c r="C20" s="312"/>
      <c r="D20" s="206"/>
      <c r="E20" s="206"/>
      <c r="F20" s="206"/>
      <c r="G20" s="206"/>
      <c r="H20" s="206"/>
    </row>
    <row r="21" spans="1:14" ht="26.25" customHeight="1" x14ac:dyDescent="0.4">
      <c r="A21" s="49" t="s">
        <v>35</v>
      </c>
      <c r="B21" s="312" t="s">
        <v>9</v>
      </c>
      <c r="C21" s="312"/>
      <c r="D21" s="312"/>
      <c r="E21" s="312"/>
      <c r="F21" s="312"/>
      <c r="G21" s="312"/>
      <c r="H21" s="312"/>
      <c r="I21" s="51"/>
    </row>
    <row r="22" spans="1:14" ht="26.25" customHeight="1" x14ac:dyDescent="0.4">
      <c r="A22" s="49" t="s">
        <v>36</v>
      </c>
      <c r="B22" s="52">
        <v>42562</v>
      </c>
      <c r="C22" s="206"/>
      <c r="D22" s="206"/>
      <c r="E22" s="206"/>
      <c r="F22" s="206"/>
      <c r="G22" s="206"/>
      <c r="H22" s="206"/>
    </row>
    <row r="23" spans="1:14" ht="26.25" customHeight="1" x14ac:dyDescent="0.4">
      <c r="A23" s="49" t="s">
        <v>37</v>
      </c>
      <c r="B23" s="52">
        <v>42563</v>
      </c>
      <c r="C23" s="206"/>
      <c r="D23" s="206"/>
      <c r="E23" s="206"/>
      <c r="F23" s="206"/>
      <c r="G23" s="206"/>
      <c r="H23" s="206"/>
    </row>
    <row r="24" spans="1:14" ht="18.75" x14ac:dyDescent="0.3">
      <c r="A24" s="49"/>
      <c r="B24" s="53"/>
    </row>
    <row r="25" spans="1:14" ht="18.75" x14ac:dyDescent="0.3">
      <c r="A25" s="54" t="s">
        <v>1</v>
      </c>
      <c r="B25" s="53"/>
    </row>
    <row r="26" spans="1:14" ht="26.25" customHeight="1" x14ac:dyDescent="0.4">
      <c r="A26" s="188" t="s">
        <v>4</v>
      </c>
      <c r="B26" s="311" t="s">
        <v>125</v>
      </c>
      <c r="C26" s="311"/>
    </row>
    <row r="27" spans="1:14" ht="26.25" customHeight="1" x14ac:dyDescent="0.4">
      <c r="A27" s="146" t="s">
        <v>47</v>
      </c>
      <c r="B27" s="313" t="s">
        <v>126</v>
      </c>
      <c r="C27" s="313"/>
    </row>
    <row r="28" spans="1:14" ht="27" customHeight="1" thickBot="1" x14ac:dyDescent="0.45">
      <c r="A28" s="146" t="s">
        <v>6</v>
      </c>
      <c r="B28" s="141">
        <v>99.4</v>
      </c>
    </row>
    <row r="29" spans="1:14" s="2" customFormat="1" ht="27" customHeight="1" thickBot="1" x14ac:dyDescent="0.45">
      <c r="A29" s="146" t="s">
        <v>48</v>
      </c>
      <c r="B29" s="55">
        <v>0</v>
      </c>
      <c r="C29" s="294" t="s">
        <v>49</v>
      </c>
      <c r="D29" s="295"/>
      <c r="E29" s="295"/>
      <c r="F29" s="295"/>
      <c r="G29" s="296"/>
      <c r="I29" s="56"/>
      <c r="J29" s="56"/>
      <c r="K29" s="56"/>
      <c r="L29" s="56"/>
    </row>
    <row r="30" spans="1:14" s="2" customFormat="1" ht="19.5" customHeight="1" thickBot="1" x14ac:dyDescent="0.35">
      <c r="A30" s="146" t="s">
        <v>50</v>
      </c>
      <c r="B30" s="207">
        <f>B28-B29</f>
        <v>99.4</v>
      </c>
      <c r="C30" s="57"/>
      <c r="D30" s="57"/>
      <c r="E30" s="57"/>
      <c r="F30" s="57"/>
      <c r="G30" s="58"/>
      <c r="I30" s="56"/>
      <c r="J30" s="56"/>
      <c r="K30" s="56"/>
      <c r="L30" s="56"/>
    </row>
    <row r="31" spans="1:14" s="2" customFormat="1" ht="27" customHeight="1" thickBot="1" x14ac:dyDescent="0.45">
      <c r="A31" s="146" t="s">
        <v>51</v>
      </c>
      <c r="B31" s="59">
        <v>1</v>
      </c>
      <c r="C31" s="297" t="s">
        <v>52</v>
      </c>
      <c r="D31" s="298"/>
      <c r="E31" s="298"/>
      <c r="F31" s="298"/>
      <c r="G31" s="298"/>
      <c r="H31" s="299"/>
      <c r="I31" s="56"/>
      <c r="J31" s="56"/>
      <c r="K31" s="56"/>
      <c r="L31" s="56"/>
    </row>
    <row r="32" spans="1:14" s="2" customFormat="1" ht="27" customHeight="1" thickBot="1" x14ac:dyDescent="0.45">
      <c r="A32" s="146" t="s">
        <v>53</v>
      </c>
      <c r="B32" s="59">
        <v>1</v>
      </c>
      <c r="C32" s="297" t="s">
        <v>54</v>
      </c>
      <c r="D32" s="298"/>
      <c r="E32" s="298"/>
      <c r="F32" s="298"/>
      <c r="G32" s="298"/>
      <c r="H32" s="299"/>
      <c r="I32" s="56"/>
      <c r="J32" s="56"/>
      <c r="K32" s="56"/>
      <c r="L32" s="60"/>
      <c r="M32" s="60"/>
      <c r="N32" s="61"/>
    </row>
    <row r="33" spans="1:14" s="2" customFormat="1" ht="17.25" customHeight="1" x14ac:dyDescent="0.3">
      <c r="A33" s="146"/>
      <c r="B33" s="62"/>
      <c r="C33" s="63"/>
      <c r="D33" s="63"/>
      <c r="E33" s="63"/>
      <c r="F33" s="63"/>
      <c r="G33" s="63"/>
      <c r="H33" s="63"/>
      <c r="I33" s="56"/>
      <c r="J33" s="56"/>
      <c r="K33" s="56"/>
      <c r="L33" s="60"/>
      <c r="M33" s="60"/>
      <c r="N33" s="61"/>
    </row>
    <row r="34" spans="1:14" s="2" customFormat="1" ht="18.75" x14ac:dyDescent="0.3">
      <c r="A34" s="146" t="s">
        <v>55</v>
      </c>
      <c r="B34" s="64">
        <f>B31/B32</f>
        <v>1</v>
      </c>
      <c r="C34" s="139" t="s">
        <v>56</v>
      </c>
      <c r="D34" s="139"/>
      <c r="E34" s="139"/>
      <c r="F34" s="139"/>
      <c r="G34" s="139"/>
      <c r="I34" s="56"/>
      <c r="J34" s="56"/>
      <c r="K34" s="56"/>
      <c r="L34" s="60"/>
      <c r="M34" s="60"/>
      <c r="N34" s="61"/>
    </row>
    <row r="35" spans="1:14" s="2" customFormat="1" ht="19.5" customHeight="1" thickBot="1" x14ac:dyDescent="0.35">
      <c r="A35" s="146"/>
      <c r="B35" s="207"/>
      <c r="G35" s="139"/>
      <c r="I35" s="56"/>
      <c r="J35" s="56"/>
      <c r="K35" s="56"/>
      <c r="L35" s="60"/>
      <c r="M35" s="60"/>
      <c r="N35" s="61"/>
    </row>
    <row r="36" spans="1:14" s="2" customFormat="1" ht="27" customHeight="1" thickBot="1" x14ac:dyDescent="0.45">
      <c r="A36" s="65" t="s">
        <v>57</v>
      </c>
      <c r="B36" s="66">
        <v>20</v>
      </c>
      <c r="C36" s="139"/>
      <c r="D36" s="284" t="s">
        <v>58</v>
      </c>
      <c r="E36" s="304"/>
      <c r="F36" s="284" t="s">
        <v>59</v>
      </c>
      <c r="G36" s="285"/>
      <c r="J36" s="56"/>
      <c r="K36" s="56"/>
      <c r="L36" s="60"/>
      <c r="M36" s="60"/>
      <c r="N36" s="61"/>
    </row>
    <row r="37" spans="1:14" s="2" customFormat="1" ht="27" customHeight="1" thickBot="1" x14ac:dyDescent="0.45">
      <c r="A37" s="67" t="s">
        <v>60</v>
      </c>
      <c r="B37" s="68">
        <v>4</v>
      </c>
      <c r="C37" s="69" t="s">
        <v>61</v>
      </c>
      <c r="D37" s="70" t="s">
        <v>62</v>
      </c>
      <c r="E37" s="71" t="s">
        <v>63</v>
      </c>
      <c r="F37" s="70" t="s">
        <v>62</v>
      </c>
      <c r="G37" s="72" t="s">
        <v>63</v>
      </c>
      <c r="I37" s="73" t="s">
        <v>64</v>
      </c>
      <c r="J37" s="56"/>
      <c r="K37" s="56"/>
      <c r="L37" s="60"/>
      <c r="M37" s="60"/>
      <c r="N37" s="61"/>
    </row>
    <row r="38" spans="1:14" s="2" customFormat="1" ht="26.25" customHeight="1" x14ac:dyDescent="0.4">
      <c r="A38" s="67" t="s">
        <v>65</v>
      </c>
      <c r="B38" s="68">
        <v>20</v>
      </c>
      <c r="C38" s="74">
        <v>1</v>
      </c>
      <c r="D38" s="75">
        <v>17892544</v>
      </c>
      <c r="E38" s="76">
        <f>IF(ISBLANK(D38),"-",$D$48/$D$45*D38)</f>
        <v>19197170.938893225</v>
      </c>
      <c r="F38" s="75">
        <v>19520349</v>
      </c>
      <c r="G38" s="77">
        <f>IF(ISBLANK(F38),"-",$D$48/$F$45*F38)</f>
        <v>19084721.154917844</v>
      </c>
      <c r="I38" s="78"/>
      <c r="J38" s="56"/>
      <c r="K38" s="56"/>
      <c r="L38" s="60"/>
      <c r="M38" s="60"/>
      <c r="N38" s="61"/>
    </row>
    <row r="39" spans="1:14" s="2" customFormat="1" ht="26.25" customHeight="1" x14ac:dyDescent="0.4">
      <c r="A39" s="67" t="s">
        <v>66</v>
      </c>
      <c r="B39" s="68">
        <v>1</v>
      </c>
      <c r="C39" s="96">
        <v>2</v>
      </c>
      <c r="D39" s="79">
        <v>17841005</v>
      </c>
      <c r="E39" s="80">
        <f>IF(ISBLANK(D39),"-",$D$48/$D$45*D39)</f>
        <v>19141873.995483745</v>
      </c>
      <c r="F39" s="79">
        <v>19414935</v>
      </c>
      <c r="G39" s="81">
        <f>IF(ISBLANK(F39),"-",$D$48/$F$45*F39)</f>
        <v>18981659.63712303</v>
      </c>
      <c r="I39" s="275">
        <f>ABS((F43/D43*D42)-F42)/D42</f>
        <v>9.8840447863940851E-3</v>
      </c>
      <c r="J39" s="56"/>
      <c r="K39" s="56"/>
      <c r="L39" s="60"/>
      <c r="M39" s="60"/>
      <c r="N39" s="61"/>
    </row>
    <row r="40" spans="1:14" ht="26.25" customHeight="1" x14ac:dyDescent="0.4">
      <c r="A40" s="67" t="s">
        <v>67</v>
      </c>
      <c r="B40" s="68">
        <v>1</v>
      </c>
      <c r="C40" s="96">
        <v>3</v>
      </c>
      <c r="D40" s="79">
        <v>17824505</v>
      </c>
      <c r="E40" s="80">
        <f>IF(ISBLANK(D40),"-",$D$48/$D$45*D40)</f>
        <v>19124170.905275237</v>
      </c>
      <c r="F40" s="79">
        <v>19310217</v>
      </c>
      <c r="G40" s="81">
        <f>IF(ISBLANK(F40),"-",$D$48/$F$45*F40)</f>
        <v>18879278.586973738</v>
      </c>
      <c r="I40" s="275"/>
      <c r="L40" s="60"/>
      <c r="M40" s="60"/>
      <c r="N40" s="139"/>
    </row>
    <row r="41" spans="1:14" ht="27" customHeight="1" thickBot="1" x14ac:dyDescent="0.45">
      <c r="A41" s="67" t="s">
        <v>68</v>
      </c>
      <c r="B41" s="68">
        <v>1</v>
      </c>
      <c r="C41" s="82">
        <v>4</v>
      </c>
      <c r="D41" s="83"/>
      <c r="E41" s="84" t="str">
        <f>IF(ISBLANK(D41),"-",$D$48/$D$45*D41)</f>
        <v>-</v>
      </c>
      <c r="F41" s="83"/>
      <c r="G41" s="85" t="str">
        <f>IF(ISBLANK(F41),"-",$D$48/$F$45*F41)</f>
        <v>-</v>
      </c>
      <c r="I41" s="86"/>
      <c r="L41" s="60"/>
      <c r="M41" s="60"/>
      <c r="N41" s="139"/>
    </row>
    <row r="42" spans="1:14" ht="27" customHeight="1" thickBot="1" x14ac:dyDescent="0.45">
      <c r="A42" s="67" t="s">
        <v>69</v>
      </c>
      <c r="B42" s="68">
        <v>1</v>
      </c>
      <c r="C42" s="87" t="s">
        <v>70</v>
      </c>
      <c r="D42" s="88">
        <f>AVERAGE(D38:D41)</f>
        <v>17852684.666666668</v>
      </c>
      <c r="E42" s="89">
        <f>AVERAGE(E38:E41)</f>
        <v>19154405.27988407</v>
      </c>
      <c r="F42" s="88">
        <f>AVERAGE(F38:F41)</f>
        <v>19415167</v>
      </c>
      <c r="G42" s="90">
        <f>AVERAGE(G38:G41)</f>
        <v>18981886.459671538</v>
      </c>
      <c r="H42" s="91"/>
    </row>
    <row r="43" spans="1:14" ht="26.25" customHeight="1" x14ac:dyDescent="0.4">
      <c r="A43" s="67" t="s">
        <v>71</v>
      </c>
      <c r="B43" s="68">
        <v>1</v>
      </c>
      <c r="C43" s="92" t="s">
        <v>72</v>
      </c>
      <c r="D43" s="93">
        <v>28.13</v>
      </c>
      <c r="E43" s="139"/>
      <c r="F43" s="93">
        <v>30.87</v>
      </c>
      <c r="H43" s="91"/>
    </row>
    <row r="44" spans="1:14" ht="26.25" customHeight="1" x14ac:dyDescent="0.4">
      <c r="A44" s="67" t="s">
        <v>73</v>
      </c>
      <c r="B44" s="68">
        <v>1</v>
      </c>
      <c r="C44" s="94" t="s">
        <v>74</v>
      </c>
      <c r="D44" s="95">
        <f>D43*$B$34</f>
        <v>28.13</v>
      </c>
      <c r="E44" s="154"/>
      <c r="F44" s="95">
        <f>F43*$B$34</f>
        <v>30.87</v>
      </c>
      <c r="H44" s="91"/>
    </row>
    <row r="45" spans="1:14" ht="19.5" customHeight="1" thickBot="1" x14ac:dyDescent="0.35">
      <c r="A45" s="67" t="s">
        <v>75</v>
      </c>
      <c r="B45" s="96">
        <f>(B44/B43)*(B42/B41)*(B40/B39)*(B38/B37)*B36</f>
        <v>100</v>
      </c>
      <c r="C45" s="94" t="s">
        <v>76</v>
      </c>
      <c r="D45" s="97">
        <f>D44*$B$30/100</f>
        <v>27.961219999999997</v>
      </c>
      <c r="E45" s="136"/>
      <c r="F45" s="97">
        <f>F44*$B$30/100</f>
        <v>30.68478</v>
      </c>
      <c r="H45" s="91"/>
    </row>
    <row r="46" spans="1:14" ht="19.5" customHeight="1" thickBot="1" x14ac:dyDescent="0.35">
      <c r="A46" s="276" t="s">
        <v>77</v>
      </c>
      <c r="B46" s="280"/>
      <c r="C46" s="94" t="s">
        <v>78</v>
      </c>
      <c r="D46" s="98">
        <f>D45/$B$45</f>
        <v>0.27961219999999998</v>
      </c>
      <c r="E46" s="99"/>
      <c r="F46" s="100">
        <f>F45/$B$45</f>
        <v>0.3068478</v>
      </c>
      <c r="H46" s="91"/>
    </row>
    <row r="47" spans="1:14" ht="27" customHeight="1" thickBot="1" x14ac:dyDescent="0.45">
      <c r="A47" s="278"/>
      <c r="B47" s="281"/>
      <c r="C47" s="101" t="s">
        <v>79</v>
      </c>
      <c r="D47" s="102">
        <v>0.3</v>
      </c>
      <c r="E47" s="103"/>
      <c r="F47" s="99"/>
      <c r="H47" s="91"/>
    </row>
    <row r="48" spans="1:14" ht="18.75" x14ac:dyDescent="0.3">
      <c r="C48" s="104" t="s">
        <v>80</v>
      </c>
      <c r="D48" s="97">
        <f>D47*$B$45</f>
        <v>30</v>
      </c>
      <c r="F48" s="105"/>
      <c r="H48" s="91"/>
    </row>
    <row r="49" spans="1:12" ht="19.5" customHeight="1" thickBot="1" x14ac:dyDescent="0.35">
      <c r="C49" s="106" t="s">
        <v>81</v>
      </c>
      <c r="D49" s="107">
        <f>D48/B34</f>
        <v>30</v>
      </c>
      <c r="F49" s="105"/>
      <c r="H49" s="91"/>
    </row>
    <row r="50" spans="1:12" ht="18.75" x14ac:dyDescent="0.3">
      <c r="C50" s="65" t="s">
        <v>82</v>
      </c>
      <c r="D50" s="108">
        <f>AVERAGE(E38:E41,G38:G41)</f>
        <v>19068145.869777802</v>
      </c>
      <c r="F50" s="109"/>
      <c r="H50" s="91"/>
    </row>
    <row r="51" spans="1:12" ht="18.75" x14ac:dyDescent="0.3">
      <c r="C51" s="67" t="s">
        <v>83</v>
      </c>
      <c r="D51" s="110">
        <f>STDEV(E38:E41,G38:G41)/D50</f>
        <v>6.1449607347133523E-3</v>
      </c>
      <c r="F51" s="109"/>
      <c r="H51" s="91"/>
    </row>
    <row r="52" spans="1:12" ht="19.5" customHeight="1" thickBot="1" x14ac:dyDescent="0.35">
      <c r="C52" s="111" t="s">
        <v>19</v>
      </c>
      <c r="D52" s="112">
        <f>COUNT(E38:E41,G38:G41)</f>
        <v>6</v>
      </c>
      <c r="F52" s="109"/>
    </row>
    <row r="54" spans="1:12" ht="18.75" x14ac:dyDescent="0.3">
      <c r="A54" s="113" t="s">
        <v>1</v>
      </c>
      <c r="B54" s="114" t="s">
        <v>84</v>
      </c>
    </row>
    <row r="55" spans="1:12" ht="18.75" x14ac:dyDescent="0.3">
      <c r="A55" s="139" t="s">
        <v>85</v>
      </c>
      <c r="B55" s="115" t="str">
        <f>B21</f>
        <v>LAMIVUDINE 30mg &amp; ZIDOVUDINE 60mg</v>
      </c>
    </row>
    <row r="56" spans="1:12" ht="26.25" customHeight="1" x14ac:dyDescent="0.4">
      <c r="A56" s="115" t="s">
        <v>86</v>
      </c>
      <c r="B56" s="116">
        <v>60</v>
      </c>
      <c r="C56" s="139" t="str">
        <f>B20</f>
        <v xml:space="preserve">ZIDOVUDINE </v>
      </c>
      <c r="H56" s="154"/>
    </row>
    <row r="57" spans="1:12" ht="18.75" x14ac:dyDescent="0.3">
      <c r="A57" s="115" t="s">
        <v>87</v>
      </c>
      <c r="B57" s="194">
        <f>Uniformity!C46</f>
        <v>160.3475</v>
      </c>
      <c r="H57" s="154"/>
    </row>
    <row r="58" spans="1:12" ht="19.5" customHeight="1" thickBot="1" x14ac:dyDescent="0.35">
      <c r="H58" s="154"/>
    </row>
    <row r="59" spans="1:12" s="2" customFormat="1" ht="27" customHeight="1" thickBot="1" x14ac:dyDescent="0.45">
      <c r="A59" s="65" t="s">
        <v>88</v>
      </c>
      <c r="B59" s="66">
        <v>50</v>
      </c>
      <c r="C59" s="139"/>
      <c r="D59" s="117" t="s">
        <v>89</v>
      </c>
      <c r="E59" s="118" t="s">
        <v>61</v>
      </c>
      <c r="F59" s="118" t="s">
        <v>62</v>
      </c>
      <c r="G59" s="118" t="s">
        <v>90</v>
      </c>
      <c r="H59" s="69" t="s">
        <v>91</v>
      </c>
      <c r="L59" s="56"/>
    </row>
    <row r="60" spans="1:12" s="2" customFormat="1" ht="26.25" customHeight="1" x14ac:dyDescent="0.4">
      <c r="A60" s="67" t="s">
        <v>92</v>
      </c>
      <c r="B60" s="68">
        <v>5</v>
      </c>
      <c r="C60" s="286" t="s">
        <v>93</v>
      </c>
      <c r="D60" s="289">
        <v>162.16999999999999</v>
      </c>
      <c r="E60" s="119">
        <v>1</v>
      </c>
      <c r="F60" s="120">
        <v>16546476</v>
      </c>
      <c r="G60" s="195">
        <f>IF(ISBLANK(F60),"-",(F60/$D$50*$D$47*$B$68)*($B$57/$D$60))</f>
        <v>51.480170308012497</v>
      </c>
      <c r="H60" s="121">
        <f t="shared" ref="H60:H71" si="0">IF(ISBLANK(F60),"-",G60/$B$56)</f>
        <v>0.85800283846687497</v>
      </c>
      <c r="L60" s="56"/>
    </row>
    <row r="61" spans="1:12" s="2" customFormat="1" ht="26.25" customHeight="1" x14ac:dyDescent="0.4">
      <c r="A61" s="67" t="s">
        <v>94</v>
      </c>
      <c r="B61" s="68">
        <v>20</v>
      </c>
      <c r="C61" s="287"/>
      <c r="D61" s="290"/>
      <c r="E61" s="122">
        <v>2</v>
      </c>
      <c r="F61" s="79">
        <v>16639974</v>
      </c>
      <c r="G61" s="196">
        <f>IF(ISBLANK(F61),"-",(F61/$D$50*$D$47*$B$68)*($B$57/$D$60))</f>
        <v>51.77106566019858</v>
      </c>
      <c r="H61" s="123">
        <f t="shared" si="0"/>
        <v>0.86285109433664298</v>
      </c>
      <c r="L61" s="56"/>
    </row>
    <row r="62" spans="1:12" s="2" customFormat="1" ht="26.25" customHeight="1" x14ac:dyDescent="0.4">
      <c r="A62" s="67" t="s">
        <v>95</v>
      </c>
      <c r="B62" s="68">
        <v>1</v>
      </c>
      <c r="C62" s="287"/>
      <c r="D62" s="290"/>
      <c r="E62" s="122">
        <v>3</v>
      </c>
      <c r="F62" s="124">
        <v>16623348</v>
      </c>
      <c r="G62" s="196">
        <f>IF(ISBLANK(F62),"-",(F62/$D$50*$D$47*$B$68)*($B$57/$D$60))</f>
        <v>51.719338071100992</v>
      </c>
      <c r="H62" s="123">
        <f t="shared" si="0"/>
        <v>0.86198896785168322</v>
      </c>
      <c r="L62" s="56"/>
    </row>
    <row r="63" spans="1:12" ht="27" customHeight="1" thickBot="1" x14ac:dyDescent="0.45">
      <c r="A63" s="67" t="s">
        <v>96</v>
      </c>
      <c r="B63" s="68">
        <v>1</v>
      </c>
      <c r="C63" s="288"/>
      <c r="D63" s="291"/>
      <c r="E63" s="125">
        <v>4</v>
      </c>
      <c r="F63" s="126"/>
      <c r="G63" s="196" t="str">
        <f>IF(ISBLANK(F63),"-",(F63/$D$50*$D$47*$B$68)*($B$57/$D$60))</f>
        <v>-</v>
      </c>
      <c r="H63" s="123" t="str">
        <f t="shared" si="0"/>
        <v>-</v>
      </c>
    </row>
    <row r="64" spans="1:12" ht="26.25" customHeight="1" x14ac:dyDescent="0.4">
      <c r="A64" s="67" t="s">
        <v>97</v>
      </c>
      <c r="B64" s="68">
        <v>1</v>
      </c>
      <c r="C64" s="286" t="s">
        <v>98</v>
      </c>
      <c r="D64" s="289">
        <v>160.87</v>
      </c>
      <c r="E64" s="119">
        <v>1</v>
      </c>
      <c r="F64" s="120">
        <v>16601897</v>
      </c>
      <c r="G64" s="197">
        <f>IF(ISBLANK(F64),"-",(F64/$D$50*$D$47*$B$68)*($B$57/$D$64))</f>
        <v>52.070006426396851</v>
      </c>
      <c r="H64" s="127">
        <f t="shared" si="0"/>
        <v>0.86783344043994748</v>
      </c>
    </row>
    <row r="65" spans="1:8" ht="26.25" customHeight="1" x14ac:dyDescent="0.4">
      <c r="A65" s="67" t="s">
        <v>99</v>
      </c>
      <c r="B65" s="68">
        <v>1</v>
      </c>
      <c r="C65" s="287"/>
      <c r="D65" s="290"/>
      <c r="E65" s="122">
        <v>2</v>
      </c>
      <c r="F65" s="79">
        <v>16610909</v>
      </c>
      <c r="G65" s="198">
        <f>IF(ISBLANK(F65),"-",(F65/$D$50*$D$47*$B$68)*($B$57/$D$64))</f>
        <v>52.09827156368295</v>
      </c>
      <c r="H65" s="128">
        <f t="shared" si="0"/>
        <v>0.86830452606138253</v>
      </c>
    </row>
    <row r="66" spans="1:8" ht="26.25" customHeight="1" x14ac:dyDescent="0.4">
      <c r="A66" s="67" t="s">
        <v>100</v>
      </c>
      <c r="B66" s="68">
        <v>1</v>
      </c>
      <c r="C66" s="287"/>
      <c r="D66" s="290"/>
      <c r="E66" s="122">
        <v>3</v>
      </c>
      <c r="F66" s="79">
        <v>16615628</v>
      </c>
      <c r="G66" s="198">
        <f>IF(ISBLANK(F66),"-",(F66/$D$50*$D$47*$B$68)*($B$57/$D$64))</f>
        <v>52.113072183173976</v>
      </c>
      <c r="H66" s="128">
        <f t="shared" si="0"/>
        <v>0.86855120305289957</v>
      </c>
    </row>
    <row r="67" spans="1:8" ht="27" customHeight="1" thickBot="1" x14ac:dyDescent="0.45">
      <c r="A67" s="67" t="s">
        <v>101</v>
      </c>
      <c r="B67" s="68">
        <v>1</v>
      </c>
      <c r="C67" s="288"/>
      <c r="D67" s="291"/>
      <c r="E67" s="125">
        <v>4</v>
      </c>
      <c r="F67" s="126"/>
      <c r="G67" s="199" t="str">
        <f>IF(ISBLANK(F67),"-",(F67/$D$50*$D$47*$B$68)*($B$57/$D$64))</f>
        <v>-</v>
      </c>
      <c r="H67" s="129" t="str">
        <f t="shared" si="0"/>
        <v>-</v>
      </c>
    </row>
    <row r="68" spans="1:8" ht="26.25" customHeight="1" x14ac:dyDescent="0.4">
      <c r="A68" s="67" t="s">
        <v>102</v>
      </c>
      <c r="B68" s="130">
        <f>(B67/B66)*(B65/B64)*(B63/B62)*(B61/B60)*B59</f>
        <v>200</v>
      </c>
      <c r="C68" s="286" t="s">
        <v>103</v>
      </c>
      <c r="D68" s="289">
        <v>159.87</v>
      </c>
      <c r="E68" s="119">
        <v>1</v>
      </c>
      <c r="F68" s="120">
        <v>16582606</v>
      </c>
      <c r="G68" s="197">
        <f>IF(ISBLANK(F68),"-",(F68/$D$50*$D$47*$B$68)*($B$57/$D$68))</f>
        <v>52.334826062202787</v>
      </c>
      <c r="H68" s="123">
        <f t="shared" si="0"/>
        <v>0.8722471010367131</v>
      </c>
    </row>
    <row r="69" spans="1:8" ht="27" customHeight="1" thickBot="1" x14ac:dyDescent="0.45">
      <c r="A69" s="111" t="s">
        <v>104</v>
      </c>
      <c r="B69" s="131">
        <f>(D47*B68)/B56*B57</f>
        <v>160.3475</v>
      </c>
      <c r="C69" s="287"/>
      <c r="D69" s="290"/>
      <c r="E69" s="122">
        <v>2</v>
      </c>
      <c r="F69" s="79">
        <v>16593416</v>
      </c>
      <c r="G69" s="198">
        <f>IF(ISBLANK(F69),"-",(F69/$D$50*$D$47*$B$68)*($B$57/$D$68))</f>
        <v>52.368942501424236</v>
      </c>
      <c r="H69" s="123">
        <f t="shared" si="0"/>
        <v>0.87281570835707056</v>
      </c>
    </row>
    <row r="70" spans="1:8" ht="26.25" customHeight="1" x14ac:dyDescent="0.4">
      <c r="A70" s="300" t="s">
        <v>77</v>
      </c>
      <c r="B70" s="301"/>
      <c r="C70" s="287"/>
      <c r="D70" s="290"/>
      <c r="E70" s="122">
        <v>3</v>
      </c>
      <c r="F70" s="79">
        <v>16620521</v>
      </c>
      <c r="G70" s="198">
        <f>IF(ISBLANK(F70),"-",(F70/$D$50*$D$47*$B$68)*($B$57/$D$68))</f>
        <v>52.454486080064171</v>
      </c>
      <c r="H70" s="123">
        <f t="shared" si="0"/>
        <v>0.87424143466773618</v>
      </c>
    </row>
    <row r="71" spans="1:8" ht="27" customHeight="1" thickBot="1" x14ac:dyDescent="0.45">
      <c r="A71" s="302"/>
      <c r="B71" s="303"/>
      <c r="C71" s="292"/>
      <c r="D71" s="291"/>
      <c r="E71" s="125">
        <v>4</v>
      </c>
      <c r="F71" s="126"/>
      <c r="G71" s="199" t="str">
        <f>IF(ISBLANK(F71),"-",(F71/$D$50*$D$47*$B$68)*($B$57/$D$68))</f>
        <v>-</v>
      </c>
      <c r="H71" s="132" t="str">
        <f t="shared" si="0"/>
        <v>-</v>
      </c>
    </row>
    <row r="72" spans="1:8" ht="26.25" customHeight="1" x14ac:dyDescent="0.4">
      <c r="A72" s="154"/>
      <c r="B72" s="154"/>
      <c r="C72" s="154"/>
      <c r="D72" s="154"/>
      <c r="E72" s="154"/>
      <c r="F72" s="133" t="s">
        <v>70</v>
      </c>
      <c r="G72" s="204">
        <f>AVERAGE(G60:G71)</f>
        <v>52.045575428473001</v>
      </c>
      <c r="H72" s="134">
        <f>AVERAGE(H60:H71)</f>
        <v>0.86742625714121679</v>
      </c>
    </row>
    <row r="73" spans="1:8" ht="26.25" customHeight="1" x14ac:dyDescent="0.4">
      <c r="C73" s="154"/>
      <c r="D73" s="154"/>
      <c r="E73" s="154"/>
      <c r="F73" s="135" t="s">
        <v>83</v>
      </c>
      <c r="G73" s="200">
        <f>STDEV(G60:G71)/G72</f>
        <v>6.317406743211941E-3</v>
      </c>
      <c r="H73" s="200">
        <f>STDEV(H60:H71)/H72</f>
        <v>6.3174067432119263E-3</v>
      </c>
    </row>
    <row r="74" spans="1:8" ht="27" customHeight="1" thickBot="1" x14ac:dyDescent="0.45">
      <c r="A74" s="154"/>
      <c r="B74" s="154"/>
      <c r="C74" s="154"/>
      <c r="D74" s="154"/>
      <c r="E74" s="136"/>
      <c r="F74" s="137" t="s">
        <v>19</v>
      </c>
      <c r="G74" s="138">
        <f>COUNT(G60:G71)</f>
        <v>9</v>
      </c>
      <c r="H74" s="138">
        <f>COUNT(H60:H71)</f>
        <v>9</v>
      </c>
    </row>
    <row r="76" spans="1:8" ht="26.25" customHeight="1" x14ac:dyDescent="0.4">
      <c r="A76" s="188" t="s">
        <v>105</v>
      </c>
      <c r="B76" s="146" t="s">
        <v>106</v>
      </c>
      <c r="C76" s="282" t="str">
        <f>B20</f>
        <v xml:space="preserve">ZIDOVUDINE </v>
      </c>
      <c r="D76" s="282"/>
      <c r="E76" s="139" t="s">
        <v>107</v>
      </c>
      <c r="F76" s="139"/>
      <c r="G76" s="140">
        <f>H72</f>
        <v>0.86742625714121679</v>
      </c>
      <c r="H76" s="207"/>
    </row>
    <row r="77" spans="1:8" ht="18.75" x14ac:dyDescent="0.3">
      <c r="A77" s="54" t="s">
        <v>108</v>
      </c>
      <c r="B77" s="54" t="s">
        <v>109</v>
      </c>
    </row>
    <row r="78" spans="1:8" ht="18.75" x14ac:dyDescent="0.3">
      <c r="A78" s="54"/>
      <c r="B78" s="54"/>
    </row>
    <row r="79" spans="1:8" ht="26.25" customHeight="1" x14ac:dyDescent="0.4">
      <c r="A79" s="188" t="s">
        <v>4</v>
      </c>
      <c r="B79" s="293" t="str">
        <f>B26</f>
        <v>Zidovudine</v>
      </c>
      <c r="C79" s="293"/>
    </row>
    <row r="80" spans="1:8" ht="26.25" customHeight="1" x14ac:dyDescent="0.4">
      <c r="A80" s="146" t="s">
        <v>47</v>
      </c>
      <c r="B80" s="293" t="str">
        <f>B27</f>
        <v>Z3-9</v>
      </c>
      <c r="C80" s="293"/>
    </row>
    <row r="81" spans="1:12" ht="27" customHeight="1" thickBot="1" x14ac:dyDescent="0.45">
      <c r="A81" s="146" t="s">
        <v>6</v>
      </c>
      <c r="B81" s="141">
        <f>B28</f>
        <v>99.4</v>
      </c>
    </row>
    <row r="82" spans="1:12" s="2" customFormat="1" ht="27" customHeight="1" thickBot="1" x14ac:dyDescent="0.45">
      <c r="A82" s="146" t="s">
        <v>48</v>
      </c>
      <c r="B82" s="55">
        <v>0</v>
      </c>
      <c r="C82" s="294" t="s">
        <v>49</v>
      </c>
      <c r="D82" s="295"/>
      <c r="E82" s="295"/>
      <c r="F82" s="295"/>
      <c r="G82" s="296"/>
      <c r="I82" s="56"/>
      <c r="J82" s="56"/>
      <c r="K82" s="56"/>
      <c r="L82" s="56"/>
    </row>
    <row r="83" spans="1:12" s="2" customFormat="1" ht="19.5" customHeight="1" thickBot="1" x14ac:dyDescent="0.35">
      <c r="A83" s="146" t="s">
        <v>50</v>
      </c>
      <c r="B83" s="207">
        <f>B81-B82</f>
        <v>99.4</v>
      </c>
      <c r="C83" s="57"/>
      <c r="D83" s="57"/>
      <c r="E83" s="57"/>
      <c r="F83" s="57"/>
      <c r="G83" s="58"/>
      <c r="I83" s="56"/>
      <c r="J83" s="56"/>
      <c r="K83" s="56"/>
      <c r="L83" s="56"/>
    </row>
    <row r="84" spans="1:12" s="2" customFormat="1" ht="27" customHeight="1" thickBot="1" x14ac:dyDescent="0.45">
      <c r="A84" s="146" t="s">
        <v>51</v>
      </c>
      <c r="B84" s="59">
        <v>1</v>
      </c>
      <c r="C84" s="297" t="s">
        <v>110</v>
      </c>
      <c r="D84" s="298"/>
      <c r="E84" s="298"/>
      <c r="F84" s="298"/>
      <c r="G84" s="298"/>
      <c r="H84" s="299"/>
      <c r="I84" s="56"/>
      <c r="J84" s="56"/>
      <c r="K84" s="56"/>
      <c r="L84" s="56"/>
    </row>
    <row r="85" spans="1:12" s="2" customFormat="1" ht="27" customHeight="1" thickBot="1" x14ac:dyDescent="0.45">
      <c r="A85" s="146" t="s">
        <v>53</v>
      </c>
      <c r="B85" s="59">
        <v>1</v>
      </c>
      <c r="C85" s="297" t="s">
        <v>111</v>
      </c>
      <c r="D85" s="298"/>
      <c r="E85" s="298"/>
      <c r="F85" s="298"/>
      <c r="G85" s="298"/>
      <c r="H85" s="299"/>
      <c r="I85" s="56"/>
      <c r="J85" s="56"/>
      <c r="K85" s="56"/>
      <c r="L85" s="56"/>
    </row>
    <row r="86" spans="1:12" s="2" customFormat="1" ht="18.75" x14ac:dyDescent="0.3">
      <c r="A86" s="146"/>
      <c r="B86" s="62"/>
      <c r="C86" s="63"/>
      <c r="D86" s="63"/>
      <c r="E86" s="63"/>
      <c r="F86" s="63"/>
      <c r="G86" s="63"/>
      <c r="H86" s="63"/>
      <c r="I86" s="56"/>
      <c r="J86" s="56"/>
      <c r="K86" s="56"/>
      <c r="L86" s="56"/>
    </row>
    <row r="87" spans="1:12" s="2" customFormat="1" ht="18.75" x14ac:dyDescent="0.3">
      <c r="A87" s="146" t="s">
        <v>55</v>
      </c>
      <c r="B87" s="64">
        <f>B84/B85</f>
        <v>1</v>
      </c>
      <c r="C87" s="139" t="s">
        <v>56</v>
      </c>
      <c r="D87" s="139"/>
      <c r="E87" s="139"/>
      <c r="F87" s="139"/>
      <c r="G87" s="139"/>
      <c r="I87" s="56"/>
      <c r="J87" s="56"/>
      <c r="K87" s="56"/>
      <c r="L87" s="56"/>
    </row>
    <row r="88" spans="1:12" ht="19.5" customHeight="1" thickBot="1" x14ac:dyDescent="0.35">
      <c r="A88" s="54"/>
      <c r="B88" s="54"/>
    </row>
    <row r="89" spans="1:12" ht="27" customHeight="1" thickBot="1" x14ac:dyDescent="0.45">
      <c r="A89" s="65" t="s">
        <v>57</v>
      </c>
      <c r="B89" s="66">
        <v>20</v>
      </c>
      <c r="D89" s="209" t="s">
        <v>58</v>
      </c>
      <c r="E89" s="212"/>
      <c r="F89" s="284" t="s">
        <v>59</v>
      </c>
      <c r="G89" s="285"/>
    </row>
    <row r="90" spans="1:12" ht="27" customHeight="1" thickBot="1" x14ac:dyDescent="0.45">
      <c r="A90" s="67" t="s">
        <v>60</v>
      </c>
      <c r="B90" s="68">
        <v>4</v>
      </c>
      <c r="C90" s="208" t="s">
        <v>61</v>
      </c>
      <c r="D90" s="70" t="s">
        <v>62</v>
      </c>
      <c r="E90" s="71" t="s">
        <v>63</v>
      </c>
      <c r="F90" s="70" t="s">
        <v>62</v>
      </c>
      <c r="G90" s="142" t="s">
        <v>63</v>
      </c>
      <c r="I90" s="73" t="s">
        <v>64</v>
      </c>
    </row>
    <row r="91" spans="1:12" ht="26.25" customHeight="1" x14ac:dyDescent="0.4">
      <c r="A91" s="67" t="s">
        <v>65</v>
      </c>
      <c r="B91" s="68">
        <v>20</v>
      </c>
      <c r="C91" s="143">
        <v>1</v>
      </c>
      <c r="D91" s="75">
        <v>3608038</v>
      </c>
      <c r="E91" s="76">
        <f>IF(ISBLANK(D91),"-",$D$101/$D$98*D91)</f>
        <v>4301240.5514971577</v>
      </c>
      <c r="F91" s="75">
        <v>3917331</v>
      </c>
      <c r="G91" s="77">
        <f>IF(ISBLANK(F91),"-",$D$101/$F$98*F91)</f>
        <v>4255454.9845232721</v>
      </c>
      <c r="I91" s="78"/>
    </row>
    <row r="92" spans="1:12" ht="26.25" customHeight="1" x14ac:dyDescent="0.4">
      <c r="A92" s="67" t="s">
        <v>66</v>
      </c>
      <c r="B92" s="68">
        <v>4</v>
      </c>
      <c r="C92" s="154">
        <v>2</v>
      </c>
      <c r="D92" s="79">
        <v>3591387</v>
      </c>
      <c r="E92" s="80">
        <f>IF(ISBLANK(D92),"-",$D$101/$D$98*D92)</f>
        <v>4281390.440045177</v>
      </c>
      <c r="F92" s="79">
        <v>3896364</v>
      </c>
      <c r="G92" s="81">
        <f>IF(ISBLANK(F92),"-",$D$101/$F$98*F92)</f>
        <v>4232678.2202772843</v>
      </c>
      <c r="I92" s="275">
        <f>ABS((F96/D96*D95)-F95)/D95</f>
        <v>1.1810111730414973E-2</v>
      </c>
    </row>
    <row r="93" spans="1:12" ht="26.25" customHeight="1" x14ac:dyDescent="0.4">
      <c r="A93" s="67" t="s">
        <v>67</v>
      </c>
      <c r="B93" s="68">
        <v>20</v>
      </c>
      <c r="C93" s="154">
        <v>3</v>
      </c>
      <c r="D93" s="79">
        <v>3575506</v>
      </c>
      <c r="E93" s="80">
        <f>IF(ISBLANK(D93),"-",$D$101/$D$98*D93)</f>
        <v>4262458.2666040091</v>
      </c>
      <c r="F93" s="79">
        <v>3883514</v>
      </c>
      <c r="G93" s="81">
        <f>IF(ISBLANK(F93),"-",$D$101/$F$98*F93)</f>
        <v>4218719.0739730475</v>
      </c>
      <c r="I93" s="275"/>
    </row>
    <row r="94" spans="1:12" ht="27" customHeight="1" thickBot="1" x14ac:dyDescent="0.45">
      <c r="A94" s="67" t="s">
        <v>68</v>
      </c>
      <c r="B94" s="68">
        <v>1</v>
      </c>
      <c r="C94" s="144">
        <v>4</v>
      </c>
      <c r="D94" s="83"/>
      <c r="E94" s="84" t="str">
        <f>IF(ISBLANK(D94),"-",$D$101/$D$98*D94)</f>
        <v>-</v>
      </c>
      <c r="F94" s="145"/>
      <c r="G94" s="85" t="str">
        <f>IF(ISBLANK(F94),"-",$D$101/$F$98*F94)</f>
        <v>-</v>
      </c>
      <c r="I94" s="86"/>
    </row>
    <row r="95" spans="1:12" ht="27" customHeight="1" thickBot="1" x14ac:dyDescent="0.45">
      <c r="A95" s="67" t="s">
        <v>69</v>
      </c>
      <c r="B95" s="68">
        <v>1</v>
      </c>
      <c r="C95" s="146" t="s">
        <v>70</v>
      </c>
      <c r="D95" s="147">
        <f>AVERAGE(D91:D94)</f>
        <v>3591643.6666666665</v>
      </c>
      <c r="E95" s="89">
        <f>AVERAGE(E91:E94)</f>
        <v>4281696.4193821149</v>
      </c>
      <c r="F95" s="148">
        <f>AVERAGE(F91:F94)</f>
        <v>3899069.6666666665</v>
      </c>
      <c r="G95" s="149">
        <f>AVERAGE(G91:G94)</f>
        <v>4235617.4262578683</v>
      </c>
    </row>
    <row r="96" spans="1:12" ht="26.25" customHeight="1" x14ac:dyDescent="0.4">
      <c r="A96" s="67" t="s">
        <v>71</v>
      </c>
      <c r="B96" s="141">
        <v>1</v>
      </c>
      <c r="C96" s="150" t="s">
        <v>112</v>
      </c>
      <c r="D96" s="151">
        <v>28.13</v>
      </c>
      <c r="E96" s="139"/>
      <c r="F96" s="93">
        <v>30.87</v>
      </c>
    </row>
    <row r="97" spans="1:10" ht="26.25" customHeight="1" x14ac:dyDescent="0.4">
      <c r="A97" s="67" t="s">
        <v>73</v>
      </c>
      <c r="B97" s="141">
        <v>1</v>
      </c>
      <c r="C97" s="152" t="s">
        <v>113</v>
      </c>
      <c r="D97" s="153">
        <f>D96*$B$87</f>
        <v>28.13</v>
      </c>
      <c r="E97" s="154"/>
      <c r="F97" s="95">
        <f>F96*$B$87</f>
        <v>30.87</v>
      </c>
    </row>
    <row r="98" spans="1:10" ht="19.5" customHeight="1" thickBot="1" x14ac:dyDescent="0.35">
      <c r="A98" s="67" t="s">
        <v>75</v>
      </c>
      <c r="B98" s="154">
        <f>(B97/B96)*(B95/B94)*(B93/B92)*(B91/B90)*B89</f>
        <v>500</v>
      </c>
      <c r="C98" s="152" t="s">
        <v>114</v>
      </c>
      <c r="D98" s="155">
        <f>D97*$B$83/100</f>
        <v>27.961219999999997</v>
      </c>
      <c r="E98" s="136"/>
      <c r="F98" s="97">
        <f>F97*$B$83/100</f>
        <v>30.68478</v>
      </c>
    </row>
    <row r="99" spans="1:10" ht="19.5" customHeight="1" thickBot="1" x14ac:dyDescent="0.35">
      <c r="A99" s="276" t="s">
        <v>77</v>
      </c>
      <c r="B99" s="277"/>
      <c r="C99" s="152" t="s">
        <v>115</v>
      </c>
      <c r="D99" s="156">
        <f>D98/$B$98</f>
        <v>5.5922439999999997E-2</v>
      </c>
      <c r="E99" s="136"/>
      <c r="F99" s="100">
        <f>F98/$B$98</f>
        <v>6.1369559999999997E-2</v>
      </c>
      <c r="H99" s="91"/>
    </row>
    <row r="100" spans="1:10" ht="19.5" customHeight="1" thickBot="1" x14ac:dyDescent="0.35">
      <c r="A100" s="278"/>
      <c r="B100" s="279"/>
      <c r="C100" s="152" t="s">
        <v>79</v>
      </c>
      <c r="D100" s="158">
        <f>$B$56/$B$116</f>
        <v>6.6666666666666666E-2</v>
      </c>
      <c r="F100" s="105"/>
      <c r="G100" s="164"/>
      <c r="H100" s="91"/>
    </row>
    <row r="101" spans="1:10" ht="18.75" x14ac:dyDescent="0.3">
      <c r="C101" s="152" t="s">
        <v>80</v>
      </c>
      <c r="D101" s="153">
        <f>D100*$B$98</f>
        <v>33.333333333333336</v>
      </c>
      <c r="F101" s="105"/>
      <c r="H101" s="91"/>
    </row>
    <row r="102" spans="1:10" ht="19.5" customHeight="1" thickBot="1" x14ac:dyDescent="0.35">
      <c r="C102" s="159" t="s">
        <v>81</v>
      </c>
      <c r="D102" s="160">
        <f>D101/B34</f>
        <v>33.333333333333336</v>
      </c>
      <c r="F102" s="109"/>
      <c r="H102" s="91"/>
      <c r="J102" s="161"/>
    </row>
    <row r="103" spans="1:10" ht="18.75" x14ac:dyDescent="0.3">
      <c r="C103" s="162" t="s">
        <v>116</v>
      </c>
      <c r="D103" s="163">
        <f>AVERAGE(E91:E94,G91:G94)</f>
        <v>4258656.9228199916</v>
      </c>
      <c r="F103" s="109"/>
      <c r="G103" s="164"/>
      <c r="H103" s="91"/>
      <c r="J103" s="165"/>
    </row>
    <row r="104" spans="1:10" ht="18.75" x14ac:dyDescent="0.3">
      <c r="C104" s="135" t="s">
        <v>83</v>
      </c>
      <c r="D104" s="166">
        <f>STDEV(E91:E94,G91:G94)/D103</f>
        <v>7.1414941534153255E-3</v>
      </c>
      <c r="F104" s="109"/>
      <c r="H104" s="91"/>
      <c r="J104" s="165"/>
    </row>
    <row r="105" spans="1:10" ht="19.5" customHeight="1" thickBot="1" x14ac:dyDescent="0.35">
      <c r="C105" s="137" t="s">
        <v>19</v>
      </c>
      <c r="D105" s="167">
        <f>COUNT(E91:E94,G91:G94)</f>
        <v>6</v>
      </c>
      <c r="F105" s="109"/>
      <c r="H105" s="91"/>
      <c r="J105" s="165"/>
    </row>
    <row r="106" spans="1:10" ht="19.5" customHeight="1" thickBot="1" x14ac:dyDescent="0.35">
      <c r="A106" s="113"/>
      <c r="B106" s="113"/>
      <c r="C106" s="113"/>
      <c r="D106" s="113"/>
      <c r="E106" s="113"/>
    </row>
    <row r="107" spans="1:10" ht="26.25" customHeight="1" x14ac:dyDescent="0.4">
      <c r="A107" s="65" t="s">
        <v>117</v>
      </c>
      <c r="B107" s="66">
        <v>900</v>
      </c>
      <c r="C107" s="209" t="s">
        <v>118</v>
      </c>
      <c r="D107" s="168" t="s">
        <v>62</v>
      </c>
      <c r="E107" s="169" t="s">
        <v>119</v>
      </c>
      <c r="F107" s="170" t="s">
        <v>120</v>
      </c>
    </row>
    <row r="108" spans="1:10" ht="26.25" customHeight="1" x14ac:dyDescent="0.4">
      <c r="A108" s="67" t="s">
        <v>121</v>
      </c>
      <c r="B108" s="68">
        <v>1</v>
      </c>
      <c r="C108" s="171">
        <v>1</v>
      </c>
      <c r="D108" s="172">
        <v>3872079</v>
      </c>
      <c r="E108" s="201">
        <f t="shared" ref="E108:E113" si="1">IF(ISBLANK(D108),"-",D108/$D$103*$D$100*$B$116)</f>
        <v>54.553523378483256</v>
      </c>
      <c r="F108" s="173">
        <f t="shared" ref="F108:F113" si="2">IF(ISBLANK(D108), "-", E108/$B$56)</f>
        <v>0.90922538964138755</v>
      </c>
    </row>
    <row r="109" spans="1:10" ht="26.25" customHeight="1" x14ac:dyDescent="0.4">
      <c r="A109" s="67" t="s">
        <v>94</v>
      </c>
      <c r="B109" s="68">
        <v>1</v>
      </c>
      <c r="C109" s="171">
        <v>2</v>
      </c>
      <c r="D109" s="172">
        <v>3840114</v>
      </c>
      <c r="E109" s="202">
        <f t="shared" si="1"/>
        <v>54.103170125155209</v>
      </c>
      <c r="F109" s="174">
        <f t="shared" si="2"/>
        <v>0.90171950208592011</v>
      </c>
    </row>
    <row r="110" spans="1:10" ht="26.25" customHeight="1" x14ac:dyDescent="0.4">
      <c r="A110" s="67" t="s">
        <v>95</v>
      </c>
      <c r="B110" s="68">
        <v>1</v>
      </c>
      <c r="C110" s="171">
        <v>3</v>
      </c>
      <c r="D110" s="172">
        <v>3834845</v>
      </c>
      <c r="E110" s="202">
        <f t="shared" si="1"/>
        <v>54.028935453114379</v>
      </c>
      <c r="F110" s="174">
        <f t="shared" si="2"/>
        <v>0.90048225755190636</v>
      </c>
    </row>
    <row r="111" spans="1:10" ht="26.25" customHeight="1" x14ac:dyDescent="0.4">
      <c r="A111" s="67" t="s">
        <v>96</v>
      </c>
      <c r="B111" s="68">
        <v>1</v>
      </c>
      <c r="C111" s="171">
        <v>4</v>
      </c>
      <c r="D111" s="172">
        <v>3832266</v>
      </c>
      <c r="E111" s="202">
        <f t="shared" si="1"/>
        <v>53.992600053760917</v>
      </c>
      <c r="F111" s="174">
        <f t="shared" si="2"/>
        <v>0.89987666756268192</v>
      </c>
    </row>
    <row r="112" spans="1:10" ht="26.25" customHeight="1" x14ac:dyDescent="0.4">
      <c r="A112" s="67" t="s">
        <v>97</v>
      </c>
      <c r="B112" s="68">
        <v>1</v>
      </c>
      <c r="C112" s="171">
        <v>5</v>
      </c>
      <c r="D112" s="172">
        <v>3797842</v>
      </c>
      <c r="E112" s="202">
        <f t="shared" si="1"/>
        <v>53.507602074953951</v>
      </c>
      <c r="F112" s="174">
        <f t="shared" si="2"/>
        <v>0.89179336791589914</v>
      </c>
    </row>
    <row r="113" spans="1:10" ht="26.25" customHeight="1" x14ac:dyDescent="0.4">
      <c r="A113" s="67" t="s">
        <v>99</v>
      </c>
      <c r="B113" s="68">
        <v>1</v>
      </c>
      <c r="C113" s="175">
        <v>6</v>
      </c>
      <c r="D113" s="176">
        <v>3762708</v>
      </c>
      <c r="E113" s="203">
        <f t="shared" si="1"/>
        <v>53.012600942389348</v>
      </c>
      <c r="F113" s="177">
        <f t="shared" si="2"/>
        <v>0.88354334903982246</v>
      </c>
    </row>
    <row r="114" spans="1:10" ht="26.25" customHeight="1" x14ac:dyDescent="0.4">
      <c r="A114" s="67" t="s">
        <v>100</v>
      </c>
      <c r="B114" s="68">
        <v>1</v>
      </c>
      <c r="C114" s="171"/>
      <c r="D114" s="154"/>
      <c r="E114" s="139"/>
      <c r="F114" s="178"/>
    </row>
    <row r="115" spans="1:10" ht="26.25" customHeight="1" x14ac:dyDescent="0.4">
      <c r="A115" s="67" t="s">
        <v>101</v>
      </c>
      <c r="B115" s="68">
        <v>1</v>
      </c>
      <c r="C115" s="171"/>
      <c r="D115" s="179" t="s">
        <v>70</v>
      </c>
      <c r="E115" s="205">
        <f>AVERAGE(E108:E113)</f>
        <v>53.866405337976175</v>
      </c>
      <c r="F115" s="180">
        <f>AVERAGE(F108:F113)</f>
        <v>0.89777342229960289</v>
      </c>
    </row>
    <row r="116" spans="1:10" ht="27" customHeight="1" thickBot="1" x14ac:dyDescent="0.45">
      <c r="A116" s="67" t="s">
        <v>102</v>
      </c>
      <c r="B116" s="96">
        <f>(B115/B114)*(B113/B112)*(B111/B110)*(B109/B108)*B107</f>
        <v>900</v>
      </c>
      <c r="C116" s="181"/>
      <c r="D116" s="146" t="s">
        <v>83</v>
      </c>
      <c r="E116" s="182">
        <f>STDEV(E108:E113)/E115</f>
        <v>9.9220033304739767E-3</v>
      </c>
      <c r="F116" s="182">
        <f>STDEV(F108:F113)/F115</f>
        <v>9.9220033304739715E-3</v>
      </c>
      <c r="I116" s="139"/>
    </row>
    <row r="117" spans="1:10" ht="27" customHeight="1" thickBot="1" x14ac:dyDescent="0.45">
      <c r="A117" s="276" t="s">
        <v>77</v>
      </c>
      <c r="B117" s="280"/>
      <c r="C117" s="183"/>
      <c r="D117" s="184" t="s">
        <v>19</v>
      </c>
      <c r="E117" s="185">
        <f>COUNT(E108:E113)</f>
        <v>6</v>
      </c>
      <c r="F117" s="185">
        <f>COUNT(F108:F113)</f>
        <v>6</v>
      </c>
      <c r="I117" s="139"/>
      <c r="J117" s="165"/>
    </row>
    <row r="118" spans="1:10" ht="19.5" customHeight="1" thickBot="1" x14ac:dyDescent="0.35">
      <c r="A118" s="278"/>
      <c r="B118" s="281"/>
      <c r="C118" s="139"/>
      <c r="D118" s="139"/>
      <c r="E118" s="139"/>
      <c r="F118" s="154"/>
      <c r="G118" s="139"/>
      <c r="H118" s="139"/>
      <c r="I118" s="139"/>
    </row>
    <row r="119" spans="1:10" ht="18.75" x14ac:dyDescent="0.3">
      <c r="A119" s="192"/>
      <c r="B119" s="63"/>
      <c r="C119" s="139"/>
      <c r="D119" s="139"/>
      <c r="E119" s="139"/>
      <c r="F119" s="154"/>
      <c r="G119" s="139"/>
      <c r="H119" s="139"/>
      <c r="I119" s="139"/>
    </row>
    <row r="120" spans="1:10" ht="26.25" customHeight="1" x14ac:dyDescent="0.4">
      <c r="A120" s="188" t="s">
        <v>105</v>
      </c>
      <c r="B120" s="146" t="s">
        <v>122</v>
      </c>
      <c r="C120" s="282" t="str">
        <f>B20</f>
        <v xml:space="preserve">ZIDOVUDINE </v>
      </c>
      <c r="D120" s="282"/>
      <c r="E120" s="139" t="s">
        <v>123</v>
      </c>
      <c r="F120" s="139"/>
      <c r="G120" s="140">
        <f>F115</f>
        <v>0.89777342229960289</v>
      </c>
      <c r="H120" s="139"/>
      <c r="I120" s="139"/>
    </row>
    <row r="121" spans="1:10" ht="19.5" customHeight="1" thickBot="1" x14ac:dyDescent="0.35">
      <c r="A121" s="210"/>
      <c r="B121" s="210"/>
      <c r="C121" s="186"/>
      <c r="D121" s="186"/>
      <c r="E121" s="186"/>
      <c r="F121" s="186"/>
      <c r="G121" s="186"/>
      <c r="H121" s="186"/>
    </row>
    <row r="122" spans="1:10" ht="18.75" x14ac:dyDescent="0.3">
      <c r="B122" s="283" t="s">
        <v>25</v>
      </c>
      <c r="C122" s="283"/>
      <c r="E122" s="208" t="s">
        <v>26</v>
      </c>
      <c r="F122" s="187"/>
      <c r="G122" s="283" t="s">
        <v>27</v>
      </c>
      <c r="H122" s="283"/>
    </row>
    <row r="123" spans="1:10" ht="69.95" customHeight="1" x14ac:dyDescent="0.3">
      <c r="A123" s="188" t="s">
        <v>28</v>
      </c>
      <c r="B123" s="189"/>
      <c r="C123" s="189"/>
      <c r="E123" s="189"/>
      <c r="F123" s="139"/>
      <c r="G123" s="189"/>
      <c r="H123" s="189"/>
    </row>
    <row r="124" spans="1:10" ht="69.95" customHeight="1" x14ac:dyDescent="0.3">
      <c r="A124" s="188" t="s">
        <v>29</v>
      </c>
      <c r="B124" s="190"/>
      <c r="C124" s="190"/>
      <c r="E124" s="190"/>
      <c r="F124" s="139"/>
      <c r="G124" s="191"/>
      <c r="H124" s="191"/>
    </row>
    <row r="125" spans="1:10" ht="18.75" x14ac:dyDescent="0.3">
      <c r="A125" s="154"/>
      <c r="B125" s="154"/>
      <c r="C125" s="154"/>
      <c r="D125" s="154"/>
      <c r="E125" s="154"/>
      <c r="F125" s="136"/>
      <c r="G125" s="154"/>
      <c r="H125" s="154"/>
      <c r="I125" s="139"/>
    </row>
    <row r="126" spans="1:10" ht="18.75" x14ac:dyDescent="0.3">
      <c r="A126" s="154"/>
      <c r="B126" s="154"/>
      <c r="C126" s="154"/>
      <c r="D126" s="154"/>
      <c r="E126" s="154"/>
      <c r="F126" s="136"/>
      <c r="G126" s="154"/>
      <c r="H126" s="154"/>
      <c r="I126" s="139"/>
    </row>
    <row r="127" spans="1:10" ht="18.75" x14ac:dyDescent="0.3">
      <c r="A127" s="154"/>
      <c r="B127" s="154"/>
      <c r="C127" s="154"/>
      <c r="D127" s="154"/>
      <c r="E127" s="154"/>
      <c r="F127" s="136"/>
      <c r="G127" s="154"/>
      <c r="H127" s="154"/>
      <c r="I127" s="139"/>
    </row>
    <row r="128" spans="1:10" ht="18.75" x14ac:dyDescent="0.3">
      <c r="A128" s="154"/>
      <c r="B128" s="154"/>
      <c r="C128" s="154"/>
      <c r="D128" s="154"/>
      <c r="E128" s="154"/>
      <c r="F128" s="136"/>
      <c r="G128" s="154"/>
      <c r="H128" s="154"/>
      <c r="I128" s="139"/>
    </row>
    <row r="129" spans="1:9" ht="18.75" x14ac:dyDescent="0.3">
      <c r="A129" s="154"/>
      <c r="B129" s="154"/>
      <c r="C129" s="154"/>
      <c r="D129" s="154"/>
      <c r="E129" s="154"/>
      <c r="F129" s="136"/>
      <c r="G129" s="154"/>
      <c r="H129" s="154"/>
      <c r="I129" s="139"/>
    </row>
    <row r="130" spans="1:9" ht="18.75" x14ac:dyDescent="0.3">
      <c r="A130" s="154"/>
      <c r="B130" s="154"/>
      <c r="C130" s="154"/>
      <c r="D130" s="154"/>
      <c r="E130" s="154"/>
      <c r="F130" s="136"/>
      <c r="G130" s="154"/>
      <c r="H130" s="154"/>
      <c r="I130" s="139"/>
    </row>
    <row r="131" spans="1:9" ht="18.75" x14ac:dyDescent="0.3">
      <c r="A131" s="154"/>
      <c r="B131" s="154"/>
      <c r="C131" s="154"/>
      <c r="D131" s="154"/>
      <c r="E131" s="154"/>
      <c r="F131" s="136"/>
      <c r="G131" s="154"/>
      <c r="H131" s="154"/>
      <c r="I131" s="139"/>
    </row>
    <row r="132" spans="1:9" ht="18.75" x14ac:dyDescent="0.3">
      <c r="A132" s="154"/>
      <c r="B132" s="154"/>
      <c r="C132" s="154"/>
      <c r="D132" s="154"/>
      <c r="E132" s="154"/>
      <c r="F132" s="136"/>
      <c r="G132" s="154"/>
      <c r="H132" s="154"/>
      <c r="I132" s="139"/>
    </row>
    <row r="133" spans="1:9" ht="18.75" x14ac:dyDescent="0.3">
      <c r="A133" s="154"/>
      <c r="B133" s="154"/>
      <c r="C133" s="154"/>
      <c r="D133" s="154"/>
      <c r="E133" s="154"/>
      <c r="F133" s="136"/>
      <c r="G133" s="154"/>
      <c r="H133" s="154"/>
      <c r="I133" s="139"/>
    </row>
    <row r="250" spans="1:1" x14ac:dyDescent="0.25">
      <c r="A250" s="157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sqref="A1:I124"/>
    </sheetView>
  </sheetViews>
  <sheetFormatPr defaultColWidth="9.140625" defaultRowHeight="13.5" x14ac:dyDescent="0.25"/>
  <cols>
    <col min="1" max="1" width="55.42578125" style="157" customWidth="1"/>
    <col min="2" max="2" width="33.7109375" style="157" customWidth="1"/>
    <col min="3" max="3" width="42.28515625" style="157" customWidth="1"/>
    <col min="4" max="4" width="30.5703125" style="157" customWidth="1"/>
    <col min="5" max="5" width="39.85546875" style="157" customWidth="1"/>
    <col min="6" max="6" width="30.7109375" style="157" customWidth="1"/>
    <col min="7" max="7" width="39.85546875" style="157" customWidth="1"/>
    <col min="8" max="8" width="30" style="157" customWidth="1"/>
    <col min="9" max="9" width="30.28515625" style="157" hidden="1" customWidth="1"/>
    <col min="10" max="10" width="30.42578125" style="157" customWidth="1"/>
    <col min="11" max="11" width="21.28515625" style="157" customWidth="1"/>
    <col min="12" max="12" width="9.140625" style="157"/>
  </cols>
  <sheetData>
    <row r="1" spans="1:9" ht="18.75" customHeight="1" x14ac:dyDescent="0.25">
      <c r="A1" s="305" t="s">
        <v>44</v>
      </c>
      <c r="B1" s="305"/>
      <c r="C1" s="305"/>
      <c r="D1" s="305"/>
      <c r="E1" s="305"/>
      <c r="F1" s="305"/>
      <c r="G1" s="305"/>
      <c r="H1" s="305"/>
      <c r="I1" s="305"/>
    </row>
    <row r="2" spans="1:9" ht="18.75" customHeight="1" x14ac:dyDescent="0.25">
      <c r="A2" s="305"/>
      <c r="B2" s="305"/>
      <c r="C2" s="305"/>
      <c r="D2" s="305"/>
      <c r="E2" s="305"/>
      <c r="F2" s="305"/>
      <c r="G2" s="305"/>
      <c r="H2" s="305"/>
      <c r="I2" s="305"/>
    </row>
    <row r="3" spans="1:9" ht="18.75" customHeight="1" x14ac:dyDescent="0.25">
      <c r="A3" s="305"/>
      <c r="B3" s="305"/>
      <c r="C3" s="305"/>
      <c r="D3" s="305"/>
      <c r="E3" s="305"/>
      <c r="F3" s="305"/>
      <c r="G3" s="305"/>
      <c r="H3" s="305"/>
      <c r="I3" s="305"/>
    </row>
    <row r="4" spans="1:9" ht="18.75" customHeight="1" x14ac:dyDescent="0.25">
      <c r="A4" s="305"/>
      <c r="B4" s="305"/>
      <c r="C4" s="305"/>
      <c r="D4" s="305"/>
      <c r="E4" s="305"/>
      <c r="F4" s="305"/>
      <c r="G4" s="305"/>
      <c r="H4" s="305"/>
      <c r="I4" s="305"/>
    </row>
    <row r="5" spans="1:9" ht="18.75" customHeight="1" x14ac:dyDescent="0.25">
      <c r="A5" s="305"/>
      <c r="B5" s="305"/>
      <c r="C5" s="305"/>
      <c r="D5" s="305"/>
      <c r="E5" s="305"/>
      <c r="F5" s="305"/>
      <c r="G5" s="305"/>
      <c r="H5" s="305"/>
      <c r="I5" s="305"/>
    </row>
    <row r="6" spans="1:9" ht="18.75" customHeight="1" x14ac:dyDescent="0.25">
      <c r="A6" s="305"/>
      <c r="B6" s="305"/>
      <c r="C6" s="305"/>
      <c r="D6" s="305"/>
      <c r="E6" s="305"/>
      <c r="F6" s="305"/>
      <c r="G6" s="305"/>
      <c r="H6" s="305"/>
      <c r="I6" s="305"/>
    </row>
    <row r="7" spans="1:9" ht="18.75" customHeight="1" x14ac:dyDescent="0.25">
      <c r="A7" s="305"/>
      <c r="B7" s="305"/>
      <c r="C7" s="305"/>
      <c r="D7" s="305"/>
      <c r="E7" s="305"/>
      <c r="F7" s="305"/>
      <c r="G7" s="305"/>
      <c r="H7" s="305"/>
      <c r="I7" s="305"/>
    </row>
    <row r="8" spans="1:9" x14ac:dyDescent="0.25">
      <c r="A8" s="306" t="s">
        <v>45</v>
      </c>
      <c r="B8" s="306"/>
      <c r="C8" s="306"/>
      <c r="D8" s="306"/>
      <c r="E8" s="306"/>
      <c r="F8" s="306"/>
      <c r="G8" s="306"/>
      <c r="H8" s="306"/>
      <c r="I8" s="306"/>
    </row>
    <row r="9" spans="1:9" x14ac:dyDescent="0.25">
      <c r="A9" s="306"/>
      <c r="B9" s="306"/>
      <c r="C9" s="306"/>
      <c r="D9" s="306"/>
      <c r="E9" s="306"/>
      <c r="F9" s="306"/>
      <c r="G9" s="306"/>
      <c r="H9" s="306"/>
      <c r="I9" s="306"/>
    </row>
    <row r="10" spans="1:9" x14ac:dyDescent="0.25">
      <c r="A10" s="306"/>
      <c r="B10" s="306"/>
      <c r="C10" s="306"/>
      <c r="D10" s="306"/>
      <c r="E10" s="306"/>
      <c r="F10" s="306"/>
      <c r="G10" s="306"/>
      <c r="H10" s="306"/>
      <c r="I10" s="306"/>
    </row>
    <row r="11" spans="1:9" x14ac:dyDescent="0.25">
      <c r="A11" s="306"/>
      <c r="B11" s="306"/>
      <c r="C11" s="306"/>
      <c r="D11" s="306"/>
      <c r="E11" s="306"/>
      <c r="F11" s="306"/>
      <c r="G11" s="306"/>
      <c r="H11" s="306"/>
      <c r="I11" s="306"/>
    </row>
    <row r="12" spans="1:9" x14ac:dyDescent="0.25">
      <c r="A12" s="306"/>
      <c r="B12" s="306"/>
      <c r="C12" s="306"/>
      <c r="D12" s="306"/>
      <c r="E12" s="306"/>
      <c r="F12" s="306"/>
      <c r="G12" s="306"/>
      <c r="H12" s="306"/>
      <c r="I12" s="306"/>
    </row>
    <row r="13" spans="1:9" x14ac:dyDescent="0.25">
      <c r="A13" s="306"/>
      <c r="B13" s="306"/>
      <c r="C13" s="306"/>
      <c r="D13" s="306"/>
      <c r="E13" s="306"/>
      <c r="F13" s="306"/>
      <c r="G13" s="306"/>
      <c r="H13" s="306"/>
      <c r="I13" s="306"/>
    </row>
    <row r="14" spans="1:9" x14ac:dyDescent="0.25">
      <c r="A14" s="306"/>
      <c r="B14" s="306"/>
      <c r="C14" s="306"/>
      <c r="D14" s="306"/>
      <c r="E14" s="306"/>
      <c r="F14" s="306"/>
      <c r="G14" s="306"/>
      <c r="H14" s="306"/>
      <c r="I14" s="306"/>
    </row>
    <row r="15" spans="1:9" ht="19.5" customHeight="1" thickBot="1" x14ac:dyDescent="0.35">
      <c r="A15" s="139"/>
    </row>
    <row r="16" spans="1:9" ht="19.5" customHeight="1" thickBot="1" x14ac:dyDescent="0.35">
      <c r="A16" s="307" t="s">
        <v>30</v>
      </c>
      <c r="B16" s="308"/>
      <c r="C16" s="308"/>
      <c r="D16" s="308"/>
      <c r="E16" s="308"/>
      <c r="F16" s="308"/>
      <c r="G16" s="308"/>
      <c r="H16" s="309"/>
    </row>
    <row r="17" spans="1:14" ht="20.25" customHeight="1" x14ac:dyDescent="0.25">
      <c r="A17" s="310" t="s">
        <v>46</v>
      </c>
      <c r="B17" s="310"/>
      <c r="C17" s="310"/>
      <c r="D17" s="310"/>
      <c r="E17" s="310"/>
      <c r="F17" s="310"/>
      <c r="G17" s="310"/>
      <c r="H17" s="310"/>
    </row>
    <row r="18" spans="1:14" ht="26.25" customHeight="1" x14ac:dyDescent="0.4">
      <c r="A18" s="49" t="s">
        <v>32</v>
      </c>
      <c r="B18" s="311" t="s">
        <v>5</v>
      </c>
      <c r="C18" s="311"/>
      <c r="D18" s="193"/>
      <c r="E18" s="50"/>
      <c r="F18" s="206"/>
      <c r="G18" s="206"/>
      <c r="H18" s="206"/>
    </row>
    <row r="19" spans="1:14" ht="26.25" customHeight="1" x14ac:dyDescent="0.4">
      <c r="A19" s="49" t="s">
        <v>33</v>
      </c>
      <c r="B19" s="258" t="s">
        <v>7</v>
      </c>
      <c r="C19" s="206">
        <v>29</v>
      </c>
      <c r="D19" s="206"/>
      <c r="E19" s="206"/>
      <c r="F19" s="206"/>
      <c r="G19" s="206"/>
      <c r="H19" s="206"/>
    </row>
    <row r="20" spans="1:14" ht="26.25" customHeight="1" x14ac:dyDescent="0.4">
      <c r="A20" s="49" t="s">
        <v>34</v>
      </c>
      <c r="B20" s="312" t="s">
        <v>127</v>
      </c>
      <c r="C20" s="312"/>
      <c r="D20" s="206"/>
      <c r="E20" s="206"/>
      <c r="F20" s="206"/>
      <c r="G20" s="206"/>
      <c r="H20" s="206"/>
    </row>
    <row r="21" spans="1:14" ht="26.25" customHeight="1" x14ac:dyDescent="0.4">
      <c r="A21" s="49" t="s">
        <v>35</v>
      </c>
      <c r="B21" s="312" t="s">
        <v>9</v>
      </c>
      <c r="C21" s="312"/>
      <c r="D21" s="312"/>
      <c r="E21" s="312"/>
      <c r="F21" s="312"/>
      <c r="G21" s="312"/>
      <c r="H21" s="312"/>
      <c r="I21" s="51"/>
    </row>
    <row r="22" spans="1:14" ht="26.25" customHeight="1" x14ac:dyDescent="0.4">
      <c r="A22" s="49" t="s">
        <v>36</v>
      </c>
      <c r="B22" s="52">
        <v>42563</v>
      </c>
      <c r="C22" s="206"/>
      <c r="D22" s="206"/>
      <c r="E22" s="206"/>
      <c r="F22" s="206"/>
      <c r="G22" s="206"/>
      <c r="H22" s="206"/>
    </row>
    <row r="23" spans="1:14" ht="26.25" customHeight="1" x14ac:dyDescent="0.4">
      <c r="A23" s="49" t="s">
        <v>37</v>
      </c>
      <c r="B23" s="52">
        <v>42564</v>
      </c>
      <c r="C23" s="206"/>
      <c r="D23" s="206"/>
      <c r="E23" s="206"/>
      <c r="F23" s="206"/>
      <c r="G23" s="206"/>
      <c r="H23" s="206"/>
    </row>
    <row r="24" spans="1:14" ht="18.75" x14ac:dyDescent="0.3">
      <c r="A24" s="49"/>
      <c r="B24" s="53"/>
    </row>
    <row r="25" spans="1:14" ht="18.75" x14ac:dyDescent="0.3">
      <c r="A25" s="54" t="s">
        <v>1</v>
      </c>
      <c r="B25" s="53"/>
    </row>
    <row r="26" spans="1:14" ht="26.25" customHeight="1" x14ac:dyDescent="0.4">
      <c r="A26" s="188" t="s">
        <v>4</v>
      </c>
      <c r="B26" s="311" t="s">
        <v>128</v>
      </c>
      <c r="C26" s="311"/>
    </row>
    <row r="27" spans="1:14" ht="26.25" customHeight="1" x14ac:dyDescent="0.4">
      <c r="A27" s="146" t="s">
        <v>47</v>
      </c>
      <c r="B27" s="313" t="s">
        <v>134</v>
      </c>
      <c r="C27" s="313"/>
    </row>
    <row r="28" spans="1:14" ht="27" customHeight="1" thickBot="1" x14ac:dyDescent="0.45">
      <c r="A28" s="146" t="s">
        <v>6</v>
      </c>
      <c r="B28" s="141">
        <v>84.06</v>
      </c>
    </row>
    <row r="29" spans="1:14" s="2" customFormat="1" ht="27" customHeight="1" thickBot="1" x14ac:dyDescent="0.45">
      <c r="A29" s="146" t="s">
        <v>48</v>
      </c>
      <c r="B29" s="55">
        <v>0</v>
      </c>
      <c r="C29" s="294" t="s">
        <v>49</v>
      </c>
      <c r="D29" s="295"/>
      <c r="E29" s="295"/>
      <c r="F29" s="295"/>
      <c r="G29" s="296"/>
      <c r="I29" s="56"/>
      <c r="J29" s="56"/>
      <c r="K29" s="56"/>
      <c r="L29" s="56"/>
    </row>
    <row r="30" spans="1:14" s="2" customFormat="1" ht="19.5" customHeight="1" thickBot="1" x14ac:dyDescent="0.35">
      <c r="A30" s="146" t="s">
        <v>50</v>
      </c>
      <c r="B30" s="261">
        <f>B28-B29</f>
        <v>84.06</v>
      </c>
      <c r="C30" s="57"/>
      <c r="D30" s="57"/>
      <c r="E30" s="57"/>
      <c r="F30" s="57"/>
      <c r="G30" s="58"/>
      <c r="I30" s="56"/>
      <c r="J30" s="56"/>
      <c r="K30" s="56"/>
      <c r="L30" s="56"/>
    </row>
    <row r="31" spans="1:14" s="2" customFormat="1" ht="27" customHeight="1" thickBot="1" x14ac:dyDescent="0.45">
      <c r="A31" s="146" t="s">
        <v>51</v>
      </c>
      <c r="B31" s="59">
        <v>1</v>
      </c>
      <c r="C31" s="297" t="s">
        <v>52</v>
      </c>
      <c r="D31" s="298"/>
      <c r="E31" s="298"/>
      <c r="F31" s="298"/>
      <c r="G31" s="298"/>
      <c r="H31" s="299"/>
      <c r="I31" s="56"/>
      <c r="J31" s="56"/>
      <c r="K31" s="56"/>
      <c r="L31" s="56"/>
    </row>
    <row r="32" spans="1:14" s="2" customFormat="1" ht="27" customHeight="1" thickBot="1" x14ac:dyDescent="0.45">
      <c r="A32" s="146" t="s">
        <v>53</v>
      </c>
      <c r="B32" s="59">
        <v>1</v>
      </c>
      <c r="C32" s="297" t="s">
        <v>54</v>
      </c>
      <c r="D32" s="298"/>
      <c r="E32" s="298"/>
      <c r="F32" s="298"/>
      <c r="G32" s="298"/>
      <c r="H32" s="299"/>
      <c r="I32" s="56"/>
      <c r="J32" s="56"/>
      <c r="K32" s="56"/>
      <c r="L32" s="60"/>
      <c r="M32" s="60"/>
      <c r="N32" s="61"/>
    </row>
    <row r="33" spans="1:14" s="2" customFormat="1" ht="17.25" customHeight="1" x14ac:dyDescent="0.3">
      <c r="A33" s="146"/>
      <c r="B33" s="62"/>
      <c r="C33" s="63"/>
      <c r="D33" s="63"/>
      <c r="E33" s="63"/>
      <c r="F33" s="63"/>
      <c r="G33" s="63"/>
      <c r="H33" s="63"/>
      <c r="I33" s="56"/>
      <c r="J33" s="56"/>
      <c r="K33" s="56"/>
      <c r="L33" s="60"/>
      <c r="M33" s="60"/>
      <c r="N33" s="61"/>
    </row>
    <row r="34" spans="1:14" s="2" customFormat="1" ht="18.75" x14ac:dyDescent="0.3">
      <c r="A34" s="146" t="s">
        <v>55</v>
      </c>
      <c r="B34" s="64">
        <f>B31/B32</f>
        <v>1</v>
      </c>
      <c r="C34" s="139" t="s">
        <v>56</v>
      </c>
      <c r="D34" s="139"/>
      <c r="E34" s="139"/>
      <c r="F34" s="139"/>
      <c r="G34" s="139"/>
      <c r="I34" s="56"/>
      <c r="J34" s="56"/>
      <c r="K34" s="56"/>
      <c r="L34" s="60"/>
      <c r="M34" s="60"/>
      <c r="N34" s="61"/>
    </row>
    <row r="35" spans="1:14" s="2" customFormat="1" ht="19.5" customHeight="1" thickBot="1" x14ac:dyDescent="0.35">
      <c r="A35" s="146"/>
      <c r="B35" s="261"/>
      <c r="G35" s="139"/>
      <c r="I35" s="56"/>
      <c r="J35" s="56"/>
      <c r="K35" s="56"/>
      <c r="L35" s="60"/>
      <c r="M35" s="60"/>
      <c r="N35" s="61"/>
    </row>
    <row r="36" spans="1:14" s="2" customFormat="1" ht="27" customHeight="1" thickBot="1" x14ac:dyDescent="0.45">
      <c r="A36" s="65" t="s">
        <v>57</v>
      </c>
      <c r="B36" s="66">
        <v>50</v>
      </c>
      <c r="C36" s="139"/>
      <c r="D36" s="284" t="s">
        <v>58</v>
      </c>
      <c r="E36" s="304"/>
      <c r="F36" s="284" t="s">
        <v>59</v>
      </c>
      <c r="G36" s="285"/>
      <c r="J36" s="56"/>
      <c r="K36" s="56"/>
      <c r="L36" s="60"/>
      <c r="M36" s="60"/>
      <c r="N36" s="61"/>
    </row>
    <row r="37" spans="1:14" s="2" customFormat="1" ht="27" customHeight="1" thickBot="1" x14ac:dyDescent="0.45">
      <c r="A37" s="67" t="s">
        <v>60</v>
      </c>
      <c r="B37" s="68">
        <v>5</v>
      </c>
      <c r="C37" s="69" t="s">
        <v>61</v>
      </c>
      <c r="D37" s="70" t="s">
        <v>62</v>
      </c>
      <c r="E37" s="71" t="s">
        <v>63</v>
      </c>
      <c r="F37" s="70" t="s">
        <v>62</v>
      </c>
      <c r="G37" s="72" t="s">
        <v>63</v>
      </c>
      <c r="I37" s="73" t="s">
        <v>64</v>
      </c>
      <c r="J37" s="56"/>
      <c r="K37" s="56"/>
      <c r="L37" s="60"/>
      <c r="M37" s="60"/>
      <c r="N37" s="61"/>
    </row>
    <row r="38" spans="1:14" s="2" customFormat="1" ht="26.25" customHeight="1" x14ac:dyDescent="0.4">
      <c r="A38" s="67" t="s">
        <v>65</v>
      </c>
      <c r="B38" s="68">
        <v>10</v>
      </c>
      <c r="C38" s="74">
        <v>1</v>
      </c>
      <c r="D38" s="75">
        <v>6818711</v>
      </c>
      <c r="E38" s="76">
        <f>IF(ISBLANK(D38),"-",$D$48/$D$45*D38)</f>
        <v>7469354.5213911496</v>
      </c>
      <c r="F38" s="75">
        <v>6300887</v>
      </c>
      <c r="G38" s="77">
        <f>IF(ISBLANK(F38),"-",$D$48/$F$45*F38)</f>
        <v>7561232.5618121754</v>
      </c>
      <c r="I38" s="78"/>
      <c r="J38" s="56"/>
      <c r="K38" s="56"/>
      <c r="L38" s="60"/>
      <c r="M38" s="60"/>
      <c r="N38" s="61"/>
    </row>
    <row r="39" spans="1:14" s="2" customFormat="1" ht="26.25" customHeight="1" x14ac:dyDescent="0.4">
      <c r="A39" s="67" t="s">
        <v>66</v>
      </c>
      <c r="B39" s="68">
        <v>1</v>
      </c>
      <c r="C39" s="96">
        <v>2</v>
      </c>
      <c r="D39" s="79">
        <v>6823457</v>
      </c>
      <c r="E39" s="80">
        <f>IF(ISBLANK(D39),"-",$D$48/$D$45*D39)</f>
        <v>7474553.3861851729</v>
      </c>
      <c r="F39" s="79">
        <v>6309668</v>
      </c>
      <c r="G39" s="81">
        <f>IF(ISBLANK(F39),"-",$D$48/$F$45*F39)</f>
        <v>7571769.9961647158</v>
      </c>
      <c r="I39" s="275">
        <f>ABS((F43/D43*D42)-F42)/D42</f>
        <v>1.1701867508093289E-2</v>
      </c>
      <c r="J39" s="56"/>
      <c r="K39" s="56"/>
      <c r="L39" s="60"/>
      <c r="M39" s="60"/>
      <c r="N39" s="61"/>
    </row>
    <row r="40" spans="1:14" ht="26.25" customHeight="1" x14ac:dyDescent="0.4">
      <c r="A40" s="67" t="s">
        <v>67</v>
      </c>
      <c r="B40" s="68">
        <v>1</v>
      </c>
      <c r="C40" s="96">
        <v>3</v>
      </c>
      <c r="D40" s="79">
        <v>6823770</v>
      </c>
      <c r="E40" s="80">
        <f>IF(ISBLANK(D40),"-",$D$48/$D$45*D40)</f>
        <v>7474896.2527423855</v>
      </c>
      <c r="F40" s="79">
        <v>6310856</v>
      </c>
      <c r="G40" s="81">
        <f>IF(ISBLANK(F40),"-",$D$48/$F$45*F40)</f>
        <v>7573195.6278707646</v>
      </c>
      <c r="I40" s="275"/>
      <c r="L40" s="60"/>
      <c r="M40" s="60"/>
      <c r="N40" s="139"/>
    </row>
    <row r="41" spans="1:14" ht="27" customHeight="1" thickBot="1" x14ac:dyDescent="0.45">
      <c r="A41" s="67" t="s">
        <v>68</v>
      </c>
      <c r="B41" s="68">
        <v>1</v>
      </c>
      <c r="C41" s="82">
        <v>4</v>
      </c>
      <c r="D41" s="83"/>
      <c r="E41" s="84" t="str">
        <f>IF(ISBLANK(D41),"-",$D$48/$D$45*D41)</f>
        <v>-</v>
      </c>
      <c r="F41" s="83"/>
      <c r="G41" s="85" t="str">
        <f>IF(ISBLANK(F41),"-",$D$48/$F$45*F41)</f>
        <v>-</v>
      </c>
      <c r="I41" s="86"/>
      <c r="L41" s="60"/>
      <c r="M41" s="60"/>
      <c r="N41" s="139"/>
    </row>
    <row r="42" spans="1:14" ht="27" customHeight="1" thickBot="1" x14ac:dyDescent="0.45">
      <c r="A42" s="67" t="s">
        <v>69</v>
      </c>
      <c r="B42" s="68">
        <v>1</v>
      </c>
      <c r="C42" s="87" t="s">
        <v>70</v>
      </c>
      <c r="D42" s="88">
        <f>AVERAGE(D38:D41)</f>
        <v>6821979.333333333</v>
      </c>
      <c r="E42" s="89">
        <f>AVERAGE(E38:E41)</f>
        <v>7472934.7201062366</v>
      </c>
      <c r="F42" s="88">
        <f>AVERAGE(F38:F41)</f>
        <v>6307137</v>
      </c>
      <c r="G42" s="90">
        <f>AVERAGE(G38:G41)</f>
        <v>7568732.7286158847</v>
      </c>
      <c r="H42" s="91"/>
    </row>
    <row r="43" spans="1:14" ht="26.25" customHeight="1" x14ac:dyDescent="0.4">
      <c r="A43" s="67" t="s">
        <v>71</v>
      </c>
      <c r="B43" s="68">
        <v>1</v>
      </c>
      <c r="C43" s="92" t="s">
        <v>72</v>
      </c>
      <c r="D43" s="93">
        <v>16.29</v>
      </c>
      <c r="E43" s="139"/>
      <c r="F43" s="93">
        <v>14.87</v>
      </c>
      <c r="H43" s="91"/>
    </row>
    <row r="44" spans="1:14" ht="26.25" customHeight="1" x14ac:dyDescent="0.4">
      <c r="A44" s="67" t="s">
        <v>73</v>
      </c>
      <c r="B44" s="68">
        <v>1</v>
      </c>
      <c r="C44" s="94" t="s">
        <v>74</v>
      </c>
      <c r="D44" s="95">
        <f>D43*$B$34</f>
        <v>16.29</v>
      </c>
      <c r="E44" s="154"/>
      <c r="F44" s="95">
        <f>F43*$B$34</f>
        <v>14.87</v>
      </c>
      <c r="H44" s="91"/>
    </row>
    <row r="45" spans="1:14" ht="19.5" customHeight="1" thickBot="1" x14ac:dyDescent="0.35">
      <c r="A45" s="67" t="s">
        <v>75</v>
      </c>
      <c r="B45" s="96">
        <f>(B44/B43)*(B42/B41)*(B40/B39)*(B38/B37)*B36</f>
        <v>100</v>
      </c>
      <c r="C45" s="94" t="s">
        <v>76</v>
      </c>
      <c r="D45" s="97">
        <f>D44*$B$30/100</f>
        <v>13.693373999999999</v>
      </c>
      <c r="E45" s="136"/>
      <c r="F45" s="97">
        <f>F44*$B$30/100</f>
        <v>12.499721999999998</v>
      </c>
      <c r="H45" s="91"/>
    </row>
    <row r="46" spans="1:14" ht="19.5" customHeight="1" thickBot="1" x14ac:dyDescent="0.35">
      <c r="A46" s="276" t="s">
        <v>77</v>
      </c>
      <c r="B46" s="280"/>
      <c r="C46" s="94" t="s">
        <v>78</v>
      </c>
      <c r="D46" s="98">
        <f>D45/$B$45</f>
        <v>0.13693374</v>
      </c>
      <c r="E46" s="99"/>
      <c r="F46" s="100">
        <f>F45/$B$45</f>
        <v>0.12499721999999998</v>
      </c>
      <c r="H46" s="91"/>
    </row>
    <row r="47" spans="1:14" ht="27" customHeight="1" thickBot="1" x14ac:dyDescent="0.45">
      <c r="A47" s="278"/>
      <c r="B47" s="281"/>
      <c r="C47" s="101" t="s">
        <v>79</v>
      </c>
      <c r="D47" s="102">
        <v>0.15</v>
      </c>
      <c r="E47" s="103"/>
      <c r="F47" s="99"/>
      <c r="H47" s="91"/>
    </row>
    <row r="48" spans="1:14" ht="18.75" x14ac:dyDescent="0.3">
      <c r="C48" s="104" t="s">
        <v>80</v>
      </c>
      <c r="D48" s="97">
        <f>D47*$B$45</f>
        <v>15</v>
      </c>
      <c r="F48" s="105"/>
      <c r="H48" s="91"/>
    </row>
    <row r="49" spans="1:12" ht="19.5" customHeight="1" thickBot="1" x14ac:dyDescent="0.35">
      <c r="C49" s="106" t="s">
        <v>81</v>
      </c>
      <c r="D49" s="107">
        <f>D48/B34</f>
        <v>15</v>
      </c>
      <c r="F49" s="105"/>
      <c r="H49" s="91"/>
    </row>
    <row r="50" spans="1:12" ht="18.75" x14ac:dyDescent="0.3">
      <c r="C50" s="65" t="s">
        <v>82</v>
      </c>
      <c r="D50" s="108">
        <f>AVERAGE(E38:E41,G38:G41)</f>
        <v>7520833.724361062</v>
      </c>
      <c r="F50" s="109"/>
      <c r="H50" s="91"/>
    </row>
    <row r="51" spans="1:12" ht="18.75" x14ac:dyDescent="0.3">
      <c r="C51" s="67" t="s">
        <v>83</v>
      </c>
      <c r="D51" s="110">
        <f>STDEV(E38:E41,G38:G41)/D50</f>
        <v>7.0031936530162188E-3</v>
      </c>
      <c r="F51" s="109"/>
      <c r="H51" s="91"/>
    </row>
    <row r="52" spans="1:12" ht="19.5" customHeight="1" thickBot="1" x14ac:dyDescent="0.35">
      <c r="C52" s="111" t="s">
        <v>19</v>
      </c>
      <c r="D52" s="112">
        <f>COUNT(E38:E41,G38:G41)</f>
        <v>6</v>
      </c>
      <c r="F52" s="109"/>
    </row>
    <row r="54" spans="1:12" ht="18.75" x14ac:dyDescent="0.3">
      <c r="A54" s="113" t="s">
        <v>1</v>
      </c>
      <c r="B54" s="114" t="s">
        <v>84</v>
      </c>
    </row>
    <row r="55" spans="1:12" ht="18.75" x14ac:dyDescent="0.3">
      <c r="A55" s="139" t="s">
        <v>85</v>
      </c>
      <c r="B55" s="115" t="str">
        <f>B21</f>
        <v>LAMIVUDINE 30mg &amp; ZIDOVUDINE 60mg</v>
      </c>
    </row>
    <row r="56" spans="1:12" ht="26.25" customHeight="1" x14ac:dyDescent="0.4">
      <c r="A56" s="115" t="s">
        <v>86</v>
      </c>
      <c r="B56" s="116">
        <v>30</v>
      </c>
      <c r="C56" s="139" t="str">
        <f>B20</f>
        <v>LAMIVUDINE</v>
      </c>
      <c r="H56" s="154"/>
    </row>
    <row r="57" spans="1:12" ht="18.75" x14ac:dyDescent="0.3">
      <c r="A57" s="115" t="s">
        <v>87</v>
      </c>
      <c r="B57" s="194">
        <f>Uniformity!C46</f>
        <v>160.3475</v>
      </c>
      <c r="H57" s="154"/>
    </row>
    <row r="58" spans="1:12" ht="19.5" customHeight="1" thickBot="1" x14ac:dyDescent="0.35">
      <c r="H58" s="154"/>
    </row>
    <row r="59" spans="1:12" s="2" customFormat="1" ht="27" customHeight="1" thickBot="1" x14ac:dyDescent="0.45">
      <c r="A59" s="65" t="s">
        <v>88</v>
      </c>
      <c r="B59" s="66">
        <v>50</v>
      </c>
      <c r="C59" s="139"/>
      <c r="D59" s="117" t="s">
        <v>89</v>
      </c>
      <c r="E59" s="118" t="s">
        <v>61</v>
      </c>
      <c r="F59" s="118" t="s">
        <v>62</v>
      </c>
      <c r="G59" s="118" t="s">
        <v>90</v>
      </c>
      <c r="H59" s="69" t="s">
        <v>91</v>
      </c>
      <c r="L59" s="56"/>
    </row>
    <row r="60" spans="1:12" s="2" customFormat="1" ht="26.25" customHeight="1" x14ac:dyDescent="0.4">
      <c r="A60" s="67" t="s">
        <v>92</v>
      </c>
      <c r="B60" s="68">
        <v>5</v>
      </c>
      <c r="C60" s="286" t="s">
        <v>93</v>
      </c>
      <c r="D60" s="289">
        <v>160.77000000000001</v>
      </c>
      <c r="E60" s="119">
        <v>1</v>
      </c>
      <c r="F60" s="120">
        <v>7298556</v>
      </c>
      <c r="G60" s="195">
        <f>IF(ISBLANK(F60),"-",(F60/$D$50*$D$47*$B$68)*($B$57/$D$60))</f>
        <v>29.036842815184787</v>
      </c>
      <c r="H60" s="121">
        <f t="shared" ref="H60:H71" si="0">IF(ISBLANK(F60),"-",G60/$B$56)</f>
        <v>0.96789476050615952</v>
      </c>
      <c r="L60" s="56"/>
    </row>
    <row r="61" spans="1:12" s="2" customFormat="1" ht="26.25" customHeight="1" x14ac:dyDescent="0.4">
      <c r="A61" s="67" t="s">
        <v>94</v>
      </c>
      <c r="B61" s="68">
        <v>20</v>
      </c>
      <c r="C61" s="287"/>
      <c r="D61" s="290"/>
      <c r="E61" s="122">
        <v>2</v>
      </c>
      <c r="F61" s="79">
        <v>7305461</v>
      </c>
      <c r="G61" s="196">
        <f>IF(ISBLANK(F61),"-",(F61/$D$50*$D$47*$B$68)*($B$57/$D$60))</f>
        <v>29.064313920378584</v>
      </c>
      <c r="H61" s="123">
        <f t="shared" si="0"/>
        <v>0.9688104640126195</v>
      </c>
      <c r="L61" s="56"/>
    </row>
    <row r="62" spans="1:12" s="2" customFormat="1" ht="26.25" customHeight="1" x14ac:dyDescent="0.4">
      <c r="A62" s="67" t="s">
        <v>95</v>
      </c>
      <c r="B62" s="68">
        <v>1</v>
      </c>
      <c r="C62" s="287"/>
      <c r="D62" s="290"/>
      <c r="E62" s="122">
        <v>3</v>
      </c>
      <c r="F62" s="124">
        <v>7294875</v>
      </c>
      <c r="G62" s="196">
        <f>IF(ISBLANK(F62),"-",(F62/$D$50*$D$47*$B$68)*($B$57/$D$60))</f>
        <v>29.022198189809199</v>
      </c>
      <c r="H62" s="123">
        <f t="shared" si="0"/>
        <v>0.96740660632697328</v>
      </c>
      <c r="L62" s="56"/>
    </row>
    <row r="63" spans="1:12" ht="27" customHeight="1" thickBot="1" x14ac:dyDescent="0.45">
      <c r="A63" s="67" t="s">
        <v>96</v>
      </c>
      <c r="B63" s="68">
        <v>1</v>
      </c>
      <c r="C63" s="288"/>
      <c r="D63" s="291"/>
      <c r="E63" s="125">
        <v>4</v>
      </c>
      <c r="F63" s="126"/>
      <c r="G63" s="196" t="str">
        <f>IF(ISBLANK(F63),"-",(F63/$D$50*$D$47*$B$68)*($B$57/$D$60))</f>
        <v>-</v>
      </c>
      <c r="H63" s="123" t="str">
        <f t="shared" si="0"/>
        <v>-</v>
      </c>
    </row>
    <row r="64" spans="1:12" ht="26.25" customHeight="1" x14ac:dyDescent="0.4">
      <c r="A64" s="67" t="s">
        <v>97</v>
      </c>
      <c r="B64" s="68">
        <v>1</v>
      </c>
      <c r="C64" s="286" t="s">
        <v>98</v>
      </c>
      <c r="D64" s="289">
        <v>164.96</v>
      </c>
      <c r="E64" s="119">
        <v>1</v>
      </c>
      <c r="F64" s="120">
        <v>7440550</v>
      </c>
      <c r="G64" s="197">
        <f>IF(ISBLANK(F64),"-",(F64/$D$50*$D$47*$B$68)*($B$57/$D$64))</f>
        <v>28.849869453710525</v>
      </c>
      <c r="H64" s="127">
        <f t="shared" si="0"/>
        <v>0.96166231512368416</v>
      </c>
    </row>
    <row r="65" spans="1:8" ht="26.25" customHeight="1" x14ac:dyDescent="0.4">
      <c r="A65" s="67" t="s">
        <v>99</v>
      </c>
      <c r="B65" s="68">
        <v>1</v>
      </c>
      <c r="C65" s="287"/>
      <c r="D65" s="290"/>
      <c r="E65" s="122">
        <v>2</v>
      </c>
      <c r="F65" s="79">
        <v>7441690</v>
      </c>
      <c r="G65" s="198">
        <f>IF(ISBLANK(F65),"-",(F65/$D$50*$D$47*$B$68)*($B$57/$D$64))</f>
        <v>28.854289671460187</v>
      </c>
      <c r="H65" s="128">
        <f t="shared" si="0"/>
        <v>0.96180965571533961</v>
      </c>
    </row>
    <row r="66" spans="1:8" ht="26.25" customHeight="1" x14ac:dyDescent="0.4">
      <c r="A66" s="67" t="s">
        <v>100</v>
      </c>
      <c r="B66" s="68">
        <v>1</v>
      </c>
      <c r="C66" s="287"/>
      <c r="D66" s="290"/>
      <c r="E66" s="122">
        <v>3</v>
      </c>
      <c r="F66" s="79">
        <v>7436889</v>
      </c>
      <c r="G66" s="198">
        <f>IF(ISBLANK(F66),"-",(F66/$D$50*$D$47*$B$68)*($B$57/$D$64))</f>
        <v>28.835674350919735</v>
      </c>
      <c r="H66" s="128">
        <f t="shared" si="0"/>
        <v>0.96118914503065789</v>
      </c>
    </row>
    <row r="67" spans="1:8" ht="27" customHeight="1" thickBot="1" x14ac:dyDescent="0.45">
      <c r="A67" s="67" t="s">
        <v>101</v>
      </c>
      <c r="B67" s="68">
        <v>1</v>
      </c>
      <c r="C67" s="288"/>
      <c r="D67" s="291"/>
      <c r="E67" s="125">
        <v>4</v>
      </c>
      <c r="F67" s="126"/>
      <c r="G67" s="199" t="str">
        <f>IF(ISBLANK(F67),"-",(F67/$D$50*$D$47*$B$68)*($B$57/$D$64))</f>
        <v>-</v>
      </c>
      <c r="H67" s="129" t="str">
        <f t="shared" si="0"/>
        <v>-</v>
      </c>
    </row>
    <row r="68" spans="1:8" ht="26.25" customHeight="1" x14ac:dyDescent="0.4">
      <c r="A68" s="67" t="s">
        <v>102</v>
      </c>
      <c r="B68" s="130">
        <f>(B67/B66)*(B65/B64)*(B63/B62)*(B61/B60)*B59</f>
        <v>200</v>
      </c>
      <c r="C68" s="286" t="s">
        <v>103</v>
      </c>
      <c r="D68" s="289">
        <v>156.68</v>
      </c>
      <c r="E68" s="119">
        <v>1</v>
      </c>
      <c r="F68" s="120">
        <v>7114187</v>
      </c>
      <c r="G68" s="197">
        <f>IF(ISBLANK(F68),"-",(F68/$D$50*$D$47*$B$68)*($B$57/$D$68))</f>
        <v>29.042177442460495</v>
      </c>
      <c r="H68" s="123">
        <f t="shared" si="0"/>
        <v>0.9680725814153498</v>
      </c>
    </row>
    <row r="69" spans="1:8" ht="27" customHeight="1" thickBot="1" x14ac:dyDescent="0.45">
      <c r="A69" s="111" t="s">
        <v>104</v>
      </c>
      <c r="B69" s="131">
        <f>(D47*B68)/B56*B57</f>
        <v>160.3475</v>
      </c>
      <c r="C69" s="287"/>
      <c r="D69" s="290"/>
      <c r="E69" s="122">
        <v>2</v>
      </c>
      <c r="F69" s="79">
        <v>7113174</v>
      </c>
      <c r="G69" s="198">
        <f>IF(ISBLANK(F69),"-",(F69/$D$50*$D$47*$B$68)*($B$57/$D$68))</f>
        <v>29.038042082264148</v>
      </c>
      <c r="H69" s="123">
        <f t="shared" si="0"/>
        <v>0.96793473607547165</v>
      </c>
    </row>
    <row r="70" spans="1:8" ht="26.25" customHeight="1" x14ac:dyDescent="0.4">
      <c r="A70" s="300" t="s">
        <v>77</v>
      </c>
      <c r="B70" s="301"/>
      <c r="C70" s="287"/>
      <c r="D70" s="290"/>
      <c r="E70" s="122">
        <v>3</v>
      </c>
      <c r="F70" s="79">
        <v>7112326</v>
      </c>
      <c r="G70" s="198">
        <f>IF(ISBLANK(F70),"-",(F70/$D$50*$D$47*$B$68)*($B$57/$D$68))</f>
        <v>29.034580299987244</v>
      </c>
      <c r="H70" s="123">
        <f t="shared" si="0"/>
        <v>0.96781934333290809</v>
      </c>
    </row>
    <row r="71" spans="1:8" ht="27" customHeight="1" thickBot="1" x14ac:dyDescent="0.45">
      <c r="A71" s="302"/>
      <c r="B71" s="303"/>
      <c r="C71" s="292"/>
      <c r="D71" s="291"/>
      <c r="E71" s="125">
        <v>4</v>
      </c>
      <c r="F71" s="126"/>
      <c r="G71" s="199" t="str">
        <f>IF(ISBLANK(F71),"-",(F71/$D$50*$D$47*$B$68)*($B$57/$D$68))</f>
        <v>-</v>
      </c>
      <c r="H71" s="132" t="str">
        <f t="shared" si="0"/>
        <v>-</v>
      </c>
    </row>
    <row r="72" spans="1:8" ht="26.25" customHeight="1" x14ac:dyDescent="0.4">
      <c r="A72" s="154"/>
      <c r="B72" s="154"/>
      <c r="C72" s="154"/>
      <c r="D72" s="154"/>
      <c r="E72" s="154"/>
      <c r="F72" s="133" t="s">
        <v>70</v>
      </c>
      <c r="G72" s="204">
        <f>AVERAGE(G60:G71)</f>
        <v>28.975332025130545</v>
      </c>
      <c r="H72" s="134">
        <f>AVERAGE(H60:H71)</f>
        <v>0.96584440083768486</v>
      </c>
    </row>
    <row r="73" spans="1:8" ht="26.25" customHeight="1" x14ac:dyDescent="0.4">
      <c r="C73" s="154"/>
      <c r="D73" s="154"/>
      <c r="E73" s="154"/>
      <c r="F73" s="135" t="s">
        <v>83</v>
      </c>
      <c r="G73" s="200">
        <f>STDEV(G60:G71)/G72</f>
        <v>3.357298632125361E-3</v>
      </c>
      <c r="H73" s="200">
        <f>STDEV(H60:H71)/H72</f>
        <v>3.3572986321253359E-3</v>
      </c>
    </row>
    <row r="74" spans="1:8" ht="27" customHeight="1" thickBot="1" x14ac:dyDescent="0.45">
      <c r="A74" s="154"/>
      <c r="B74" s="154"/>
      <c r="C74" s="154"/>
      <c r="D74" s="154"/>
      <c r="E74" s="136"/>
      <c r="F74" s="137" t="s">
        <v>19</v>
      </c>
      <c r="G74" s="138">
        <f>COUNT(G60:G71)</f>
        <v>9</v>
      </c>
      <c r="H74" s="138">
        <f>COUNT(H60:H71)</f>
        <v>9</v>
      </c>
    </row>
    <row r="76" spans="1:8" ht="26.25" customHeight="1" x14ac:dyDescent="0.4">
      <c r="A76" s="188" t="s">
        <v>105</v>
      </c>
      <c r="B76" s="146" t="s">
        <v>106</v>
      </c>
      <c r="C76" s="282" t="str">
        <f>B20</f>
        <v>LAMIVUDINE</v>
      </c>
      <c r="D76" s="282"/>
      <c r="E76" s="139" t="s">
        <v>107</v>
      </c>
      <c r="F76" s="139"/>
      <c r="G76" s="140">
        <f>H72</f>
        <v>0.96584440083768486</v>
      </c>
      <c r="H76" s="261"/>
    </row>
    <row r="77" spans="1:8" ht="18.75" x14ac:dyDescent="0.3">
      <c r="A77" s="54" t="s">
        <v>108</v>
      </c>
      <c r="B77" s="54" t="s">
        <v>109</v>
      </c>
    </row>
    <row r="78" spans="1:8" ht="18.75" x14ac:dyDescent="0.3">
      <c r="A78" s="54"/>
      <c r="B78" s="54"/>
    </row>
    <row r="79" spans="1:8" ht="26.25" customHeight="1" x14ac:dyDescent="0.4">
      <c r="A79" s="188" t="s">
        <v>4</v>
      </c>
      <c r="B79" s="293" t="str">
        <f>B26</f>
        <v>Lamivudine</v>
      </c>
      <c r="C79" s="293"/>
    </row>
    <row r="80" spans="1:8" ht="26.25" customHeight="1" x14ac:dyDescent="0.4">
      <c r="A80" s="146" t="s">
        <v>47</v>
      </c>
      <c r="B80" s="293" t="s">
        <v>134</v>
      </c>
      <c r="C80" s="293"/>
    </row>
    <row r="81" spans="1:12" ht="27" customHeight="1" thickBot="1" x14ac:dyDescent="0.45">
      <c r="A81" s="146" t="s">
        <v>6</v>
      </c>
      <c r="B81" s="141">
        <f>B28</f>
        <v>84.06</v>
      </c>
    </row>
    <row r="82" spans="1:12" s="2" customFormat="1" ht="27" customHeight="1" thickBot="1" x14ac:dyDescent="0.45">
      <c r="A82" s="146" t="s">
        <v>48</v>
      </c>
      <c r="B82" s="55">
        <v>0</v>
      </c>
      <c r="C82" s="294" t="s">
        <v>49</v>
      </c>
      <c r="D82" s="295"/>
      <c r="E82" s="295"/>
      <c r="F82" s="295"/>
      <c r="G82" s="296"/>
      <c r="I82" s="56"/>
      <c r="J82" s="56"/>
      <c r="K82" s="56"/>
      <c r="L82" s="56"/>
    </row>
    <row r="83" spans="1:12" s="2" customFormat="1" ht="19.5" customHeight="1" thickBot="1" x14ac:dyDescent="0.35">
      <c r="A83" s="146" t="s">
        <v>50</v>
      </c>
      <c r="B83" s="261">
        <f>B81-B82</f>
        <v>84.06</v>
      </c>
      <c r="C83" s="57"/>
      <c r="D83" s="57"/>
      <c r="E83" s="57"/>
      <c r="F83" s="57"/>
      <c r="G83" s="58"/>
      <c r="I83" s="56"/>
      <c r="J83" s="56"/>
      <c r="K83" s="56"/>
      <c r="L83" s="56"/>
    </row>
    <row r="84" spans="1:12" s="2" customFormat="1" ht="27" customHeight="1" thickBot="1" x14ac:dyDescent="0.45">
      <c r="A84" s="146" t="s">
        <v>51</v>
      </c>
      <c r="B84" s="59">
        <v>1</v>
      </c>
      <c r="C84" s="297" t="s">
        <v>110</v>
      </c>
      <c r="D84" s="298"/>
      <c r="E84" s="298"/>
      <c r="F84" s="298"/>
      <c r="G84" s="298"/>
      <c r="H84" s="299"/>
      <c r="I84" s="56"/>
      <c r="J84" s="56"/>
      <c r="K84" s="56"/>
      <c r="L84" s="56"/>
    </row>
    <row r="85" spans="1:12" s="2" customFormat="1" ht="27" customHeight="1" thickBot="1" x14ac:dyDescent="0.45">
      <c r="A85" s="146" t="s">
        <v>53</v>
      </c>
      <c r="B85" s="59">
        <v>1</v>
      </c>
      <c r="C85" s="297" t="s">
        <v>111</v>
      </c>
      <c r="D85" s="298"/>
      <c r="E85" s="298"/>
      <c r="F85" s="298"/>
      <c r="G85" s="298"/>
      <c r="H85" s="299"/>
      <c r="I85" s="56"/>
      <c r="J85" s="56"/>
      <c r="K85" s="56"/>
      <c r="L85" s="56"/>
    </row>
    <row r="86" spans="1:12" s="2" customFormat="1" ht="18.75" x14ac:dyDescent="0.3">
      <c r="A86" s="146"/>
      <c r="B86" s="62"/>
      <c r="C86" s="63"/>
      <c r="D86" s="63"/>
      <c r="E86" s="63"/>
      <c r="F86" s="63"/>
      <c r="G86" s="63"/>
      <c r="H86" s="63"/>
      <c r="I86" s="56"/>
      <c r="J86" s="56"/>
      <c r="K86" s="56"/>
      <c r="L86" s="56"/>
    </row>
    <row r="87" spans="1:12" s="2" customFormat="1" ht="18.75" x14ac:dyDescent="0.3">
      <c r="A87" s="146" t="s">
        <v>55</v>
      </c>
      <c r="B87" s="64">
        <f>B84/B85</f>
        <v>1</v>
      </c>
      <c r="C87" s="139" t="s">
        <v>56</v>
      </c>
      <c r="D87" s="139"/>
      <c r="E87" s="139"/>
      <c r="F87" s="139"/>
      <c r="G87" s="139"/>
      <c r="I87" s="56"/>
      <c r="J87" s="56"/>
      <c r="K87" s="56"/>
      <c r="L87" s="56"/>
    </row>
    <row r="88" spans="1:12" ht="19.5" customHeight="1" thickBot="1" x14ac:dyDescent="0.35">
      <c r="A88" s="54"/>
      <c r="B88" s="54"/>
    </row>
    <row r="89" spans="1:12" ht="27" customHeight="1" thickBot="1" x14ac:dyDescent="0.45">
      <c r="A89" s="65" t="s">
        <v>57</v>
      </c>
      <c r="B89" s="66">
        <v>50</v>
      </c>
      <c r="D89" s="259" t="s">
        <v>58</v>
      </c>
      <c r="E89" s="260"/>
      <c r="F89" s="284" t="s">
        <v>59</v>
      </c>
      <c r="G89" s="285"/>
    </row>
    <row r="90" spans="1:12" ht="27" customHeight="1" thickBot="1" x14ac:dyDescent="0.45">
      <c r="A90" s="67" t="s">
        <v>60</v>
      </c>
      <c r="B90" s="68">
        <v>5</v>
      </c>
      <c r="C90" s="262" t="s">
        <v>61</v>
      </c>
      <c r="D90" s="70" t="s">
        <v>62</v>
      </c>
      <c r="E90" s="71" t="s">
        <v>63</v>
      </c>
      <c r="F90" s="70" t="s">
        <v>62</v>
      </c>
      <c r="G90" s="142" t="s">
        <v>63</v>
      </c>
      <c r="I90" s="73" t="s">
        <v>64</v>
      </c>
    </row>
    <row r="91" spans="1:12" ht="26.25" customHeight="1" x14ac:dyDescent="0.4">
      <c r="A91" s="67" t="s">
        <v>65</v>
      </c>
      <c r="B91" s="68">
        <v>50</v>
      </c>
      <c r="C91" s="143">
        <v>1</v>
      </c>
      <c r="D91" s="75">
        <v>1351143</v>
      </c>
      <c r="E91" s="76">
        <f>IF(ISBLANK(D91),"-",$D$101/$D$98*D91)</f>
        <v>1644521.6496679345</v>
      </c>
      <c r="F91" s="75">
        <v>1245344</v>
      </c>
      <c r="G91" s="77">
        <f>IF(ISBLANK(F91),"-",$D$101/$F$98*F91)</f>
        <v>1660495.596088724</v>
      </c>
      <c r="I91" s="78"/>
    </row>
    <row r="92" spans="1:12" ht="26.25" customHeight="1" x14ac:dyDescent="0.4">
      <c r="A92" s="67" t="s">
        <v>66</v>
      </c>
      <c r="B92" s="68">
        <v>1</v>
      </c>
      <c r="C92" s="154">
        <v>2</v>
      </c>
      <c r="D92" s="79">
        <v>1350483</v>
      </c>
      <c r="E92" s="80">
        <f>IF(ISBLANK(D92),"-",$D$101/$D$98*D92)</f>
        <v>1643718.341440174</v>
      </c>
      <c r="F92" s="79">
        <v>1244440</v>
      </c>
      <c r="G92" s="81">
        <f>IF(ISBLANK(F92),"-",$D$101/$F$98*F92)</f>
        <v>1659290.235948181</v>
      </c>
      <c r="I92" s="275">
        <f>ABS((F96/D96*D95)-F95)/D95</f>
        <v>8.8564776872162836E-3</v>
      </c>
    </row>
    <row r="93" spans="1:12" ht="26.25" customHeight="1" x14ac:dyDescent="0.4">
      <c r="A93" s="67" t="s">
        <v>67</v>
      </c>
      <c r="B93" s="68">
        <v>1</v>
      </c>
      <c r="C93" s="154">
        <v>3</v>
      </c>
      <c r="D93" s="79">
        <v>1349524</v>
      </c>
      <c r="E93" s="80">
        <f>IF(ISBLANK(D93),"-",$D$101/$D$98*D93)</f>
        <v>1642551.1102425647</v>
      </c>
      <c r="F93" s="79">
        <v>1244106</v>
      </c>
      <c r="G93" s="81">
        <f>IF(ISBLANK(F93),"-",$D$101/$F$98*F93)</f>
        <v>1658844.892710414</v>
      </c>
      <c r="I93" s="275"/>
    </row>
    <row r="94" spans="1:12" ht="27" customHeight="1" thickBot="1" x14ac:dyDescent="0.45">
      <c r="A94" s="67" t="s">
        <v>68</v>
      </c>
      <c r="B94" s="68">
        <v>1</v>
      </c>
      <c r="C94" s="144">
        <v>4</v>
      </c>
      <c r="D94" s="83"/>
      <c r="E94" s="84" t="str">
        <f>IF(ISBLANK(D94),"-",$D$101/$D$98*D94)</f>
        <v>-</v>
      </c>
      <c r="F94" s="145"/>
      <c r="G94" s="85" t="str">
        <f>IF(ISBLANK(F94),"-",$D$101/$F$98*F94)</f>
        <v>-</v>
      </c>
      <c r="I94" s="86"/>
    </row>
    <row r="95" spans="1:12" ht="27" customHeight="1" thickBot="1" x14ac:dyDescent="0.45">
      <c r="A95" s="67" t="s">
        <v>69</v>
      </c>
      <c r="B95" s="68">
        <v>1</v>
      </c>
      <c r="C95" s="146" t="s">
        <v>70</v>
      </c>
      <c r="D95" s="147">
        <f>AVERAGE(D91:D94)</f>
        <v>1350383.3333333333</v>
      </c>
      <c r="E95" s="89">
        <f>AVERAGE(E91:E94)</f>
        <v>1643597.0337835576</v>
      </c>
      <c r="F95" s="148">
        <f>AVERAGE(F91:F94)</f>
        <v>1244630</v>
      </c>
      <c r="G95" s="149">
        <f>AVERAGE(G91:G94)</f>
        <v>1659543.574915773</v>
      </c>
    </row>
    <row r="96" spans="1:12" ht="26.25" customHeight="1" x14ac:dyDescent="0.4">
      <c r="A96" s="67" t="s">
        <v>71</v>
      </c>
      <c r="B96" s="141">
        <v>1</v>
      </c>
      <c r="C96" s="150" t="s">
        <v>112</v>
      </c>
      <c r="D96" s="151">
        <v>16.29</v>
      </c>
      <c r="E96" s="139"/>
      <c r="F96" s="93">
        <v>14.87</v>
      </c>
    </row>
    <row r="97" spans="1:10" ht="26.25" customHeight="1" x14ac:dyDescent="0.4">
      <c r="A97" s="67" t="s">
        <v>73</v>
      </c>
      <c r="B97" s="141">
        <v>1</v>
      </c>
      <c r="C97" s="152" t="s">
        <v>113</v>
      </c>
      <c r="D97" s="153">
        <f>D96*$B$87</f>
        <v>16.29</v>
      </c>
      <c r="E97" s="154"/>
      <c r="F97" s="95">
        <f>F96*$B$87</f>
        <v>14.87</v>
      </c>
    </row>
    <row r="98" spans="1:10" ht="19.5" customHeight="1" thickBot="1" x14ac:dyDescent="0.35">
      <c r="A98" s="67" t="s">
        <v>75</v>
      </c>
      <c r="B98" s="154">
        <f>(B97/B96)*(B95/B94)*(B93/B92)*(B91/B90)*B89</f>
        <v>500</v>
      </c>
      <c r="C98" s="152" t="s">
        <v>114</v>
      </c>
      <c r="D98" s="155">
        <f>D97*$B$83/100</f>
        <v>13.693373999999999</v>
      </c>
      <c r="E98" s="136"/>
      <c r="F98" s="97">
        <f>F97*$B$83/100</f>
        <v>12.499721999999998</v>
      </c>
    </row>
    <row r="99" spans="1:10" ht="19.5" customHeight="1" thickBot="1" x14ac:dyDescent="0.35">
      <c r="A99" s="276" t="s">
        <v>77</v>
      </c>
      <c r="B99" s="277"/>
      <c r="C99" s="152" t="s">
        <v>115</v>
      </c>
      <c r="D99" s="156">
        <f>D98/$B$98</f>
        <v>2.7386747999999995E-2</v>
      </c>
      <c r="E99" s="136"/>
      <c r="F99" s="100">
        <f>F98/$B$98</f>
        <v>2.4999443999999996E-2</v>
      </c>
      <c r="H99" s="91"/>
    </row>
    <row r="100" spans="1:10" ht="19.5" customHeight="1" thickBot="1" x14ac:dyDescent="0.35">
      <c r="A100" s="278"/>
      <c r="B100" s="279"/>
      <c r="C100" s="152" t="s">
        <v>79</v>
      </c>
      <c r="D100" s="158">
        <f>$B$56/$B$116</f>
        <v>3.3333333333333333E-2</v>
      </c>
      <c r="F100" s="105"/>
      <c r="G100" s="164"/>
      <c r="H100" s="91"/>
    </row>
    <row r="101" spans="1:10" ht="18.75" x14ac:dyDescent="0.3">
      <c r="C101" s="152" t="s">
        <v>80</v>
      </c>
      <c r="D101" s="153">
        <f>D100*$B$98</f>
        <v>16.666666666666668</v>
      </c>
      <c r="F101" s="105"/>
      <c r="H101" s="91"/>
    </row>
    <row r="102" spans="1:10" ht="19.5" customHeight="1" thickBot="1" x14ac:dyDescent="0.35">
      <c r="C102" s="159" t="s">
        <v>81</v>
      </c>
      <c r="D102" s="160">
        <f>D101/B34</f>
        <v>16.666666666666668</v>
      </c>
      <c r="F102" s="109"/>
      <c r="H102" s="91"/>
      <c r="J102" s="161"/>
    </row>
    <row r="103" spans="1:10" ht="18.75" x14ac:dyDescent="0.3">
      <c r="C103" s="162" t="s">
        <v>116</v>
      </c>
      <c r="D103" s="163">
        <f>AVERAGE(E91:E94,G91:G94)</f>
        <v>1651570.3043496653</v>
      </c>
      <c r="F103" s="109"/>
      <c r="G103" s="164"/>
      <c r="H103" s="91"/>
      <c r="J103" s="165"/>
    </row>
    <row r="104" spans="1:10" ht="18.75" x14ac:dyDescent="0.3">
      <c r="C104" s="135" t="s">
        <v>83</v>
      </c>
      <c r="D104" s="166">
        <f>STDEV(E91:E94,G91:G94)/D103</f>
        <v>5.3121413003541602E-3</v>
      </c>
      <c r="F104" s="109"/>
      <c r="H104" s="91"/>
      <c r="J104" s="165"/>
    </row>
    <row r="105" spans="1:10" ht="19.5" customHeight="1" thickBot="1" x14ac:dyDescent="0.35">
      <c r="C105" s="137" t="s">
        <v>19</v>
      </c>
      <c r="D105" s="167">
        <f>COUNT(E91:E94,G91:G94)</f>
        <v>6</v>
      </c>
      <c r="F105" s="109"/>
      <c r="H105" s="91"/>
      <c r="J105" s="165"/>
    </row>
    <row r="106" spans="1:10" ht="19.5" customHeight="1" thickBot="1" x14ac:dyDescent="0.35">
      <c r="A106" s="113"/>
      <c r="B106" s="113"/>
      <c r="C106" s="113"/>
      <c r="D106" s="113"/>
      <c r="E106" s="113"/>
    </row>
    <row r="107" spans="1:10" ht="26.25" customHeight="1" x14ac:dyDescent="0.4">
      <c r="A107" s="65" t="s">
        <v>117</v>
      </c>
      <c r="B107" s="66">
        <v>900</v>
      </c>
      <c r="C107" s="259" t="s">
        <v>118</v>
      </c>
      <c r="D107" s="168" t="s">
        <v>62</v>
      </c>
      <c r="E107" s="169" t="s">
        <v>119</v>
      </c>
      <c r="F107" s="170" t="s">
        <v>120</v>
      </c>
    </row>
    <row r="108" spans="1:10" ht="26.25" customHeight="1" x14ac:dyDescent="0.4">
      <c r="A108" s="67" t="s">
        <v>121</v>
      </c>
      <c r="B108" s="68">
        <v>1</v>
      </c>
      <c r="C108" s="171">
        <v>1</v>
      </c>
      <c r="D108" s="172">
        <v>1658869</v>
      </c>
      <c r="E108" s="201">
        <f t="shared" ref="E108:E113" si="1">IF(ISBLANK(D108),"-",D108/$D$103*$D$100*$B$116)</f>
        <v>30.132577383435255</v>
      </c>
      <c r="F108" s="173">
        <f t="shared" ref="F108:F113" si="2">IF(ISBLANK(D108), "-", E108/$B$56)</f>
        <v>1.0044192461145085</v>
      </c>
    </row>
    <row r="109" spans="1:10" ht="26.25" customHeight="1" x14ac:dyDescent="0.4">
      <c r="A109" s="67" t="s">
        <v>94</v>
      </c>
      <c r="B109" s="68">
        <v>1</v>
      </c>
      <c r="C109" s="171">
        <v>2</v>
      </c>
      <c r="D109" s="172">
        <v>1684154</v>
      </c>
      <c r="E109" s="202">
        <f t="shared" si="1"/>
        <v>30.591867549892132</v>
      </c>
      <c r="F109" s="174">
        <f t="shared" si="2"/>
        <v>1.0197289183297378</v>
      </c>
    </row>
    <row r="110" spans="1:10" ht="26.25" customHeight="1" x14ac:dyDescent="0.4">
      <c r="A110" s="67" t="s">
        <v>95</v>
      </c>
      <c r="B110" s="68">
        <v>1</v>
      </c>
      <c r="C110" s="171">
        <v>3</v>
      </c>
      <c r="D110" s="172">
        <v>1680369</v>
      </c>
      <c r="E110" s="202">
        <f t="shared" si="1"/>
        <v>30.52311480003889</v>
      </c>
      <c r="F110" s="174">
        <f t="shared" si="2"/>
        <v>1.0174371600012964</v>
      </c>
    </row>
    <row r="111" spans="1:10" ht="26.25" customHeight="1" x14ac:dyDescent="0.4">
      <c r="A111" s="67" t="s">
        <v>96</v>
      </c>
      <c r="B111" s="68">
        <v>1</v>
      </c>
      <c r="C111" s="171">
        <v>4</v>
      </c>
      <c r="D111" s="172">
        <v>1657808</v>
      </c>
      <c r="E111" s="202">
        <f t="shared" si="1"/>
        <v>30.113304816039136</v>
      </c>
      <c r="F111" s="174">
        <f t="shared" si="2"/>
        <v>1.0037768272013046</v>
      </c>
    </row>
    <row r="112" spans="1:10" ht="26.25" customHeight="1" x14ac:dyDescent="0.4">
      <c r="A112" s="67" t="s">
        <v>97</v>
      </c>
      <c r="B112" s="68">
        <v>1</v>
      </c>
      <c r="C112" s="171">
        <v>5</v>
      </c>
      <c r="D112" s="172">
        <v>1655620</v>
      </c>
      <c r="E112" s="202">
        <f t="shared" si="1"/>
        <v>30.073560822200587</v>
      </c>
      <c r="F112" s="174">
        <f t="shared" si="2"/>
        <v>1.0024520274066862</v>
      </c>
    </row>
    <row r="113" spans="1:10" ht="26.25" customHeight="1" x14ac:dyDescent="0.4">
      <c r="A113" s="67" t="s">
        <v>99</v>
      </c>
      <c r="B113" s="68">
        <v>1</v>
      </c>
      <c r="C113" s="175">
        <v>6</v>
      </c>
      <c r="D113" s="176">
        <v>1659553</v>
      </c>
      <c r="E113" s="203">
        <f t="shared" si="1"/>
        <v>30.145001922642553</v>
      </c>
      <c r="F113" s="177">
        <f t="shared" si="2"/>
        <v>1.0048333974214185</v>
      </c>
    </row>
    <row r="114" spans="1:10" ht="26.25" customHeight="1" x14ac:dyDescent="0.4">
      <c r="A114" s="67" t="s">
        <v>100</v>
      </c>
      <c r="B114" s="68">
        <v>1</v>
      </c>
      <c r="C114" s="171"/>
      <c r="D114" s="154"/>
      <c r="E114" s="139"/>
      <c r="F114" s="178"/>
    </row>
    <row r="115" spans="1:10" ht="26.25" customHeight="1" x14ac:dyDescent="0.4">
      <c r="A115" s="67" t="s">
        <v>101</v>
      </c>
      <c r="B115" s="68">
        <v>1</v>
      </c>
      <c r="C115" s="171"/>
      <c r="D115" s="179" t="s">
        <v>70</v>
      </c>
      <c r="E115" s="205">
        <f>AVERAGE(E108:E113)</f>
        <v>30.263237882374757</v>
      </c>
      <c r="F115" s="180">
        <f>AVERAGE(F108:F113)</f>
        <v>1.0087745960791585</v>
      </c>
    </row>
    <row r="116" spans="1:10" ht="27" customHeight="1" thickBot="1" x14ac:dyDescent="0.45">
      <c r="A116" s="67" t="s">
        <v>102</v>
      </c>
      <c r="B116" s="96">
        <f>(B115/B114)*(B113/B112)*(B111/B110)*(B109/B108)*B107</f>
        <v>900</v>
      </c>
      <c r="C116" s="181"/>
      <c r="D116" s="146" t="s">
        <v>83</v>
      </c>
      <c r="E116" s="182">
        <f>STDEV(E108:E113)/E115</f>
        <v>7.6077725832858888E-3</v>
      </c>
      <c r="F116" s="182">
        <f>STDEV(F108:F113)/F115</f>
        <v>7.6077725832859044E-3</v>
      </c>
      <c r="I116" s="139"/>
    </row>
    <row r="117" spans="1:10" ht="27" customHeight="1" thickBot="1" x14ac:dyDescent="0.45">
      <c r="A117" s="276" t="s">
        <v>77</v>
      </c>
      <c r="B117" s="280"/>
      <c r="C117" s="183"/>
      <c r="D117" s="184" t="s">
        <v>19</v>
      </c>
      <c r="E117" s="185">
        <f>COUNT(E108:E113)</f>
        <v>6</v>
      </c>
      <c r="F117" s="185">
        <f>COUNT(F108:F113)</f>
        <v>6</v>
      </c>
      <c r="I117" s="139"/>
      <c r="J117" s="165"/>
    </row>
    <row r="118" spans="1:10" ht="19.5" customHeight="1" thickBot="1" x14ac:dyDescent="0.35">
      <c r="A118" s="278"/>
      <c r="B118" s="281"/>
      <c r="C118" s="139"/>
      <c r="D118" s="139"/>
      <c r="E118" s="139"/>
      <c r="F118" s="154"/>
      <c r="G118" s="139"/>
      <c r="H118" s="139"/>
      <c r="I118" s="139"/>
    </row>
    <row r="119" spans="1:10" ht="18.75" x14ac:dyDescent="0.3">
      <c r="A119" s="192"/>
      <c r="B119" s="63"/>
      <c r="C119" s="139"/>
      <c r="D119" s="139"/>
      <c r="E119" s="139"/>
      <c r="F119" s="154"/>
      <c r="G119" s="139"/>
      <c r="H119" s="139"/>
      <c r="I119" s="139"/>
    </row>
    <row r="120" spans="1:10" ht="26.25" customHeight="1" x14ac:dyDescent="0.4">
      <c r="A120" s="188" t="s">
        <v>105</v>
      </c>
      <c r="B120" s="146" t="s">
        <v>122</v>
      </c>
      <c r="C120" s="282" t="str">
        <f>B20</f>
        <v>LAMIVUDINE</v>
      </c>
      <c r="D120" s="282"/>
      <c r="E120" s="139" t="s">
        <v>123</v>
      </c>
      <c r="F120" s="139"/>
      <c r="G120" s="140">
        <f>F115</f>
        <v>1.0087745960791585</v>
      </c>
      <c r="H120" s="139"/>
      <c r="I120" s="139"/>
    </row>
    <row r="121" spans="1:10" ht="19.5" customHeight="1" thickBot="1" x14ac:dyDescent="0.35">
      <c r="A121" s="263"/>
      <c r="B121" s="263"/>
      <c r="C121" s="186"/>
      <c r="D121" s="186"/>
      <c r="E121" s="186"/>
      <c r="F121" s="186"/>
      <c r="G121" s="186"/>
      <c r="H121" s="186"/>
    </row>
    <row r="122" spans="1:10" ht="18.75" x14ac:dyDescent="0.3">
      <c r="B122" s="283" t="s">
        <v>25</v>
      </c>
      <c r="C122" s="283"/>
      <c r="E122" s="262" t="s">
        <v>26</v>
      </c>
      <c r="F122" s="187"/>
      <c r="G122" s="283" t="s">
        <v>27</v>
      </c>
      <c r="H122" s="283"/>
    </row>
    <row r="123" spans="1:10" ht="69.95" customHeight="1" x14ac:dyDescent="0.3">
      <c r="A123" s="188" t="s">
        <v>28</v>
      </c>
      <c r="B123" s="189"/>
      <c r="C123" s="189"/>
      <c r="E123" s="189"/>
      <c r="F123" s="139"/>
      <c r="G123" s="189"/>
      <c r="H123" s="189"/>
    </row>
    <row r="124" spans="1:10" ht="69.95" customHeight="1" x14ac:dyDescent="0.3">
      <c r="A124" s="188" t="s">
        <v>29</v>
      </c>
      <c r="B124" s="190"/>
      <c r="C124" s="190"/>
      <c r="E124" s="190"/>
      <c r="F124" s="139"/>
      <c r="G124" s="191"/>
      <c r="H124" s="191"/>
    </row>
    <row r="125" spans="1:10" ht="18.75" x14ac:dyDescent="0.3">
      <c r="A125" s="154"/>
      <c r="B125" s="154"/>
      <c r="C125" s="154"/>
      <c r="D125" s="154"/>
      <c r="E125" s="154"/>
      <c r="F125" s="136"/>
      <c r="G125" s="154"/>
      <c r="H125" s="154"/>
      <c r="I125" s="139"/>
    </row>
    <row r="126" spans="1:10" ht="18.75" x14ac:dyDescent="0.3">
      <c r="A126" s="154"/>
      <c r="B126" s="154"/>
      <c r="C126" s="154"/>
      <c r="D126" s="154"/>
      <c r="E126" s="154"/>
      <c r="F126" s="136"/>
      <c r="G126" s="154"/>
      <c r="H126" s="154"/>
      <c r="I126" s="139"/>
    </row>
    <row r="127" spans="1:10" ht="18.75" x14ac:dyDescent="0.3">
      <c r="A127" s="154"/>
      <c r="B127" s="154"/>
      <c r="C127" s="154"/>
      <c r="D127" s="154"/>
      <c r="E127" s="154"/>
      <c r="F127" s="136"/>
      <c r="G127" s="154"/>
      <c r="H127" s="154"/>
      <c r="I127" s="139"/>
    </row>
    <row r="128" spans="1:10" ht="18.75" x14ac:dyDescent="0.3">
      <c r="A128" s="154"/>
      <c r="B128" s="154"/>
      <c r="C128" s="154"/>
      <c r="D128" s="154"/>
      <c r="E128" s="154"/>
      <c r="F128" s="136"/>
      <c r="G128" s="154"/>
      <c r="H128" s="154"/>
      <c r="I128" s="139"/>
    </row>
    <row r="129" spans="1:9" ht="18.75" x14ac:dyDescent="0.3">
      <c r="A129" s="154"/>
      <c r="B129" s="154"/>
      <c r="C129" s="154"/>
      <c r="D129" s="154"/>
      <c r="E129" s="154"/>
      <c r="F129" s="136"/>
      <c r="G129" s="154"/>
      <c r="H129" s="154"/>
      <c r="I129" s="139"/>
    </row>
    <row r="130" spans="1:9" ht="18.75" x14ac:dyDescent="0.3">
      <c r="A130" s="154"/>
      <c r="B130" s="154"/>
      <c r="C130" s="154"/>
      <c r="D130" s="154"/>
      <c r="E130" s="154"/>
      <c r="F130" s="136"/>
      <c r="G130" s="154"/>
      <c r="H130" s="154"/>
      <c r="I130" s="139"/>
    </row>
    <row r="131" spans="1:9" ht="18.75" x14ac:dyDescent="0.3">
      <c r="A131" s="154"/>
      <c r="B131" s="154"/>
      <c r="C131" s="154"/>
      <c r="D131" s="154"/>
      <c r="E131" s="154"/>
      <c r="F131" s="136"/>
      <c r="G131" s="154"/>
      <c r="H131" s="154"/>
      <c r="I131" s="139"/>
    </row>
    <row r="132" spans="1:9" ht="18.75" x14ac:dyDescent="0.3">
      <c r="A132" s="154"/>
      <c r="B132" s="154"/>
      <c r="C132" s="154"/>
      <c r="D132" s="154"/>
      <c r="E132" s="154"/>
      <c r="F132" s="136"/>
      <c r="G132" s="154"/>
      <c r="H132" s="154"/>
      <c r="I132" s="139"/>
    </row>
    <row r="133" spans="1:9" ht="18.75" x14ac:dyDescent="0.3">
      <c r="A133" s="154"/>
      <c r="B133" s="154"/>
      <c r="C133" s="154"/>
      <c r="D133" s="154"/>
      <c r="E133" s="154"/>
      <c r="F133" s="136"/>
      <c r="G133" s="154"/>
      <c r="H133" s="154"/>
      <c r="I133" s="139"/>
    </row>
    <row r="250" spans="1:1" x14ac:dyDescent="0.25">
      <c r="A250" s="157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9" zoomScale="50" zoomScaleNormal="40" zoomScalePageLayoutView="50" workbookViewId="0">
      <selection activeCell="D57" sqref="D57"/>
    </sheetView>
  </sheetViews>
  <sheetFormatPr defaultColWidth="9.140625" defaultRowHeight="13.5" x14ac:dyDescent="0.25"/>
  <cols>
    <col min="1" max="1" width="55.42578125" style="157" customWidth="1"/>
    <col min="2" max="2" width="33.7109375" style="157" customWidth="1"/>
    <col min="3" max="3" width="42.28515625" style="157" customWidth="1"/>
    <col min="4" max="4" width="30.5703125" style="157" customWidth="1"/>
    <col min="5" max="5" width="39.85546875" style="157" customWidth="1"/>
    <col min="6" max="6" width="30.7109375" style="157" customWidth="1"/>
    <col min="7" max="7" width="39.85546875" style="157" customWidth="1"/>
    <col min="8" max="8" width="30" style="157" customWidth="1"/>
    <col min="9" max="9" width="30.28515625" style="157" hidden="1" customWidth="1"/>
    <col min="10" max="10" width="30.42578125" style="157" customWidth="1"/>
    <col min="11" max="11" width="21.28515625" style="157" customWidth="1"/>
    <col min="12" max="12" width="9.140625" style="157"/>
  </cols>
  <sheetData>
    <row r="1" spans="1:9" ht="18.75" customHeight="1" x14ac:dyDescent="0.25">
      <c r="A1" s="305" t="s">
        <v>44</v>
      </c>
      <c r="B1" s="305"/>
      <c r="C1" s="305"/>
      <c r="D1" s="305"/>
      <c r="E1" s="305"/>
      <c r="F1" s="305"/>
      <c r="G1" s="305"/>
      <c r="H1" s="305"/>
      <c r="I1" s="305"/>
    </row>
    <row r="2" spans="1:9" ht="18.75" customHeight="1" x14ac:dyDescent="0.25">
      <c r="A2" s="305"/>
      <c r="B2" s="305"/>
      <c r="C2" s="305"/>
      <c r="D2" s="305"/>
      <c r="E2" s="305"/>
      <c r="F2" s="305"/>
      <c r="G2" s="305"/>
      <c r="H2" s="305"/>
      <c r="I2" s="305"/>
    </row>
    <row r="3" spans="1:9" ht="18.75" customHeight="1" x14ac:dyDescent="0.25">
      <c r="A3" s="305"/>
      <c r="B3" s="305"/>
      <c r="C3" s="305"/>
      <c r="D3" s="305"/>
      <c r="E3" s="305"/>
      <c r="F3" s="305"/>
      <c r="G3" s="305"/>
      <c r="H3" s="305"/>
      <c r="I3" s="305"/>
    </row>
    <row r="4" spans="1:9" ht="18.75" customHeight="1" x14ac:dyDescent="0.25">
      <c r="A4" s="305"/>
      <c r="B4" s="305"/>
      <c r="C4" s="305"/>
      <c r="D4" s="305"/>
      <c r="E4" s="305"/>
      <c r="F4" s="305"/>
      <c r="G4" s="305"/>
      <c r="H4" s="305"/>
      <c r="I4" s="305"/>
    </row>
    <row r="5" spans="1:9" ht="18.75" customHeight="1" x14ac:dyDescent="0.25">
      <c r="A5" s="305"/>
      <c r="B5" s="305"/>
      <c r="C5" s="305"/>
      <c r="D5" s="305"/>
      <c r="E5" s="305"/>
      <c r="F5" s="305"/>
      <c r="G5" s="305"/>
      <c r="H5" s="305"/>
      <c r="I5" s="305"/>
    </row>
    <row r="6" spans="1:9" ht="18.75" customHeight="1" x14ac:dyDescent="0.25">
      <c r="A6" s="305"/>
      <c r="B6" s="305"/>
      <c r="C6" s="305"/>
      <c r="D6" s="305"/>
      <c r="E6" s="305"/>
      <c r="F6" s="305"/>
      <c r="G6" s="305"/>
      <c r="H6" s="305"/>
      <c r="I6" s="305"/>
    </row>
    <row r="7" spans="1:9" ht="18.75" customHeight="1" x14ac:dyDescent="0.25">
      <c r="A7" s="305"/>
      <c r="B7" s="305"/>
      <c r="C7" s="305"/>
      <c r="D7" s="305"/>
      <c r="E7" s="305"/>
      <c r="F7" s="305"/>
      <c r="G7" s="305"/>
      <c r="H7" s="305"/>
      <c r="I7" s="305"/>
    </row>
    <row r="8" spans="1:9" x14ac:dyDescent="0.25">
      <c r="A8" s="306" t="s">
        <v>45</v>
      </c>
      <c r="B8" s="306"/>
      <c r="C8" s="306"/>
      <c r="D8" s="306"/>
      <c r="E8" s="306"/>
      <c r="F8" s="306"/>
      <c r="G8" s="306"/>
      <c r="H8" s="306"/>
      <c r="I8" s="306"/>
    </row>
    <row r="9" spans="1:9" x14ac:dyDescent="0.25">
      <c r="A9" s="306"/>
      <c r="B9" s="306"/>
      <c r="C9" s="306"/>
      <c r="D9" s="306"/>
      <c r="E9" s="306"/>
      <c r="F9" s="306"/>
      <c r="G9" s="306"/>
      <c r="H9" s="306"/>
      <c r="I9" s="306"/>
    </row>
    <row r="10" spans="1:9" x14ac:dyDescent="0.25">
      <c r="A10" s="306"/>
      <c r="B10" s="306"/>
      <c r="C10" s="306"/>
      <c r="D10" s="306"/>
      <c r="E10" s="306"/>
      <c r="F10" s="306"/>
      <c r="G10" s="306"/>
      <c r="H10" s="306"/>
      <c r="I10" s="306"/>
    </row>
    <row r="11" spans="1:9" x14ac:dyDescent="0.25">
      <c r="A11" s="306"/>
      <c r="B11" s="306"/>
      <c r="C11" s="306"/>
      <c r="D11" s="306"/>
      <c r="E11" s="306"/>
      <c r="F11" s="306"/>
      <c r="G11" s="306"/>
      <c r="H11" s="306"/>
      <c r="I11" s="306"/>
    </row>
    <row r="12" spans="1:9" x14ac:dyDescent="0.25">
      <c r="A12" s="306"/>
      <c r="B12" s="306"/>
      <c r="C12" s="306"/>
      <c r="D12" s="306"/>
      <c r="E12" s="306"/>
      <c r="F12" s="306"/>
      <c r="G12" s="306"/>
      <c r="H12" s="306"/>
      <c r="I12" s="306"/>
    </row>
    <row r="13" spans="1:9" x14ac:dyDescent="0.25">
      <c r="A13" s="306"/>
      <c r="B13" s="306"/>
      <c r="C13" s="306"/>
      <c r="D13" s="306"/>
      <c r="E13" s="306"/>
      <c r="F13" s="306"/>
      <c r="G13" s="306"/>
      <c r="H13" s="306"/>
      <c r="I13" s="306"/>
    </row>
    <row r="14" spans="1:9" x14ac:dyDescent="0.25">
      <c r="A14" s="306"/>
      <c r="B14" s="306"/>
      <c r="C14" s="306"/>
      <c r="D14" s="306"/>
      <c r="E14" s="306"/>
      <c r="F14" s="306"/>
      <c r="G14" s="306"/>
      <c r="H14" s="306"/>
      <c r="I14" s="306"/>
    </row>
    <row r="15" spans="1:9" ht="19.5" customHeight="1" thickBot="1" x14ac:dyDescent="0.35">
      <c r="A15" s="139"/>
    </row>
    <row r="16" spans="1:9" ht="19.5" customHeight="1" thickBot="1" x14ac:dyDescent="0.35">
      <c r="A16" s="307" t="s">
        <v>30</v>
      </c>
      <c r="B16" s="308"/>
      <c r="C16" s="308"/>
      <c r="D16" s="308"/>
      <c r="E16" s="308"/>
      <c r="F16" s="308"/>
      <c r="G16" s="308"/>
      <c r="H16" s="309"/>
    </row>
    <row r="17" spans="1:14" ht="20.25" customHeight="1" x14ac:dyDescent="0.25">
      <c r="A17" s="310" t="s">
        <v>46</v>
      </c>
      <c r="B17" s="310"/>
      <c r="C17" s="310"/>
      <c r="D17" s="310"/>
      <c r="E17" s="310"/>
      <c r="F17" s="310"/>
      <c r="G17" s="310"/>
      <c r="H17" s="310"/>
    </row>
    <row r="18" spans="1:14" ht="26.25" customHeight="1" x14ac:dyDescent="0.4">
      <c r="A18" s="49" t="s">
        <v>32</v>
      </c>
      <c r="B18" s="311" t="s">
        <v>5</v>
      </c>
      <c r="C18" s="311"/>
      <c r="D18" s="193"/>
      <c r="E18" s="50"/>
      <c r="F18" s="206"/>
      <c r="G18" s="206"/>
      <c r="H18" s="206"/>
    </row>
    <row r="19" spans="1:14" ht="26.25" customHeight="1" x14ac:dyDescent="0.4">
      <c r="A19" s="49" t="s">
        <v>33</v>
      </c>
      <c r="B19" s="258" t="s">
        <v>7</v>
      </c>
      <c r="C19" s="206">
        <v>29</v>
      </c>
      <c r="D19" s="206"/>
      <c r="E19" s="206"/>
      <c r="F19" s="206"/>
      <c r="G19" s="206"/>
      <c r="H19" s="206"/>
    </row>
    <row r="20" spans="1:14" ht="26.25" customHeight="1" x14ac:dyDescent="0.4">
      <c r="A20" s="49" t="s">
        <v>34</v>
      </c>
      <c r="B20" s="312" t="s">
        <v>124</v>
      </c>
      <c r="C20" s="312"/>
      <c r="D20" s="206"/>
      <c r="E20" s="206"/>
      <c r="F20" s="206"/>
      <c r="G20" s="206"/>
      <c r="H20" s="206"/>
    </row>
    <row r="21" spans="1:14" ht="26.25" customHeight="1" x14ac:dyDescent="0.4">
      <c r="A21" s="49" t="s">
        <v>35</v>
      </c>
      <c r="B21" s="312" t="s">
        <v>9</v>
      </c>
      <c r="C21" s="312"/>
      <c r="D21" s="312"/>
      <c r="E21" s="312"/>
      <c r="F21" s="312"/>
      <c r="G21" s="312"/>
      <c r="H21" s="312"/>
      <c r="I21" s="51"/>
    </row>
    <row r="22" spans="1:14" ht="26.25" customHeight="1" x14ac:dyDescent="0.4">
      <c r="A22" s="49" t="s">
        <v>36</v>
      </c>
      <c r="B22" s="52">
        <v>42563</v>
      </c>
      <c r="C22" s="206"/>
      <c r="D22" s="206"/>
      <c r="E22" s="206"/>
      <c r="F22" s="206"/>
      <c r="G22" s="206"/>
      <c r="H22" s="206"/>
    </row>
    <row r="23" spans="1:14" ht="26.25" customHeight="1" x14ac:dyDescent="0.4">
      <c r="A23" s="49" t="s">
        <v>37</v>
      </c>
      <c r="B23" s="52">
        <v>42564</v>
      </c>
      <c r="C23" s="206"/>
      <c r="D23" s="206"/>
      <c r="E23" s="206"/>
      <c r="F23" s="206"/>
      <c r="G23" s="206"/>
      <c r="H23" s="206"/>
    </row>
    <row r="24" spans="1:14" ht="18.75" x14ac:dyDescent="0.3">
      <c r="A24" s="49"/>
      <c r="B24" s="53"/>
    </row>
    <row r="25" spans="1:14" ht="18.75" x14ac:dyDescent="0.3">
      <c r="A25" s="54" t="s">
        <v>1</v>
      </c>
      <c r="B25" s="53"/>
    </row>
    <row r="26" spans="1:14" ht="26.25" customHeight="1" x14ac:dyDescent="0.4">
      <c r="A26" s="188" t="s">
        <v>4</v>
      </c>
      <c r="B26" s="311" t="s">
        <v>125</v>
      </c>
      <c r="C26" s="311"/>
    </row>
    <row r="27" spans="1:14" ht="26.25" customHeight="1" x14ac:dyDescent="0.4">
      <c r="A27" s="146" t="s">
        <v>47</v>
      </c>
      <c r="B27" s="313" t="s">
        <v>135</v>
      </c>
      <c r="C27" s="313"/>
    </row>
    <row r="28" spans="1:14" ht="27" customHeight="1" thickBot="1" x14ac:dyDescent="0.45">
      <c r="A28" s="146" t="s">
        <v>6</v>
      </c>
      <c r="B28" s="141">
        <v>99.4</v>
      </c>
    </row>
    <row r="29" spans="1:14" s="2" customFormat="1" ht="27" customHeight="1" thickBot="1" x14ac:dyDescent="0.45">
      <c r="A29" s="146" t="s">
        <v>48</v>
      </c>
      <c r="B29" s="55">
        <v>0</v>
      </c>
      <c r="C29" s="294" t="s">
        <v>49</v>
      </c>
      <c r="D29" s="295"/>
      <c r="E29" s="295"/>
      <c r="F29" s="295"/>
      <c r="G29" s="296"/>
      <c r="I29" s="56"/>
      <c r="J29" s="56"/>
      <c r="K29" s="56"/>
      <c r="L29" s="56"/>
    </row>
    <row r="30" spans="1:14" s="2" customFormat="1" ht="19.5" customHeight="1" thickBot="1" x14ac:dyDescent="0.35">
      <c r="A30" s="146" t="s">
        <v>50</v>
      </c>
      <c r="B30" s="261">
        <f>B28-B29</f>
        <v>99.4</v>
      </c>
      <c r="C30" s="57"/>
      <c r="D30" s="57"/>
      <c r="E30" s="57"/>
      <c r="F30" s="57"/>
      <c r="G30" s="58"/>
      <c r="I30" s="56"/>
      <c r="J30" s="56"/>
      <c r="K30" s="56"/>
      <c r="L30" s="56"/>
    </row>
    <row r="31" spans="1:14" s="2" customFormat="1" ht="27" customHeight="1" thickBot="1" x14ac:dyDescent="0.45">
      <c r="A31" s="146" t="s">
        <v>51</v>
      </c>
      <c r="B31" s="59">
        <v>1</v>
      </c>
      <c r="C31" s="297" t="s">
        <v>52</v>
      </c>
      <c r="D31" s="298"/>
      <c r="E31" s="298"/>
      <c r="F31" s="298"/>
      <c r="G31" s="298"/>
      <c r="H31" s="299"/>
      <c r="I31" s="56"/>
      <c r="J31" s="56"/>
      <c r="K31" s="56"/>
      <c r="L31" s="56"/>
    </row>
    <row r="32" spans="1:14" s="2" customFormat="1" ht="27" customHeight="1" thickBot="1" x14ac:dyDescent="0.45">
      <c r="A32" s="146" t="s">
        <v>53</v>
      </c>
      <c r="B32" s="59">
        <v>1</v>
      </c>
      <c r="C32" s="297" t="s">
        <v>54</v>
      </c>
      <c r="D32" s="298"/>
      <c r="E32" s="298"/>
      <c r="F32" s="298"/>
      <c r="G32" s="298"/>
      <c r="H32" s="299"/>
      <c r="I32" s="56"/>
      <c r="J32" s="56"/>
      <c r="K32" s="56"/>
      <c r="L32" s="60"/>
      <c r="M32" s="60"/>
      <c r="N32" s="61"/>
    </row>
    <row r="33" spans="1:14" s="2" customFormat="1" ht="17.25" customHeight="1" x14ac:dyDescent="0.3">
      <c r="A33" s="146"/>
      <c r="B33" s="62"/>
      <c r="C33" s="63"/>
      <c r="D33" s="63"/>
      <c r="E33" s="63"/>
      <c r="F33" s="63"/>
      <c r="G33" s="63"/>
      <c r="H33" s="63"/>
      <c r="I33" s="56"/>
      <c r="J33" s="56"/>
      <c r="K33" s="56"/>
      <c r="L33" s="60"/>
      <c r="M33" s="60"/>
      <c r="N33" s="61"/>
    </row>
    <row r="34" spans="1:14" s="2" customFormat="1" ht="18.75" x14ac:dyDescent="0.3">
      <c r="A34" s="146" t="s">
        <v>55</v>
      </c>
      <c r="B34" s="64">
        <f>B31/B32</f>
        <v>1</v>
      </c>
      <c r="C34" s="139" t="s">
        <v>56</v>
      </c>
      <c r="D34" s="139"/>
      <c r="E34" s="139"/>
      <c r="F34" s="139"/>
      <c r="G34" s="139"/>
      <c r="I34" s="56"/>
      <c r="J34" s="56"/>
      <c r="K34" s="56"/>
      <c r="L34" s="60"/>
      <c r="M34" s="60"/>
      <c r="N34" s="61"/>
    </row>
    <row r="35" spans="1:14" s="2" customFormat="1" ht="19.5" customHeight="1" thickBot="1" x14ac:dyDescent="0.35">
      <c r="A35" s="146"/>
      <c r="B35" s="261"/>
      <c r="G35" s="139"/>
      <c r="I35" s="56"/>
      <c r="J35" s="56"/>
      <c r="K35" s="56"/>
      <c r="L35" s="60"/>
      <c r="M35" s="60"/>
      <c r="N35" s="61"/>
    </row>
    <row r="36" spans="1:14" s="2" customFormat="1" ht="27" customHeight="1" thickBot="1" x14ac:dyDescent="0.45">
      <c r="A36" s="65" t="s">
        <v>57</v>
      </c>
      <c r="B36" s="66">
        <v>50</v>
      </c>
      <c r="C36" s="139"/>
      <c r="D36" s="284" t="s">
        <v>58</v>
      </c>
      <c r="E36" s="304"/>
      <c r="F36" s="284" t="s">
        <v>59</v>
      </c>
      <c r="G36" s="285"/>
      <c r="J36" s="56"/>
      <c r="K36" s="56"/>
      <c r="L36" s="60"/>
      <c r="M36" s="60"/>
      <c r="N36" s="61"/>
    </row>
    <row r="37" spans="1:14" s="2" customFormat="1" ht="27" customHeight="1" thickBot="1" x14ac:dyDescent="0.45">
      <c r="A37" s="67" t="s">
        <v>60</v>
      </c>
      <c r="B37" s="68">
        <v>5</v>
      </c>
      <c r="C37" s="69" t="s">
        <v>61</v>
      </c>
      <c r="D37" s="70" t="s">
        <v>62</v>
      </c>
      <c r="E37" s="71" t="s">
        <v>63</v>
      </c>
      <c r="F37" s="70" t="s">
        <v>62</v>
      </c>
      <c r="G37" s="72" t="s">
        <v>63</v>
      </c>
      <c r="I37" s="73" t="s">
        <v>64</v>
      </c>
      <c r="J37" s="56"/>
      <c r="K37" s="56"/>
      <c r="L37" s="60"/>
      <c r="M37" s="60"/>
      <c r="N37" s="61"/>
    </row>
    <row r="38" spans="1:14" s="2" customFormat="1" ht="26.25" customHeight="1" x14ac:dyDescent="0.4">
      <c r="A38" s="67" t="s">
        <v>65</v>
      </c>
      <c r="B38" s="68">
        <v>10</v>
      </c>
      <c r="C38" s="74">
        <v>1</v>
      </c>
      <c r="D38" s="75">
        <v>14489205</v>
      </c>
      <c r="E38" s="76">
        <f>IF(ISBLANK(D38),"-",$D$48/$D$45*D38)</f>
        <v>14808667.446603086</v>
      </c>
      <c r="F38" s="75">
        <v>15536565</v>
      </c>
      <c r="G38" s="77">
        <f>IF(ISBLANK(F38),"-",$D$48/$F$45*F38)</f>
        <v>14942970.442155803</v>
      </c>
      <c r="I38" s="78"/>
      <c r="J38" s="56"/>
      <c r="K38" s="56"/>
      <c r="L38" s="60"/>
      <c r="M38" s="60"/>
      <c r="N38" s="61"/>
    </row>
    <row r="39" spans="1:14" s="2" customFormat="1" ht="26.25" customHeight="1" x14ac:dyDescent="0.4">
      <c r="A39" s="67" t="s">
        <v>66</v>
      </c>
      <c r="B39" s="68">
        <v>1</v>
      </c>
      <c r="C39" s="96">
        <v>2</v>
      </c>
      <c r="D39" s="79">
        <v>14491457</v>
      </c>
      <c r="E39" s="80">
        <f>IF(ISBLANK(D39),"-",$D$48/$D$45*D39)</f>
        <v>14810969.099391473</v>
      </c>
      <c r="F39" s="79">
        <v>15558292</v>
      </c>
      <c r="G39" s="81">
        <f>IF(ISBLANK(F39),"-",$D$48/$F$45*F39)</f>
        <v>14963867.33402326</v>
      </c>
      <c r="I39" s="275">
        <f>ABS((F43/D43*D42)-F42)/D42</f>
        <v>1.0501437038957128E-2</v>
      </c>
      <c r="J39" s="56"/>
      <c r="K39" s="56"/>
      <c r="L39" s="60"/>
      <c r="M39" s="60"/>
      <c r="N39" s="61"/>
    </row>
    <row r="40" spans="1:14" ht="26.25" customHeight="1" x14ac:dyDescent="0.4">
      <c r="A40" s="67" t="s">
        <v>67</v>
      </c>
      <c r="B40" s="68">
        <v>1</v>
      </c>
      <c r="C40" s="96">
        <v>3</v>
      </c>
      <c r="D40" s="79">
        <v>14493224</v>
      </c>
      <c r="E40" s="80">
        <f>IF(ISBLANK(D40),"-",$D$48/$D$45*D40)</f>
        <v>14812775.058750743</v>
      </c>
      <c r="F40" s="79">
        <v>15559126</v>
      </c>
      <c r="G40" s="81">
        <f>IF(ISBLANK(F40),"-",$D$48/$F$45*F40)</f>
        <v>14964669.469974725</v>
      </c>
      <c r="I40" s="275"/>
      <c r="L40" s="60"/>
      <c r="M40" s="60"/>
      <c r="N40" s="139"/>
    </row>
    <row r="41" spans="1:14" ht="27" customHeight="1" thickBot="1" x14ac:dyDescent="0.45">
      <c r="A41" s="67" t="s">
        <v>68</v>
      </c>
      <c r="B41" s="68">
        <v>1</v>
      </c>
      <c r="C41" s="82">
        <v>4</v>
      </c>
      <c r="D41" s="83"/>
      <c r="E41" s="84" t="str">
        <f>IF(ISBLANK(D41),"-",$D$48/$D$45*D41)</f>
        <v>-</v>
      </c>
      <c r="F41" s="83"/>
      <c r="G41" s="85" t="str">
        <f>IF(ISBLANK(F41),"-",$D$48/$F$45*F41)</f>
        <v>-</v>
      </c>
      <c r="I41" s="86"/>
      <c r="L41" s="60"/>
      <c r="M41" s="60"/>
      <c r="N41" s="139"/>
    </row>
    <row r="42" spans="1:14" ht="27" customHeight="1" thickBot="1" x14ac:dyDescent="0.45">
      <c r="A42" s="67" t="s">
        <v>69</v>
      </c>
      <c r="B42" s="68">
        <v>1</v>
      </c>
      <c r="C42" s="87" t="s">
        <v>70</v>
      </c>
      <c r="D42" s="88">
        <f>AVERAGE(D38:D41)</f>
        <v>14491295.333333334</v>
      </c>
      <c r="E42" s="89">
        <f>AVERAGE(E38:E41)</f>
        <v>14810803.868248433</v>
      </c>
      <c r="F42" s="88">
        <f>AVERAGE(F38:F41)</f>
        <v>15551327.666666666</v>
      </c>
      <c r="G42" s="90">
        <f>AVERAGE(G38:G41)</f>
        <v>14957169.082051262</v>
      </c>
      <c r="H42" s="91"/>
    </row>
    <row r="43" spans="1:14" ht="26.25" customHeight="1" x14ac:dyDescent="0.4">
      <c r="A43" s="67" t="s">
        <v>71</v>
      </c>
      <c r="B43" s="68">
        <v>1</v>
      </c>
      <c r="C43" s="92" t="s">
        <v>72</v>
      </c>
      <c r="D43" s="93">
        <v>29.53</v>
      </c>
      <c r="E43" s="139"/>
      <c r="F43" s="93">
        <v>31.38</v>
      </c>
      <c r="H43" s="91"/>
    </row>
    <row r="44" spans="1:14" ht="26.25" customHeight="1" x14ac:dyDescent="0.4">
      <c r="A44" s="67" t="s">
        <v>73</v>
      </c>
      <c r="B44" s="68">
        <v>1</v>
      </c>
      <c r="C44" s="94" t="s">
        <v>74</v>
      </c>
      <c r="D44" s="95">
        <f>D43*$B$34</f>
        <v>29.53</v>
      </c>
      <c r="E44" s="154"/>
      <c r="F44" s="95">
        <f>F43*$B$34</f>
        <v>31.38</v>
      </c>
      <c r="H44" s="91"/>
    </row>
    <row r="45" spans="1:14" ht="19.5" customHeight="1" thickBot="1" x14ac:dyDescent="0.35">
      <c r="A45" s="67" t="s">
        <v>75</v>
      </c>
      <c r="B45" s="96">
        <f>(B44/B43)*(B42/B41)*(B40/B39)*(B38/B37)*B36</f>
        <v>100</v>
      </c>
      <c r="C45" s="94" t="s">
        <v>76</v>
      </c>
      <c r="D45" s="97">
        <f>D44*$B$30/100</f>
        <v>29.352820000000001</v>
      </c>
      <c r="E45" s="136"/>
      <c r="F45" s="97">
        <f>F44*$B$30/100</f>
        <v>31.19172</v>
      </c>
      <c r="H45" s="91"/>
    </row>
    <row r="46" spans="1:14" ht="19.5" customHeight="1" thickBot="1" x14ac:dyDescent="0.35">
      <c r="A46" s="276" t="s">
        <v>77</v>
      </c>
      <c r="B46" s="280"/>
      <c r="C46" s="94" t="s">
        <v>78</v>
      </c>
      <c r="D46" s="98">
        <f>D45/$B$45</f>
        <v>0.29352820000000002</v>
      </c>
      <c r="E46" s="99"/>
      <c r="F46" s="100">
        <f>F45/$B$45</f>
        <v>0.31191720000000001</v>
      </c>
      <c r="H46" s="91"/>
    </row>
    <row r="47" spans="1:14" ht="27" customHeight="1" thickBot="1" x14ac:dyDescent="0.45">
      <c r="A47" s="278"/>
      <c r="B47" s="281"/>
      <c r="C47" s="101" t="s">
        <v>79</v>
      </c>
      <c r="D47" s="102">
        <v>0.3</v>
      </c>
      <c r="E47" s="103"/>
      <c r="F47" s="99"/>
      <c r="H47" s="91"/>
    </row>
    <row r="48" spans="1:14" ht="18.75" x14ac:dyDescent="0.3">
      <c r="C48" s="104" t="s">
        <v>80</v>
      </c>
      <c r="D48" s="97">
        <f>D47*$B$45</f>
        <v>30</v>
      </c>
      <c r="F48" s="105"/>
      <c r="H48" s="91"/>
    </row>
    <row r="49" spans="1:12" ht="19.5" customHeight="1" thickBot="1" x14ac:dyDescent="0.35">
      <c r="C49" s="106" t="s">
        <v>81</v>
      </c>
      <c r="D49" s="107">
        <f>D48/B34</f>
        <v>30</v>
      </c>
      <c r="F49" s="105"/>
      <c r="H49" s="91"/>
    </row>
    <row r="50" spans="1:12" ht="18.75" x14ac:dyDescent="0.3">
      <c r="C50" s="65" t="s">
        <v>82</v>
      </c>
      <c r="D50" s="108">
        <f>AVERAGE(E38:E41,G38:G41)</f>
        <v>14883986.475149848</v>
      </c>
      <c r="F50" s="109"/>
      <c r="H50" s="91"/>
    </row>
    <row r="51" spans="1:12" ht="18.75" x14ac:dyDescent="0.3">
      <c r="C51" s="67" t="s">
        <v>83</v>
      </c>
      <c r="D51" s="110">
        <f>STDEV(E38:E41,G38:G41)/D50</f>
        <v>5.4121778691961905E-3</v>
      </c>
      <c r="F51" s="109"/>
      <c r="H51" s="91"/>
    </row>
    <row r="52" spans="1:12" ht="19.5" customHeight="1" thickBot="1" x14ac:dyDescent="0.35">
      <c r="C52" s="111" t="s">
        <v>19</v>
      </c>
      <c r="D52" s="112">
        <f>COUNT(E38:E41,G38:G41)</f>
        <v>6</v>
      </c>
      <c r="F52" s="109"/>
    </row>
    <row r="54" spans="1:12" ht="18.75" x14ac:dyDescent="0.3">
      <c r="A54" s="113" t="s">
        <v>1</v>
      </c>
      <c r="B54" s="114" t="s">
        <v>84</v>
      </c>
    </row>
    <row r="55" spans="1:12" ht="18.75" x14ac:dyDescent="0.3">
      <c r="A55" s="139" t="s">
        <v>85</v>
      </c>
      <c r="B55" s="115" t="str">
        <f>B21</f>
        <v>LAMIVUDINE 30mg &amp; ZIDOVUDINE 60mg</v>
      </c>
    </row>
    <row r="56" spans="1:12" ht="26.25" customHeight="1" x14ac:dyDescent="0.4">
      <c r="A56" s="115" t="s">
        <v>86</v>
      </c>
      <c r="B56" s="116">
        <v>60</v>
      </c>
      <c r="C56" s="139" t="str">
        <f>B20</f>
        <v xml:space="preserve">ZIDOVUDINE </v>
      </c>
      <c r="H56" s="154"/>
    </row>
    <row r="57" spans="1:12" ht="18.75" x14ac:dyDescent="0.3">
      <c r="A57" s="115" t="s">
        <v>87</v>
      </c>
      <c r="B57" s="194">
        <f>Uniformity!C46</f>
        <v>160.3475</v>
      </c>
      <c r="H57" s="154"/>
    </row>
    <row r="58" spans="1:12" ht="19.5" customHeight="1" thickBot="1" x14ac:dyDescent="0.35">
      <c r="H58" s="154"/>
    </row>
    <row r="59" spans="1:12" s="2" customFormat="1" ht="27" customHeight="1" thickBot="1" x14ac:dyDescent="0.45">
      <c r="A59" s="65" t="s">
        <v>88</v>
      </c>
      <c r="B59" s="66">
        <v>50</v>
      </c>
      <c r="C59" s="139"/>
      <c r="D59" s="117" t="s">
        <v>89</v>
      </c>
      <c r="E59" s="118" t="s">
        <v>61</v>
      </c>
      <c r="F59" s="118" t="s">
        <v>62</v>
      </c>
      <c r="G59" s="118" t="s">
        <v>90</v>
      </c>
      <c r="H59" s="69" t="s">
        <v>91</v>
      </c>
      <c r="L59" s="56"/>
    </row>
    <row r="60" spans="1:12" s="2" customFormat="1" ht="26.25" customHeight="1" x14ac:dyDescent="0.4">
      <c r="A60" s="67" t="s">
        <v>92</v>
      </c>
      <c r="B60" s="68">
        <v>5</v>
      </c>
      <c r="C60" s="286" t="s">
        <v>93</v>
      </c>
      <c r="D60" s="289">
        <v>160.77000000000001</v>
      </c>
      <c r="E60" s="119">
        <v>1</v>
      </c>
      <c r="F60" s="120">
        <v>12926082</v>
      </c>
      <c r="G60" s="195">
        <f>IF(ISBLANK(F60),"-",(F60/$D$50*$D$47*$B$68)*($B$57/$D$60))</f>
        <v>51.97040146840925</v>
      </c>
      <c r="H60" s="121">
        <f t="shared" ref="H60:H71" si="0">IF(ISBLANK(F60),"-",G60/$B$56)</f>
        <v>0.86617335780682081</v>
      </c>
      <c r="L60" s="56"/>
    </row>
    <row r="61" spans="1:12" s="2" customFormat="1" ht="26.25" customHeight="1" x14ac:dyDescent="0.4">
      <c r="A61" s="67" t="s">
        <v>94</v>
      </c>
      <c r="B61" s="68">
        <v>20</v>
      </c>
      <c r="C61" s="287"/>
      <c r="D61" s="290"/>
      <c r="E61" s="122">
        <v>2</v>
      </c>
      <c r="F61" s="79">
        <v>12939689</v>
      </c>
      <c r="G61" s="196">
        <f>IF(ISBLANK(F61),"-",(F61/$D$50*$D$47*$B$68)*($B$57/$D$60))</f>
        <v>52.025109558051625</v>
      </c>
      <c r="H61" s="123">
        <f t="shared" si="0"/>
        <v>0.86708515930086039</v>
      </c>
      <c r="L61" s="56"/>
    </row>
    <row r="62" spans="1:12" s="2" customFormat="1" ht="26.25" customHeight="1" x14ac:dyDescent="0.4">
      <c r="A62" s="67" t="s">
        <v>95</v>
      </c>
      <c r="B62" s="68">
        <v>1</v>
      </c>
      <c r="C62" s="287"/>
      <c r="D62" s="290"/>
      <c r="E62" s="122">
        <v>3</v>
      </c>
      <c r="F62" s="124">
        <v>12921600</v>
      </c>
      <c r="G62" s="196">
        <f>IF(ISBLANK(F62),"-",(F62/$D$50*$D$47*$B$68)*($B$57/$D$60))</f>
        <v>51.952381209882233</v>
      </c>
      <c r="H62" s="123">
        <f t="shared" si="0"/>
        <v>0.86587302016470391</v>
      </c>
      <c r="L62" s="56"/>
    </row>
    <row r="63" spans="1:12" ht="27" customHeight="1" thickBot="1" x14ac:dyDescent="0.45">
      <c r="A63" s="67" t="s">
        <v>96</v>
      </c>
      <c r="B63" s="68">
        <v>1</v>
      </c>
      <c r="C63" s="288"/>
      <c r="D63" s="291"/>
      <c r="E63" s="125">
        <v>4</v>
      </c>
      <c r="F63" s="126"/>
      <c r="G63" s="196" t="str">
        <f>IF(ISBLANK(F63),"-",(F63/$D$50*$D$47*$B$68)*($B$57/$D$60))</f>
        <v>-</v>
      </c>
      <c r="H63" s="123" t="str">
        <f t="shared" si="0"/>
        <v>-</v>
      </c>
    </row>
    <row r="64" spans="1:12" ht="26.25" customHeight="1" x14ac:dyDescent="0.4">
      <c r="A64" s="67" t="s">
        <v>97</v>
      </c>
      <c r="B64" s="68">
        <v>1</v>
      </c>
      <c r="C64" s="286" t="s">
        <v>98</v>
      </c>
      <c r="D64" s="289">
        <v>164.96</v>
      </c>
      <c r="E64" s="119">
        <v>1</v>
      </c>
      <c r="F64" s="120">
        <v>13131620</v>
      </c>
      <c r="G64" s="197">
        <f>IF(ISBLANK(F64),"-",(F64/$D$50*$D$47*$B$68)*($B$57/$D$64))</f>
        <v>51.455740867839083</v>
      </c>
      <c r="H64" s="127">
        <f t="shared" si="0"/>
        <v>0.85759568113065143</v>
      </c>
    </row>
    <row r="65" spans="1:8" ht="26.25" customHeight="1" x14ac:dyDescent="0.4">
      <c r="A65" s="67" t="s">
        <v>99</v>
      </c>
      <c r="B65" s="68">
        <v>1</v>
      </c>
      <c r="C65" s="287"/>
      <c r="D65" s="290"/>
      <c r="E65" s="122">
        <v>2</v>
      </c>
      <c r="F65" s="79">
        <v>13130372</v>
      </c>
      <c r="G65" s="198">
        <f>IF(ISBLANK(F65),"-",(F65/$D$50*$D$47*$B$68)*($B$57/$D$64))</f>
        <v>51.450850628508135</v>
      </c>
      <c r="H65" s="128">
        <f t="shared" si="0"/>
        <v>0.85751417714180223</v>
      </c>
    </row>
    <row r="66" spans="1:8" ht="26.25" customHeight="1" x14ac:dyDescent="0.4">
      <c r="A66" s="67" t="s">
        <v>100</v>
      </c>
      <c r="B66" s="68">
        <v>1</v>
      </c>
      <c r="C66" s="287"/>
      <c r="D66" s="290"/>
      <c r="E66" s="122">
        <v>3</v>
      </c>
      <c r="F66" s="79">
        <v>13123169</v>
      </c>
      <c r="G66" s="198">
        <f>IF(ISBLANK(F66),"-",(F66/$D$50*$D$47*$B$68)*($B$57/$D$64))</f>
        <v>51.42262595390811</v>
      </c>
      <c r="H66" s="128">
        <f t="shared" si="0"/>
        <v>0.85704376589846853</v>
      </c>
    </row>
    <row r="67" spans="1:8" ht="27" customHeight="1" thickBot="1" x14ac:dyDescent="0.45">
      <c r="A67" s="67" t="s">
        <v>101</v>
      </c>
      <c r="B67" s="68">
        <v>1</v>
      </c>
      <c r="C67" s="288"/>
      <c r="D67" s="291"/>
      <c r="E67" s="125">
        <v>4</v>
      </c>
      <c r="F67" s="126"/>
      <c r="G67" s="199" t="str">
        <f>IF(ISBLANK(F67),"-",(F67/$D$50*$D$47*$B$68)*($B$57/$D$64))</f>
        <v>-</v>
      </c>
      <c r="H67" s="129" t="str">
        <f t="shared" si="0"/>
        <v>-</v>
      </c>
    </row>
    <row r="68" spans="1:8" ht="26.25" customHeight="1" x14ac:dyDescent="0.4">
      <c r="A68" s="67" t="s">
        <v>102</v>
      </c>
      <c r="B68" s="130">
        <f>(B67/B66)*(B65/B64)*(B63/B62)*(B61/B60)*B59</f>
        <v>200</v>
      </c>
      <c r="C68" s="286" t="s">
        <v>103</v>
      </c>
      <c r="D68" s="289">
        <v>156.68</v>
      </c>
      <c r="E68" s="119">
        <v>1</v>
      </c>
      <c r="F68" s="120">
        <v>12565765</v>
      </c>
      <c r="G68" s="197">
        <f>IF(ISBLANK(F68),"-",(F68/$D$50*$D$47*$B$68)*($B$57/$D$68))</f>
        <v>51.840543661971118</v>
      </c>
      <c r="H68" s="123">
        <f t="shared" si="0"/>
        <v>0.86400906103285202</v>
      </c>
    </row>
    <row r="69" spans="1:8" ht="27" customHeight="1" thickBot="1" x14ac:dyDescent="0.45">
      <c r="A69" s="111" t="s">
        <v>104</v>
      </c>
      <c r="B69" s="131">
        <f>(D47*B68)/B56*B57</f>
        <v>160.3475</v>
      </c>
      <c r="C69" s="287"/>
      <c r="D69" s="290"/>
      <c r="E69" s="122">
        <v>2</v>
      </c>
      <c r="F69" s="79">
        <v>12567229</v>
      </c>
      <c r="G69" s="198">
        <f>IF(ISBLANK(F69),"-",(F69/$D$50*$D$47*$B$68)*($B$57/$D$68))</f>
        <v>51.84658344991248</v>
      </c>
      <c r="H69" s="123">
        <f t="shared" si="0"/>
        <v>0.86410972416520804</v>
      </c>
    </row>
    <row r="70" spans="1:8" ht="26.25" customHeight="1" x14ac:dyDescent="0.4">
      <c r="A70" s="300" t="s">
        <v>77</v>
      </c>
      <c r="B70" s="301"/>
      <c r="C70" s="287"/>
      <c r="D70" s="290"/>
      <c r="E70" s="122">
        <v>3</v>
      </c>
      <c r="F70" s="79">
        <v>12567803</v>
      </c>
      <c r="G70" s="198">
        <f>IF(ISBLANK(F70),"-",(F70/$D$50*$D$47*$B$68)*($B$57/$D$68))</f>
        <v>51.848951508845779</v>
      </c>
      <c r="H70" s="123">
        <f t="shared" si="0"/>
        <v>0.86414919181409633</v>
      </c>
    </row>
    <row r="71" spans="1:8" ht="27" customHeight="1" thickBot="1" x14ac:dyDescent="0.45">
      <c r="A71" s="302"/>
      <c r="B71" s="303"/>
      <c r="C71" s="292"/>
      <c r="D71" s="291"/>
      <c r="E71" s="125">
        <v>4</v>
      </c>
      <c r="F71" s="126"/>
      <c r="G71" s="199" t="str">
        <f>IF(ISBLANK(F71),"-",(F71/$D$50*$D$47*$B$68)*($B$57/$D$68))</f>
        <v>-</v>
      </c>
      <c r="H71" s="132" t="str">
        <f t="shared" si="0"/>
        <v>-</v>
      </c>
    </row>
    <row r="72" spans="1:8" ht="26.25" customHeight="1" x14ac:dyDescent="0.4">
      <c r="A72" s="154"/>
      <c r="B72" s="154"/>
      <c r="C72" s="154"/>
      <c r="D72" s="154"/>
      <c r="E72" s="154"/>
      <c r="F72" s="133" t="s">
        <v>70</v>
      </c>
      <c r="G72" s="204">
        <f>AVERAGE(G60:G71)</f>
        <v>51.757020923036428</v>
      </c>
      <c r="H72" s="134">
        <f>AVERAGE(H60:H71)</f>
        <v>0.86261701538394031</v>
      </c>
    </row>
    <row r="73" spans="1:8" ht="26.25" customHeight="1" x14ac:dyDescent="0.4">
      <c r="C73" s="154"/>
      <c r="D73" s="154"/>
      <c r="E73" s="154"/>
      <c r="F73" s="135" t="s">
        <v>83</v>
      </c>
      <c r="G73" s="200">
        <f>STDEV(G60:G71)/G72</f>
        <v>4.7096771904197501E-3</v>
      </c>
      <c r="H73" s="200">
        <f>STDEV(H60:H71)/H72</f>
        <v>4.7096771904197397E-3</v>
      </c>
    </row>
    <row r="74" spans="1:8" ht="27" customHeight="1" thickBot="1" x14ac:dyDescent="0.45">
      <c r="A74" s="154"/>
      <c r="B74" s="154"/>
      <c r="C74" s="154"/>
      <c r="D74" s="154"/>
      <c r="E74" s="136"/>
      <c r="F74" s="137" t="s">
        <v>19</v>
      </c>
      <c r="G74" s="138">
        <f>COUNT(G60:G71)</f>
        <v>9</v>
      </c>
      <c r="H74" s="138">
        <f>COUNT(H60:H71)</f>
        <v>9</v>
      </c>
    </row>
    <row r="76" spans="1:8" ht="26.25" customHeight="1" x14ac:dyDescent="0.4">
      <c r="A76" s="188" t="s">
        <v>105</v>
      </c>
      <c r="B76" s="146" t="s">
        <v>106</v>
      </c>
      <c r="C76" s="282" t="str">
        <f>B20</f>
        <v xml:space="preserve">ZIDOVUDINE </v>
      </c>
      <c r="D76" s="282"/>
      <c r="E76" s="139" t="s">
        <v>107</v>
      </c>
      <c r="F76" s="139"/>
      <c r="G76" s="140">
        <f>H72</f>
        <v>0.86261701538394031</v>
      </c>
      <c r="H76" s="261"/>
    </row>
    <row r="77" spans="1:8" ht="18.75" x14ac:dyDescent="0.3">
      <c r="A77" s="54" t="s">
        <v>108</v>
      </c>
      <c r="B77" s="54" t="s">
        <v>109</v>
      </c>
    </row>
    <row r="78" spans="1:8" ht="18.75" x14ac:dyDescent="0.3">
      <c r="A78" s="54"/>
      <c r="B78" s="54"/>
    </row>
    <row r="79" spans="1:8" ht="26.25" customHeight="1" x14ac:dyDescent="0.4">
      <c r="A79" s="188" t="s">
        <v>4</v>
      </c>
      <c r="B79" s="293" t="str">
        <f>B26</f>
        <v>Zidovudine</v>
      </c>
      <c r="C79" s="293"/>
    </row>
    <row r="80" spans="1:8" ht="26.25" customHeight="1" x14ac:dyDescent="0.4">
      <c r="A80" s="146" t="s">
        <v>47</v>
      </c>
      <c r="B80" s="293" t="str">
        <f>B27</f>
        <v>Z1-3</v>
      </c>
      <c r="C80" s="293"/>
    </row>
    <row r="81" spans="1:12" ht="27" customHeight="1" thickBot="1" x14ac:dyDescent="0.45">
      <c r="A81" s="146" t="s">
        <v>6</v>
      </c>
      <c r="B81" s="141">
        <f>B28</f>
        <v>99.4</v>
      </c>
    </row>
    <row r="82" spans="1:12" s="2" customFormat="1" ht="27" customHeight="1" thickBot="1" x14ac:dyDescent="0.45">
      <c r="A82" s="146" t="s">
        <v>48</v>
      </c>
      <c r="B82" s="55">
        <v>0</v>
      </c>
      <c r="C82" s="294" t="s">
        <v>49</v>
      </c>
      <c r="D82" s="295"/>
      <c r="E82" s="295"/>
      <c r="F82" s="295"/>
      <c r="G82" s="296"/>
      <c r="I82" s="56"/>
      <c r="J82" s="56"/>
      <c r="K82" s="56"/>
      <c r="L82" s="56"/>
    </row>
    <row r="83" spans="1:12" s="2" customFormat="1" ht="19.5" customHeight="1" thickBot="1" x14ac:dyDescent="0.35">
      <c r="A83" s="146" t="s">
        <v>50</v>
      </c>
      <c r="B83" s="261">
        <f>B81-B82</f>
        <v>99.4</v>
      </c>
      <c r="C83" s="57"/>
      <c r="D83" s="57"/>
      <c r="E83" s="57"/>
      <c r="F83" s="57"/>
      <c r="G83" s="58"/>
      <c r="I83" s="56"/>
      <c r="J83" s="56"/>
      <c r="K83" s="56"/>
      <c r="L83" s="56"/>
    </row>
    <row r="84" spans="1:12" s="2" customFormat="1" ht="27" customHeight="1" thickBot="1" x14ac:dyDescent="0.45">
      <c r="A84" s="146" t="s">
        <v>51</v>
      </c>
      <c r="B84" s="59">
        <v>1</v>
      </c>
      <c r="C84" s="297" t="s">
        <v>110</v>
      </c>
      <c r="D84" s="298"/>
      <c r="E84" s="298"/>
      <c r="F84" s="298"/>
      <c r="G84" s="298"/>
      <c r="H84" s="299"/>
      <c r="I84" s="56"/>
      <c r="J84" s="56"/>
      <c r="K84" s="56"/>
      <c r="L84" s="56"/>
    </row>
    <row r="85" spans="1:12" s="2" customFormat="1" ht="27" customHeight="1" thickBot="1" x14ac:dyDescent="0.45">
      <c r="A85" s="146" t="s">
        <v>53</v>
      </c>
      <c r="B85" s="59">
        <v>1</v>
      </c>
      <c r="C85" s="297" t="s">
        <v>111</v>
      </c>
      <c r="D85" s="298"/>
      <c r="E85" s="298"/>
      <c r="F85" s="298"/>
      <c r="G85" s="298"/>
      <c r="H85" s="299"/>
      <c r="I85" s="56"/>
      <c r="J85" s="56"/>
      <c r="K85" s="56"/>
      <c r="L85" s="56"/>
    </row>
    <row r="86" spans="1:12" s="2" customFormat="1" ht="18.75" x14ac:dyDescent="0.3">
      <c r="A86" s="146"/>
      <c r="B86" s="62"/>
      <c r="C86" s="63"/>
      <c r="D86" s="63"/>
      <c r="E86" s="63"/>
      <c r="F86" s="63"/>
      <c r="G86" s="63"/>
      <c r="H86" s="63"/>
      <c r="I86" s="56"/>
      <c r="J86" s="56"/>
      <c r="K86" s="56"/>
      <c r="L86" s="56"/>
    </row>
    <row r="87" spans="1:12" s="2" customFormat="1" ht="18.75" x14ac:dyDescent="0.3">
      <c r="A87" s="146" t="s">
        <v>55</v>
      </c>
      <c r="B87" s="64">
        <f>B84/B85</f>
        <v>1</v>
      </c>
      <c r="C87" s="139" t="s">
        <v>56</v>
      </c>
      <c r="D87" s="139"/>
      <c r="E87" s="139"/>
      <c r="F87" s="139"/>
      <c r="G87" s="139"/>
      <c r="I87" s="56"/>
      <c r="J87" s="56"/>
      <c r="K87" s="56"/>
      <c r="L87" s="56"/>
    </row>
    <row r="88" spans="1:12" ht="19.5" customHeight="1" thickBot="1" x14ac:dyDescent="0.35">
      <c r="A88" s="54"/>
      <c r="B88" s="54"/>
    </row>
    <row r="89" spans="1:12" ht="27" customHeight="1" thickBot="1" x14ac:dyDescent="0.45">
      <c r="A89" s="65" t="s">
        <v>57</v>
      </c>
      <c r="B89" s="66">
        <v>50</v>
      </c>
      <c r="D89" s="259" t="s">
        <v>58</v>
      </c>
      <c r="E89" s="260"/>
      <c r="F89" s="284" t="s">
        <v>59</v>
      </c>
      <c r="G89" s="285"/>
    </row>
    <row r="90" spans="1:12" ht="27" customHeight="1" thickBot="1" x14ac:dyDescent="0.45">
      <c r="A90" s="67" t="s">
        <v>60</v>
      </c>
      <c r="B90" s="68">
        <v>5</v>
      </c>
      <c r="C90" s="262" t="s">
        <v>61</v>
      </c>
      <c r="D90" s="70" t="s">
        <v>62</v>
      </c>
      <c r="E90" s="71" t="s">
        <v>63</v>
      </c>
      <c r="F90" s="70" t="s">
        <v>62</v>
      </c>
      <c r="G90" s="142" t="s">
        <v>63</v>
      </c>
      <c r="I90" s="73" t="s">
        <v>64</v>
      </c>
    </row>
    <row r="91" spans="1:12" ht="26.25" customHeight="1" x14ac:dyDescent="0.4">
      <c r="A91" s="67" t="s">
        <v>65</v>
      </c>
      <c r="B91" s="68">
        <v>50</v>
      </c>
      <c r="C91" s="143">
        <v>1</v>
      </c>
      <c r="D91" s="75">
        <v>2888129</v>
      </c>
      <c r="E91" s="76">
        <f>IF(ISBLANK(D91),"-",$D$101/$D$98*D91)</f>
        <v>3279785.9512873604</v>
      </c>
      <c r="F91" s="75">
        <v>3092870</v>
      </c>
      <c r="G91" s="77">
        <f>IF(ISBLANK(F91),"-",$D$101/$F$98*F91)</f>
        <v>3305225.4465821912</v>
      </c>
      <c r="I91" s="78"/>
    </row>
    <row r="92" spans="1:12" ht="26.25" customHeight="1" x14ac:dyDescent="0.4">
      <c r="A92" s="67" t="s">
        <v>66</v>
      </c>
      <c r="B92" s="68">
        <v>1</v>
      </c>
      <c r="C92" s="154">
        <v>2</v>
      </c>
      <c r="D92" s="79">
        <v>2887466</v>
      </c>
      <c r="E92" s="80">
        <f>IF(ISBLANK(D92),"-",$D$101/$D$98*D92)</f>
        <v>3279033.0423675361</v>
      </c>
      <c r="F92" s="79">
        <v>3091699</v>
      </c>
      <c r="G92" s="81">
        <f>IF(ISBLANK(F92),"-",$D$101/$F$98*F92)</f>
        <v>3303974.0461036884</v>
      </c>
      <c r="I92" s="275">
        <f>ABS((F96/D96*D95)-F95)/D95</f>
        <v>8.3366398732990562E-3</v>
      </c>
    </row>
    <row r="93" spans="1:12" ht="26.25" customHeight="1" x14ac:dyDescent="0.4">
      <c r="A93" s="67" t="s">
        <v>67</v>
      </c>
      <c r="B93" s="68">
        <v>1</v>
      </c>
      <c r="C93" s="154">
        <v>3</v>
      </c>
      <c r="D93" s="79">
        <v>2884640</v>
      </c>
      <c r="E93" s="80">
        <f>IF(ISBLANK(D93),"-",$D$101/$D$98*D93)</f>
        <v>3275823.8106821305</v>
      </c>
      <c r="F93" s="79">
        <v>3090411</v>
      </c>
      <c r="G93" s="81">
        <f>IF(ISBLANK(F93),"-",$D$101/$F$98*F93)</f>
        <v>3302597.6124433023</v>
      </c>
      <c r="I93" s="275"/>
    </row>
    <row r="94" spans="1:12" ht="27" customHeight="1" thickBot="1" x14ac:dyDescent="0.45">
      <c r="A94" s="67" t="s">
        <v>68</v>
      </c>
      <c r="B94" s="68">
        <v>1</v>
      </c>
      <c r="C94" s="144">
        <v>4</v>
      </c>
      <c r="D94" s="83"/>
      <c r="E94" s="84" t="str">
        <f>IF(ISBLANK(D94),"-",$D$101/$D$98*D94)</f>
        <v>-</v>
      </c>
      <c r="F94" s="145"/>
      <c r="G94" s="85" t="str">
        <f>IF(ISBLANK(F94),"-",$D$101/$F$98*F94)</f>
        <v>-</v>
      </c>
      <c r="I94" s="86"/>
    </row>
    <row r="95" spans="1:12" ht="27" customHeight="1" thickBot="1" x14ac:dyDescent="0.45">
      <c r="A95" s="67" t="s">
        <v>69</v>
      </c>
      <c r="B95" s="68">
        <v>1</v>
      </c>
      <c r="C95" s="146" t="s">
        <v>70</v>
      </c>
      <c r="D95" s="147">
        <f>AVERAGE(D91:D94)</f>
        <v>2886745</v>
      </c>
      <c r="E95" s="89">
        <f>AVERAGE(E91:E94)</f>
        <v>3278214.2681123423</v>
      </c>
      <c r="F95" s="148">
        <f>AVERAGE(F91:F94)</f>
        <v>3091660</v>
      </c>
      <c r="G95" s="149">
        <f>AVERAGE(G91:G94)</f>
        <v>3303932.3683763943</v>
      </c>
    </row>
    <row r="96" spans="1:12" ht="26.25" customHeight="1" x14ac:dyDescent="0.4">
      <c r="A96" s="67" t="s">
        <v>71</v>
      </c>
      <c r="B96" s="141">
        <v>1</v>
      </c>
      <c r="C96" s="150" t="s">
        <v>112</v>
      </c>
      <c r="D96" s="151">
        <v>29.53</v>
      </c>
      <c r="E96" s="139"/>
      <c r="F96" s="93">
        <v>31.38</v>
      </c>
    </row>
    <row r="97" spans="1:10" ht="26.25" customHeight="1" x14ac:dyDescent="0.4">
      <c r="A97" s="67" t="s">
        <v>73</v>
      </c>
      <c r="B97" s="141">
        <v>1</v>
      </c>
      <c r="C97" s="152" t="s">
        <v>113</v>
      </c>
      <c r="D97" s="153">
        <f>D96*$B$87</f>
        <v>29.53</v>
      </c>
      <c r="E97" s="154"/>
      <c r="F97" s="95">
        <f>F96*$B$87</f>
        <v>31.38</v>
      </c>
    </row>
    <row r="98" spans="1:10" ht="19.5" customHeight="1" thickBot="1" x14ac:dyDescent="0.35">
      <c r="A98" s="67" t="s">
        <v>75</v>
      </c>
      <c r="B98" s="154">
        <f>(B97/B96)*(B95/B94)*(B93/B92)*(B91/B90)*B89</f>
        <v>500</v>
      </c>
      <c r="C98" s="152" t="s">
        <v>114</v>
      </c>
      <c r="D98" s="155">
        <f>D97*$B$83/100</f>
        <v>29.352820000000001</v>
      </c>
      <c r="E98" s="136"/>
      <c r="F98" s="97">
        <f>F97*$B$83/100</f>
        <v>31.19172</v>
      </c>
    </row>
    <row r="99" spans="1:10" ht="19.5" customHeight="1" thickBot="1" x14ac:dyDescent="0.35">
      <c r="A99" s="276" t="s">
        <v>77</v>
      </c>
      <c r="B99" s="277"/>
      <c r="C99" s="152" t="s">
        <v>115</v>
      </c>
      <c r="D99" s="156">
        <f>D98/$B$98</f>
        <v>5.8705640000000003E-2</v>
      </c>
      <c r="E99" s="136"/>
      <c r="F99" s="100">
        <f>F98/$B$98</f>
        <v>6.2383439999999998E-2</v>
      </c>
      <c r="H99" s="91"/>
    </row>
    <row r="100" spans="1:10" ht="19.5" customHeight="1" thickBot="1" x14ac:dyDescent="0.35">
      <c r="A100" s="278"/>
      <c r="B100" s="279"/>
      <c r="C100" s="152" t="s">
        <v>79</v>
      </c>
      <c r="D100" s="158">
        <f>$B$56/$B$116</f>
        <v>6.6666666666666666E-2</v>
      </c>
      <c r="F100" s="105"/>
      <c r="G100" s="164"/>
      <c r="H100" s="91"/>
    </row>
    <row r="101" spans="1:10" ht="18.75" x14ac:dyDescent="0.3">
      <c r="C101" s="152" t="s">
        <v>80</v>
      </c>
      <c r="D101" s="153">
        <f>D100*$B$98</f>
        <v>33.333333333333336</v>
      </c>
      <c r="F101" s="105"/>
      <c r="H101" s="91"/>
    </row>
    <row r="102" spans="1:10" ht="19.5" customHeight="1" thickBot="1" x14ac:dyDescent="0.35">
      <c r="C102" s="159" t="s">
        <v>81</v>
      </c>
      <c r="D102" s="160">
        <f>D101/B34</f>
        <v>33.333333333333336</v>
      </c>
      <c r="F102" s="109"/>
      <c r="H102" s="91"/>
      <c r="J102" s="161"/>
    </row>
    <row r="103" spans="1:10" ht="18.75" x14ac:dyDescent="0.3">
      <c r="C103" s="162" t="s">
        <v>116</v>
      </c>
      <c r="D103" s="163">
        <f>AVERAGE(E91:E94,G91:G94)</f>
        <v>3291073.3182443678</v>
      </c>
      <c r="F103" s="109"/>
      <c r="G103" s="164"/>
      <c r="H103" s="91"/>
      <c r="J103" s="165"/>
    </row>
    <row r="104" spans="1:10" ht="18.75" x14ac:dyDescent="0.3">
      <c r="C104" s="135" t="s">
        <v>83</v>
      </c>
      <c r="D104" s="166">
        <f>STDEV(E91:E94,G91:G94)/D103</f>
        <v>4.3066513073196575E-3</v>
      </c>
      <c r="F104" s="109"/>
      <c r="H104" s="91"/>
      <c r="J104" s="165"/>
    </row>
    <row r="105" spans="1:10" ht="19.5" customHeight="1" thickBot="1" x14ac:dyDescent="0.35">
      <c r="C105" s="137" t="s">
        <v>19</v>
      </c>
      <c r="D105" s="167">
        <f>COUNT(E91:E94,G91:G94)</f>
        <v>6</v>
      </c>
      <c r="F105" s="109"/>
      <c r="H105" s="91"/>
      <c r="J105" s="165"/>
    </row>
    <row r="106" spans="1:10" ht="19.5" customHeight="1" thickBot="1" x14ac:dyDescent="0.35">
      <c r="A106" s="113"/>
      <c r="B106" s="113"/>
      <c r="C106" s="113"/>
      <c r="D106" s="113"/>
      <c r="E106" s="113"/>
    </row>
    <row r="107" spans="1:10" ht="26.25" customHeight="1" x14ac:dyDescent="0.4">
      <c r="A107" s="65" t="s">
        <v>117</v>
      </c>
      <c r="B107" s="66">
        <v>900</v>
      </c>
      <c r="C107" s="259" t="s">
        <v>118</v>
      </c>
      <c r="D107" s="168" t="s">
        <v>62</v>
      </c>
      <c r="E107" s="169" t="s">
        <v>119</v>
      </c>
      <c r="F107" s="170" t="s">
        <v>120</v>
      </c>
    </row>
    <row r="108" spans="1:10" ht="26.25" customHeight="1" x14ac:dyDescent="0.4">
      <c r="A108" s="67" t="s">
        <v>121</v>
      </c>
      <c r="B108" s="68">
        <v>1</v>
      </c>
      <c r="C108" s="171">
        <v>1</v>
      </c>
      <c r="D108" s="172">
        <v>2979003</v>
      </c>
      <c r="E108" s="201">
        <f t="shared" ref="E108:E113" si="1">IF(ISBLANK(D108),"-",D108/$D$103*$D$100*$B$116)</f>
        <v>54.310604084429649</v>
      </c>
      <c r="F108" s="173">
        <f t="shared" ref="F108:F113" si="2">IF(ISBLANK(D108), "-", E108/$B$56)</f>
        <v>0.90517673474049409</v>
      </c>
    </row>
    <row r="109" spans="1:10" ht="26.25" customHeight="1" x14ac:dyDescent="0.4">
      <c r="A109" s="67" t="s">
        <v>94</v>
      </c>
      <c r="B109" s="68">
        <v>1</v>
      </c>
      <c r="C109" s="171">
        <v>2</v>
      </c>
      <c r="D109" s="172">
        <v>2968062</v>
      </c>
      <c r="E109" s="202">
        <f t="shared" si="1"/>
        <v>54.11113724290994</v>
      </c>
      <c r="F109" s="174">
        <f t="shared" si="2"/>
        <v>0.90185228738183232</v>
      </c>
    </row>
    <row r="110" spans="1:10" ht="26.25" customHeight="1" x14ac:dyDescent="0.4">
      <c r="A110" s="67" t="s">
        <v>95</v>
      </c>
      <c r="B110" s="68">
        <v>1</v>
      </c>
      <c r="C110" s="171">
        <v>3</v>
      </c>
      <c r="D110" s="172">
        <v>2964441</v>
      </c>
      <c r="E110" s="202">
        <f t="shared" si="1"/>
        <v>54.045122305231217</v>
      </c>
      <c r="F110" s="174">
        <f t="shared" si="2"/>
        <v>0.90075203842052032</v>
      </c>
    </row>
    <row r="111" spans="1:10" ht="26.25" customHeight="1" x14ac:dyDescent="0.4">
      <c r="A111" s="67" t="s">
        <v>96</v>
      </c>
      <c r="B111" s="68">
        <v>1</v>
      </c>
      <c r="C111" s="171">
        <v>4</v>
      </c>
      <c r="D111" s="172">
        <v>2974022</v>
      </c>
      <c r="E111" s="202">
        <f t="shared" si="1"/>
        <v>54.219794803960802</v>
      </c>
      <c r="F111" s="174">
        <f t="shared" si="2"/>
        <v>0.90366324673268006</v>
      </c>
    </row>
    <row r="112" spans="1:10" ht="26.25" customHeight="1" x14ac:dyDescent="0.4">
      <c r="A112" s="67" t="s">
        <v>97</v>
      </c>
      <c r="B112" s="68">
        <v>1</v>
      </c>
      <c r="C112" s="171">
        <v>5</v>
      </c>
      <c r="D112" s="172">
        <v>2941563</v>
      </c>
      <c r="E112" s="202">
        <f t="shared" si="1"/>
        <v>53.628030412324904</v>
      </c>
      <c r="F112" s="174">
        <f t="shared" si="2"/>
        <v>0.89380050687208168</v>
      </c>
    </row>
    <row r="113" spans="1:10" ht="26.25" customHeight="1" x14ac:dyDescent="0.4">
      <c r="A113" s="67" t="s">
        <v>99</v>
      </c>
      <c r="B113" s="68">
        <v>1</v>
      </c>
      <c r="C113" s="175">
        <v>6</v>
      </c>
      <c r="D113" s="176">
        <v>2947889</v>
      </c>
      <c r="E113" s="203">
        <f t="shared" si="1"/>
        <v>53.743360568567816</v>
      </c>
      <c r="F113" s="177">
        <f t="shared" si="2"/>
        <v>0.89572267614279688</v>
      </c>
    </row>
    <row r="114" spans="1:10" ht="26.25" customHeight="1" x14ac:dyDescent="0.4">
      <c r="A114" s="67" t="s">
        <v>100</v>
      </c>
      <c r="B114" s="68">
        <v>1</v>
      </c>
      <c r="C114" s="171"/>
      <c r="D114" s="154"/>
      <c r="E114" s="139"/>
      <c r="F114" s="178"/>
    </row>
    <row r="115" spans="1:10" ht="26.25" customHeight="1" x14ac:dyDescent="0.4">
      <c r="A115" s="67" t="s">
        <v>101</v>
      </c>
      <c r="B115" s="68">
        <v>1</v>
      </c>
      <c r="C115" s="171"/>
      <c r="D115" s="179" t="s">
        <v>70</v>
      </c>
      <c r="E115" s="205">
        <f>AVERAGE(E108:E113)</f>
        <v>54.009674902904059</v>
      </c>
      <c r="F115" s="180">
        <f>AVERAGE(F108:F113)</f>
        <v>0.90016124838173417</v>
      </c>
    </row>
    <row r="116" spans="1:10" ht="27" customHeight="1" thickBot="1" x14ac:dyDescent="0.45">
      <c r="A116" s="67" t="s">
        <v>102</v>
      </c>
      <c r="B116" s="96">
        <f>(B115/B114)*(B113/B112)*(B111/B110)*(B109/B108)*B107</f>
        <v>900</v>
      </c>
      <c r="C116" s="181"/>
      <c r="D116" s="146" t="s">
        <v>83</v>
      </c>
      <c r="E116" s="182">
        <f>STDEV(E108:E113)/E115</f>
        <v>4.9876784520670823E-3</v>
      </c>
      <c r="F116" s="182">
        <f>STDEV(F108:F113)/F115</f>
        <v>4.9876784520671014E-3</v>
      </c>
      <c r="I116" s="139"/>
    </row>
    <row r="117" spans="1:10" ht="27" customHeight="1" thickBot="1" x14ac:dyDescent="0.45">
      <c r="A117" s="276" t="s">
        <v>77</v>
      </c>
      <c r="B117" s="280"/>
      <c r="C117" s="183"/>
      <c r="D117" s="184" t="s">
        <v>19</v>
      </c>
      <c r="E117" s="185">
        <f>COUNT(E108:E113)</f>
        <v>6</v>
      </c>
      <c r="F117" s="185">
        <f>COUNT(F108:F113)</f>
        <v>6</v>
      </c>
      <c r="I117" s="139"/>
      <c r="J117" s="165"/>
    </row>
    <row r="118" spans="1:10" ht="19.5" customHeight="1" thickBot="1" x14ac:dyDescent="0.35">
      <c r="A118" s="278"/>
      <c r="B118" s="281"/>
      <c r="C118" s="139"/>
      <c r="D118" s="139"/>
      <c r="E118" s="139"/>
      <c r="F118" s="154"/>
      <c r="G118" s="139"/>
      <c r="H118" s="139"/>
      <c r="I118" s="139"/>
    </row>
    <row r="119" spans="1:10" ht="18.75" x14ac:dyDescent="0.3">
      <c r="A119" s="192"/>
      <c r="B119" s="63"/>
      <c r="C119" s="139"/>
      <c r="D119" s="139"/>
      <c r="E119" s="139"/>
      <c r="F119" s="154"/>
      <c r="G119" s="139"/>
      <c r="H119" s="139"/>
      <c r="I119" s="139"/>
    </row>
    <row r="120" spans="1:10" ht="26.25" customHeight="1" x14ac:dyDescent="0.4">
      <c r="A120" s="188" t="s">
        <v>105</v>
      </c>
      <c r="B120" s="146" t="s">
        <v>122</v>
      </c>
      <c r="C120" s="282" t="str">
        <f>B20</f>
        <v xml:space="preserve">ZIDOVUDINE </v>
      </c>
      <c r="D120" s="282"/>
      <c r="E120" s="139" t="s">
        <v>123</v>
      </c>
      <c r="F120" s="139"/>
      <c r="G120" s="140">
        <f>F115</f>
        <v>0.90016124838173417</v>
      </c>
      <c r="H120" s="139"/>
      <c r="I120" s="139"/>
    </row>
    <row r="121" spans="1:10" ht="19.5" customHeight="1" thickBot="1" x14ac:dyDescent="0.35">
      <c r="A121" s="263"/>
      <c r="B121" s="263"/>
      <c r="C121" s="186"/>
      <c r="D121" s="186"/>
      <c r="E121" s="186"/>
      <c r="F121" s="186"/>
      <c r="G121" s="186"/>
      <c r="H121" s="186"/>
    </row>
    <row r="122" spans="1:10" ht="18.75" x14ac:dyDescent="0.3">
      <c r="B122" s="283" t="s">
        <v>25</v>
      </c>
      <c r="C122" s="283"/>
      <c r="E122" s="262" t="s">
        <v>26</v>
      </c>
      <c r="F122" s="187"/>
      <c r="G122" s="283" t="s">
        <v>27</v>
      </c>
      <c r="H122" s="283"/>
    </row>
    <row r="123" spans="1:10" ht="69.95" customHeight="1" x14ac:dyDescent="0.3">
      <c r="A123" s="188" t="s">
        <v>28</v>
      </c>
      <c r="B123" s="189"/>
      <c r="C123" s="189"/>
      <c r="E123" s="189"/>
      <c r="F123" s="139"/>
      <c r="G123" s="189"/>
      <c r="H123" s="189"/>
    </row>
    <row r="124" spans="1:10" ht="69.95" customHeight="1" x14ac:dyDescent="0.3">
      <c r="A124" s="188" t="s">
        <v>29</v>
      </c>
      <c r="B124" s="190"/>
      <c r="C124" s="190"/>
      <c r="E124" s="190"/>
      <c r="F124" s="139"/>
      <c r="G124" s="191"/>
      <c r="H124" s="191"/>
    </row>
    <row r="125" spans="1:10" ht="18.75" x14ac:dyDescent="0.3">
      <c r="A125" s="154"/>
      <c r="B125" s="154"/>
      <c r="C125" s="154"/>
      <c r="D125" s="154"/>
      <c r="E125" s="154"/>
      <c r="F125" s="136"/>
      <c r="G125" s="154"/>
      <c r="H125" s="154"/>
      <c r="I125" s="139"/>
    </row>
    <row r="126" spans="1:10" ht="18.75" x14ac:dyDescent="0.3">
      <c r="A126" s="154"/>
      <c r="B126" s="154"/>
      <c r="C126" s="154"/>
      <c r="D126" s="154"/>
      <c r="E126" s="154"/>
      <c r="F126" s="136"/>
      <c r="G126" s="154"/>
      <c r="H126" s="154"/>
      <c r="I126" s="139"/>
    </row>
    <row r="127" spans="1:10" ht="18.75" x14ac:dyDescent="0.3">
      <c r="A127" s="154"/>
      <c r="B127" s="154"/>
      <c r="C127" s="154"/>
      <c r="D127" s="154"/>
      <c r="E127" s="154"/>
      <c r="F127" s="136"/>
      <c r="G127" s="154"/>
      <c r="H127" s="154"/>
      <c r="I127" s="139"/>
    </row>
    <row r="128" spans="1:10" ht="18.75" x14ac:dyDescent="0.3">
      <c r="A128" s="154"/>
      <c r="B128" s="154"/>
      <c r="C128" s="154"/>
      <c r="D128" s="154"/>
      <c r="E128" s="154"/>
      <c r="F128" s="136"/>
      <c r="G128" s="154"/>
      <c r="H128" s="154"/>
      <c r="I128" s="139"/>
    </row>
    <row r="129" spans="1:9" ht="18.75" x14ac:dyDescent="0.3">
      <c r="A129" s="154"/>
      <c r="B129" s="154"/>
      <c r="C129" s="154"/>
      <c r="D129" s="154"/>
      <c r="E129" s="154"/>
      <c r="F129" s="136"/>
      <c r="G129" s="154"/>
      <c r="H129" s="154"/>
      <c r="I129" s="139"/>
    </row>
    <row r="130" spans="1:9" ht="18.75" x14ac:dyDescent="0.3">
      <c r="A130" s="154"/>
      <c r="B130" s="154"/>
      <c r="C130" s="154"/>
      <c r="D130" s="154"/>
      <c r="E130" s="154"/>
      <c r="F130" s="136"/>
      <c r="G130" s="154"/>
      <c r="H130" s="154"/>
      <c r="I130" s="139"/>
    </row>
    <row r="131" spans="1:9" ht="18.75" x14ac:dyDescent="0.3">
      <c r="A131" s="154"/>
      <c r="B131" s="154"/>
      <c r="C131" s="154"/>
      <c r="D131" s="154"/>
      <c r="E131" s="154"/>
      <c r="F131" s="136"/>
      <c r="G131" s="154"/>
      <c r="H131" s="154"/>
      <c r="I131" s="139"/>
    </row>
    <row r="132" spans="1:9" ht="18.75" x14ac:dyDescent="0.3">
      <c r="A132" s="154"/>
      <c r="B132" s="154"/>
      <c r="C132" s="154"/>
      <c r="D132" s="154"/>
      <c r="E132" s="154"/>
      <c r="F132" s="136"/>
      <c r="G132" s="154"/>
      <c r="H132" s="154"/>
      <c r="I132" s="139"/>
    </row>
    <row r="133" spans="1:9" ht="18.75" x14ac:dyDescent="0.3">
      <c r="A133" s="154"/>
      <c r="B133" s="154"/>
      <c r="C133" s="154"/>
      <c r="D133" s="154"/>
      <c r="E133" s="154"/>
      <c r="F133" s="136"/>
      <c r="G133" s="154"/>
      <c r="H133" s="154"/>
      <c r="I133" s="139"/>
    </row>
    <row r="250" spans="1:1" x14ac:dyDescent="0.25">
      <c r="A250" s="157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SST(LAM)(S1)</vt:lpstr>
      <vt:lpstr>SST(ZID)(S1) </vt:lpstr>
      <vt:lpstr>Uniformity</vt:lpstr>
      <vt:lpstr>SST(LAM)  (S2) </vt:lpstr>
      <vt:lpstr>SST(ZID)  (S2)</vt:lpstr>
      <vt:lpstr>Lamivudine (S1)</vt:lpstr>
      <vt:lpstr>Zidovudine (S1)</vt:lpstr>
      <vt:lpstr>Lamivudine (S2)</vt:lpstr>
      <vt:lpstr>Zidovudine (S2)</vt:lpstr>
      <vt:lpstr>'Lamivudine (S1)'!Print_Area</vt:lpstr>
      <vt:lpstr>'Lamivudine (S2)'!Print_Area</vt:lpstr>
      <vt:lpstr>'SST(LAM)  (S2) '!Print_Area</vt:lpstr>
      <vt:lpstr>'SST(LAM)(S1)'!Print_Area</vt:lpstr>
      <vt:lpstr>'SST(ZID)  (S2)'!Print_Area</vt:lpstr>
      <vt:lpstr>'SST(ZID)(S1) '!Print_Area</vt:lpstr>
      <vt:lpstr>Uniformity!Print_Area</vt:lpstr>
      <vt:lpstr>'Zidovudine (S1)'!Print_Area</vt:lpstr>
      <vt:lpstr>'Zidovudine (S2)'!Print_Area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</cp:lastModifiedBy>
  <cp:lastPrinted>2016-07-19T05:50:29Z</cp:lastPrinted>
  <dcterms:created xsi:type="dcterms:W3CDTF">2005-07-05T10:19:27Z</dcterms:created>
  <dcterms:modified xsi:type="dcterms:W3CDTF">2016-07-19T07:14:52Z</dcterms:modified>
</cp:coreProperties>
</file>