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510" yWindow="555" windowWidth="15015" windowHeight="7620" activeTab="4"/>
  </bookViews>
  <sheets>
    <sheet name="SST Atazanavir" sheetId="1" r:id="rId1"/>
    <sheet name="SST Ritonavir" sheetId="5" r:id="rId2"/>
    <sheet name="Uniformity" sheetId="2" r:id="rId3"/>
    <sheet name="Atazanavir" sheetId="3" r:id="rId4"/>
    <sheet name="Ritonavir" sheetId="4" r:id="rId5"/>
  </sheets>
  <definedNames>
    <definedName name="_xlnm.Print_Area" localSheetId="3">Atazanavir!$A$1:$H$178</definedName>
    <definedName name="_xlnm.Print_Area" localSheetId="4">Ritonavir!$A$1:$H$178</definedName>
    <definedName name="_xlnm.Print_Area" localSheetId="0">'SST Atazanavir'!$A$15:$G$61</definedName>
    <definedName name="_xlnm.Print_Area" localSheetId="1">'SST Ritonavir'!$A$15:$H$61</definedName>
    <definedName name="_xlnm.Print_Area" localSheetId="2">Uniformity!$A$1:$F$54</definedName>
  </definedNames>
  <calcPr calcId="145621"/>
</workbook>
</file>

<file path=xl/calcChain.xml><?xml version="1.0" encoding="utf-8"?>
<calcChain xmlns="http://schemas.openxmlformats.org/spreadsheetml/2006/main">
  <c r="B57" i="4" l="1"/>
  <c r="B57" i="3"/>
  <c r="B69" i="3" s="1"/>
  <c r="B42" i="5"/>
  <c r="B53" i="5"/>
  <c r="F51" i="5"/>
  <c r="D51" i="5"/>
  <c r="C51" i="5"/>
  <c r="B51" i="5"/>
  <c r="B52" i="5" s="1"/>
  <c r="B32" i="5"/>
  <c r="F30" i="5"/>
  <c r="D30" i="5"/>
  <c r="C30" i="5"/>
  <c r="B30" i="5"/>
  <c r="B31" i="5" s="1"/>
  <c r="B42" i="1"/>
  <c r="C173" i="4"/>
  <c r="B169" i="4"/>
  <c r="F166" i="4"/>
  <c r="E166" i="4"/>
  <c r="F165" i="4"/>
  <c r="E165" i="4"/>
  <c r="F164" i="4"/>
  <c r="E164" i="4"/>
  <c r="F163" i="4"/>
  <c r="E163" i="4"/>
  <c r="F162" i="4"/>
  <c r="F168" i="4" s="1"/>
  <c r="G173" i="4" s="1"/>
  <c r="E162" i="4"/>
  <c r="F161" i="4"/>
  <c r="E161" i="4"/>
  <c r="C156" i="4"/>
  <c r="B152" i="4"/>
  <c r="F149" i="4"/>
  <c r="E149" i="4"/>
  <c r="F148" i="4"/>
  <c r="E148" i="4"/>
  <c r="F147" i="4"/>
  <c r="E147" i="4"/>
  <c r="F146" i="4"/>
  <c r="E146" i="4"/>
  <c r="F145" i="4"/>
  <c r="E145" i="4"/>
  <c r="F144" i="4"/>
  <c r="F151" i="4" s="1"/>
  <c r="E144" i="4"/>
  <c r="C139" i="4"/>
  <c r="B135" i="4"/>
  <c r="C122" i="4"/>
  <c r="B118" i="4"/>
  <c r="D102" i="4"/>
  <c r="D103" i="4" s="1"/>
  <c r="B100" i="4"/>
  <c r="F97" i="4"/>
  <c r="D97" i="4"/>
  <c r="G96" i="4"/>
  <c r="E96" i="4"/>
  <c r="B89" i="4"/>
  <c r="D99" i="4" s="1"/>
  <c r="D100" i="4" s="1"/>
  <c r="D101" i="4" s="1"/>
  <c r="B84" i="4"/>
  <c r="B83" i="4"/>
  <c r="C76" i="4"/>
  <c r="H71" i="4"/>
  <c r="G71" i="4"/>
  <c r="B68" i="4"/>
  <c r="B69" i="4" s="1"/>
  <c r="H67" i="4"/>
  <c r="G67" i="4"/>
  <c r="H63" i="4"/>
  <c r="G63" i="4"/>
  <c r="C56" i="4"/>
  <c r="B55" i="4"/>
  <c r="F45" i="4"/>
  <c r="F46" i="4" s="1"/>
  <c r="B45" i="4"/>
  <c r="D48" i="4" s="1"/>
  <c r="F44" i="4"/>
  <c r="D44" i="4"/>
  <c r="D45" i="4" s="1"/>
  <c r="D46" i="4" s="1"/>
  <c r="F42" i="4"/>
  <c r="D42" i="4"/>
  <c r="G41" i="4"/>
  <c r="E41" i="4"/>
  <c r="B34" i="4"/>
  <c r="B30" i="4"/>
  <c r="C173" i="3"/>
  <c r="F170" i="3"/>
  <c r="F166" i="3"/>
  <c r="E166" i="3"/>
  <c r="F165" i="3"/>
  <c r="E165" i="3"/>
  <c r="F164" i="3"/>
  <c r="E164" i="3"/>
  <c r="F163" i="3"/>
  <c r="E163" i="3"/>
  <c r="F162" i="3"/>
  <c r="E162" i="3"/>
  <c r="F161" i="3"/>
  <c r="F168" i="3" s="1"/>
  <c r="E161" i="3"/>
  <c r="C156" i="3"/>
  <c r="F149" i="3"/>
  <c r="E149" i="3"/>
  <c r="F148" i="3"/>
  <c r="E148" i="3"/>
  <c r="F147" i="3"/>
  <c r="E147" i="3"/>
  <c r="F146" i="3"/>
  <c r="E146" i="3"/>
  <c r="F145" i="3"/>
  <c r="F151" i="3" s="1"/>
  <c r="E145" i="3"/>
  <c r="F144" i="3"/>
  <c r="E144" i="3"/>
  <c r="C139" i="3"/>
  <c r="B135" i="3"/>
  <c r="C122" i="3"/>
  <c r="B118" i="3"/>
  <c r="D103" i="3"/>
  <c r="D102" i="3"/>
  <c r="B100" i="3"/>
  <c r="F99" i="3"/>
  <c r="D99" i="3"/>
  <c r="F97" i="3"/>
  <c r="D97" i="3"/>
  <c r="G96" i="3"/>
  <c r="E96" i="3"/>
  <c r="B89" i="3"/>
  <c r="B83" i="3"/>
  <c r="B84" i="3" s="1"/>
  <c r="F100" i="3" s="1"/>
  <c r="F101" i="3" s="1"/>
  <c r="C76" i="3"/>
  <c r="H71" i="3"/>
  <c r="G71" i="3"/>
  <c r="H70" i="3"/>
  <c r="G70" i="3"/>
  <c r="H69" i="3"/>
  <c r="G69" i="3"/>
  <c r="H68" i="3"/>
  <c r="G68" i="3"/>
  <c r="B68" i="3"/>
  <c r="H67" i="3"/>
  <c r="G67" i="3"/>
  <c r="H66" i="3"/>
  <c r="G66" i="3"/>
  <c r="H65" i="3"/>
  <c r="G65" i="3"/>
  <c r="H64" i="3"/>
  <c r="G64" i="3"/>
  <c r="H63" i="3"/>
  <c r="G63" i="3"/>
  <c r="H62" i="3"/>
  <c r="G62" i="3"/>
  <c r="H61" i="3"/>
  <c r="G61" i="3"/>
  <c r="H60" i="3"/>
  <c r="G60" i="3"/>
  <c r="C56" i="3"/>
  <c r="B55" i="3"/>
  <c r="B45" i="3"/>
  <c r="D48" i="3" s="1"/>
  <c r="D49" i="3" s="1"/>
  <c r="F44" i="3"/>
  <c r="F45" i="3" s="1"/>
  <c r="F42" i="3"/>
  <c r="D42" i="3"/>
  <c r="G41" i="3"/>
  <c r="E41" i="3"/>
  <c r="G40" i="3"/>
  <c r="E40" i="3"/>
  <c r="G39" i="3"/>
  <c r="E39" i="3"/>
  <c r="G38" i="3"/>
  <c r="G42" i="3" s="1"/>
  <c r="E38" i="3"/>
  <c r="E42" i="3" s="1"/>
  <c r="B34" i="3"/>
  <c r="D44" i="3" s="1"/>
  <c r="D45" i="3" s="1"/>
  <c r="B30" i="3"/>
  <c r="C49" i="2"/>
  <c r="C46" i="2"/>
  <c r="D50" i="2" s="1"/>
  <c r="C45" i="2"/>
  <c r="D43" i="2"/>
  <c r="D41" i="2"/>
  <c r="D39" i="2"/>
  <c r="D37" i="2"/>
  <c r="D35" i="2"/>
  <c r="D33" i="2"/>
  <c r="D31" i="2"/>
  <c r="D29" i="2"/>
  <c r="D27" i="2"/>
  <c r="D25" i="2"/>
  <c r="C19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F153" i="4" l="1"/>
  <c r="F170" i="4"/>
  <c r="D46" i="3"/>
  <c r="F46" i="3"/>
  <c r="D52" i="3"/>
  <c r="H72" i="3"/>
  <c r="H74" i="3"/>
  <c r="E95" i="4"/>
  <c r="E93" i="4"/>
  <c r="E94" i="4"/>
  <c r="D104" i="4"/>
  <c r="G95" i="4"/>
  <c r="F152" i="4"/>
  <c r="G156" i="4"/>
  <c r="G40" i="4"/>
  <c r="G38" i="4"/>
  <c r="G39" i="4"/>
  <c r="D49" i="4"/>
  <c r="E40" i="4"/>
  <c r="E39" i="4"/>
  <c r="E38" i="4"/>
  <c r="F99" i="4"/>
  <c r="F100" i="4" s="1"/>
  <c r="F101" i="4" s="1"/>
  <c r="F169" i="4"/>
  <c r="G76" i="3"/>
  <c r="H73" i="3"/>
  <c r="E94" i="3"/>
  <c r="F152" i="3"/>
  <c r="G156" i="3"/>
  <c r="G173" i="3"/>
  <c r="F169" i="3"/>
  <c r="D100" i="3"/>
  <c r="G93" i="3"/>
  <c r="D104" i="3"/>
  <c r="G94" i="3"/>
  <c r="F153" i="3"/>
  <c r="D50" i="3"/>
  <c r="D51" i="3" s="1"/>
  <c r="G95" i="3"/>
  <c r="D24" i="2"/>
  <c r="D28" i="2"/>
  <c r="D32" i="2"/>
  <c r="D36" i="2"/>
  <c r="D40" i="2"/>
  <c r="D49" i="2"/>
  <c r="C50" i="2"/>
  <c r="D26" i="2"/>
  <c r="D30" i="2"/>
  <c r="D34" i="2"/>
  <c r="D38" i="2"/>
  <c r="D42" i="2"/>
  <c r="B49" i="2"/>
  <c r="E97" i="4" l="1"/>
  <c r="D50" i="4"/>
  <c r="E42" i="4"/>
  <c r="D52" i="4"/>
  <c r="G94" i="4"/>
  <c r="G42" i="4"/>
  <c r="G93" i="4"/>
  <c r="D101" i="3"/>
  <c r="E95" i="3"/>
  <c r="E93" i="3"/>
  <c r="G97" i="3"/>
  <c r="G97" i="4" l="1"/>
  <c r="D105" i="4"/>
  <c r="E129" i="4" s="1"/>
  <c r="F129" i="4" s="1"/>
  <c r="E113" i="4"/>
  <c r="F113" i="4" s="1"/>
  <c r="E115" i="4"/>
  <c r="F115" i="4" s="1"/>
  <c r="E132" i="4"/>
  <c r="F132" i="4" s="1"/>
  <c r="E130" i="4"/>
  <c r="F130" i="4" s="1"/>
  <c r="E128" i="4"/>
  <c r="F128" i="4" s="1"/>
  <c r="E114" i="4"/>
  <c r="F114" i="4" s="1"/>
  <c r="E112" i="4"/>
  <c r="F112" i="4" s="1"/>
  <c r="E110" i="4"/>
  <c r="F110" i="4" s="1"/>
  <c r="E131" i="4"/>
  <c r="F131" i="4" s="1"/>
  <c r="E111" i="4"/>
  <c r="F111" i="4" s="1"/>
  <c r="D107" i="4"/>
  <c r="G70" i="4"/>
  <c r="H70" i="4" s="1"/>
  <c r="G65" i="4"/>
  <c r="H65" i="4" s="1"/>
  <c r="G61" i="4"/>
  <c r="H61" i="4" s="1"/>
  <c r="G69" i="4"/>
  <c r="H69" i="4" s="1"/>
  <c r="G66" i="4"/>
  <c r="H66" i="4" s="1"/>
  <c r="G64" i="4"/>
  <c r="H64" i="4" s="1"/>
  <c r="G62" i="4"/>
  <c r="H62" i="4" s="1"/>
  <c r="G60" i="4"/>
  <c r="H60" i="4" s="1"/>
  <c r="G68" i="4"/>
  <c r="H68" i="4" s="1"/>
  <c r="D51" i="4"/>
  <c r="D105" i="3"/>
  <c r="E97" i="3"/>
  <c r="D107" i="3"/>
  <c r="D106" i="4" l="1"/>
  <c r="E127" i="4"/>
  <c r="F127" i="4" s="1"/>
  <c r="H72" i="4"/>
  <c r="H74" i="4"/>
  <c r="F134" i="4"/>
  <c r="F136" i="4"/>
  <c r="F119" i="4"/>
  <c r="F117" i="4"/>
  <c r="E132" i="3"/>
  <c r="F132" i="3" s="1"/>
  <c r="E128" i="3"/>
  <c r="F128" i="3" s="1"/>
  <c r="E114" i="3"/>
  <c r="F114" i="3" s="1"/>
  <c r="E110" i="3"/>
  <c r="F110" i="3" s="1"/>
  <c r="E131" i="3"/>
  <c r="F131" i="3" s="1"/>
  <c r="E129" i="3"/>
  <c r="F129" i="3" s="1"/>
  <c r="E127" i="3"/>
  <c r="F127" i="3" s="1"/>
  <c r="E115" i="3"/>
  <c r="F115" i="3" s="1"/>
  <c r="E113" i="3"/>
  <c r="F113" i="3" s="1"/>
  <c r="E111" i="3"/>
  <c r="F111" i="3" s="1"/>
  <c r="D106" i="3"/>
  <c r="E130" i="3"/>
  <c r="F130" i="3" s="1"/>
  <c r="E112" i="3"/>
  <c r="F112" i="3" s="1"/>
  <c r="G122" i="4" l="1"/>
  <c r="F118" i="4"/>
  <c r="G76" i="4"/>
  <c r="H73" i="4"/>
  <c r="G139" i="4"/>
  <c r="F135" i="4"/>
  <c r="F119" i="3"/>
  <c r="F117" i="3"/>
  <c r="F136" i="3"/>
  <c r="F134" i="3"/>
  <c r="F135" i="3" l="1"/>
  <c r="G139" i="3"/>
  <c r="G122" i="3"/>
  <c r="F118" i="3"/>
</calcChain>
</file>

<file path=xl/sharedStrings.xml><?xml version="1.0" encoding="utf-8"?>
<sst xmlns="http://schemas.openxmlformats.org/spreadsheetml/2006/main" count="579" uniqueCount="131">
  <si>
    <t>HPLC System Suitability Report</t>
  </si>
  <si>
    <t>Analysis Data</t>
  </si>
  <si>
    <t>Assay</t>
  </si>
  <si>
    <t>Sample(s)</t>
  </si>
  <si>
    <t>Reference Substance:</t>
  </si>
  <si>
    <t>% age Purity:</t>
  </si>
  <si>
    <t>Weight (mg):</t>
  </si>
  <si>
    <t>Standard Conc (mg/mL):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</si>
  <si>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</si>
  <si>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</si>
  <si>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</si>
  <si>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</si>
  <si>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</si>
  <si>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</si>
  <si>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</si>
  <si>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</si>
  <si>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</si>
  <si>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</si>
  <si>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</si>
  <si>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</si>
  <si>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</si>
  <si>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</si>
  <si>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</si>
  <si>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</si>
  <si>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</si>
  <si>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</si>
  <si>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</si>
  <si>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</si>
  <si>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</si>
  <si>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ANZAVIR-R TABLETS</t>
  </si>
  <si>
    <t>Laboratory Ref No:</t>
  </si>
  <si>
    <t>NDQD2016061032</t>
  </si>
  <si>
    <t>Active Ingredient:</t>
  </si>
  <si>
    <t>ATAZANAVIR, RITONAVIR</t>
  </si>
  <si>
    <t>Label Claim:</t>
  </si>
  <si>
    <t>Each film coated tablet contains:Atazanavir(as sulfate) equivalent to Atazanavir 300 mg/Ritonavir USP 100 mg.</t>
  </si>
  <si>
    <t>Date Analysis Started:</t>
  </si>
  <si>
    <t>2016-06-10 12:50:14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</si>
  <si>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</si>
  <si>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</si>
  <si>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</si>
  <si>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</si>
  <si>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</si>
  <si>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</si>
  <si>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</si>
  <si>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</si>
  <si>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</si>
  <si>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</si>
  <si>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</si>
  <si>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</si>
  <si>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</si>
  <si>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</si>
  <si>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</si>
  <si>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</si>
  <si>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</si>
  <si>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</si>
  <si>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</si>
  <si>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</si>
  <si>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   Standard dilution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</si>
  <si>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</si>
  <si>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</si>
  <si>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</si>
  <si>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</si>
  <si>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</si>
  <si>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</si>
  <si>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</si>
  <si>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</si>
  <si>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</si>
  <si>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</si>
  <si>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</si>
  <si>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</si>
  <si>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</si>
  <si>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Amt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</si>
  <si>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</si>
  <si>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Amt of 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</si>
  <si>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</si>
  <si>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</si>
  <si>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</si>
  <si>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</si>
  <si>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</si>
  <si>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</si>
  <si>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</si>
  <si>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</si>
  <si>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</si>
  <si>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</si>
  <si>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</si>
  <si>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</si>
  <si>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</si>
  <si>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   Sample dilution</t>
  </si>
  <si>
    <t>Powder Weight (mg)</t>
  </si>
  <si>
    <t>Injection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</si>
  <si>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</si>
  <si>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</si>
  <si>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</si>
  <si>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</si>
  <si>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</si>
  <si>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</si>
  <si>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</si>
  <si>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</si>
  <si>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</si>
  <si>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</si>
  <si>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</si>
  <si>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</si>
  <si>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</si>
  <si>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</si>
  <si>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</si>
  <si>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</t>
  </si>
  <si>
    <t xml:space="preserve">The amount  of </t>
  </si>
  <si>
    <t xml:space="preserve">I the sample as a percentage of the stated  label claim is </t>
  </si>
  <si>
    <t>Analysis Data:</t>
  </si>
  <si>
    <t>Determination of Active Ingredient Dissolved after</t>
  </si>
  <si>
    <t>45 Mins</t>
  </si>
  <si>
    <t>Atazanavir Sulfate</t>
  </si>
  <si>
    <t>A48-2</t>
  </si>
  <si>
    <t>Medium Volume (mL):</t>
  </si>
  <si>
    <t>tablet No.</t>
  </si>
  <si>
    <t>Amt Released (mg):</t>
  </si>
  <si>
    <t>%age Released:</t>
  </si>
  <si>
    <t xml:space="preserve">dissolved as a percentage of the stated  label claim is </t>
  </si>
  <si>
    <t>90 mins</t>
  </si>
  <si>
    <t>3hrs</t>
  </si>
  <si>
    <t>Each Tablet contains</t>
  </si>
  <si>
    <t>Average Tablet Content Weight (mg):</t>
  </si>
  <si>
    <t>Ritonavir</t>
  </si>
  <si>
    <t>R14-2</t>
  </si>
  <si>
    <t>90 Mins</t>
  </si>
  <si>
    <t>Each tablets contains 300mg Atazanavir and 100mg Ritonavir</t>
  </si>
  <si>
    <t>ANZAVIR-R TABLETS 300mg/100mg</t>
  </si>
  <si>
    <t>Atazanavir</t>
  </si>
  <si>
    <t>Resolution(USP)</t>
  </si>
  <si>
    <t>RUTTO KENNEDY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</si>
</sst>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0.00000"/>
    <numFmt numFmtId="165" formatCode="0.0%"/>
    <numFmt numFmtId="166" formatCode="0.0000"/>
    <numFmt numFmtId="167" formatCode="[$-409]d/mmm/yy;@"/>
    <numFmt numFmtId="168" formatCode="dd\-mmm\-yy"/>
    <numFmt numFmtId="169" formatCode="0.0000\ &quot;mg&quot;"/>
    <numFmt numFmtId="170" formatCode="0.000"/>
  </numFmts>
  <fonts count="25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0"/>
      <color rgb="FF000000"/>
      <name val="Arial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i/>
      <sz val="12"/>
      <color rgb="FF000000"/>
      <name val="Book Antiqua"/>
    </font>
    <font>
      <b/>
      <sz val="14"/>
      <color rgb="FF000000"/>
      <name val="Book Antiqua"/>
    </font>
    <font>
      <sz val="14"/>
      <color rgb="FF000000"/>
      <name val="Book Antiqua"/>
    </font>
    <font>
      <b/>
      <sz val="20"/>
      <color rgb="FF000000"/>
      <name val="Book Antiqua"/>
    </font>
    <font>
      <b/>
      <i/>
      <sz val="14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vertAlign val="superscript"/>
      <sz val="14"/>
      <color rgb="FF000000"/>
      <name val="Book Antiqua"/>
    </font>
    <font>
      <b/>
      <u/>
      <sz val="20"/>
      <color rgb="FF000000"/>
      <name val="Book Antiqua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</borders>
  <cellStyleXfs count="3">
    <xf numFmtId="0" fontId="0" fillId="0" borderId="0"/>
    <xf numFmtId="0" fontId="11" fillId="2" borderId="0"/>
    <xf numFmtId="0" fontId="11" fillId="2" borderId="0"/>
  </cellStyleXfs>
  <cellXfs count="497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2" fillId="2" borderId="0" xfId="1" applyFont="1" applyFill="1"/>
    <xf numFmtId="0" fontId="11" fillId="2" borderId="0" xfId="1" applyFill="1"/>
    <xf numFmtId="0" fontId="3" fillId="2" borderId="0" xfId="1" applyFont="1" applyFill="1"/>
    <xf numFmtId="0" fontId="15" fillId="2" borderId="0" xfId="1" applyFont="1" applyFill="1"/>
    <xf numFmtId="0" fontId="15" fillId="3" borderId="0" xfId="1" applyFont="1" applyFill="1" applyAlignment="1" applyProtection="1">
      <alignment horizontal="left"/>
      <protection locked="0"/>
    </xf>
    <xf numFmtId="0" fontId="16" fillId="3" borderId="0" xfId="1" applyFont="1" applyFill="1" applyAlignment="1" applyProtection="1">
      <alignment horizontal="left"/>
      <protection locked="0"/>
    </xf>
    <xf numFmtId="0" fontId="16" fillId="2" borderId="0" xfId="1" applyFont="1" applyFill="1"/>
    <xf numFmtId="0" fontId="16" fillId="3" borderId="0" xfId="1" applyFont="1" applyFill="1" applyProtection="1">
      <protection locked="0"/>
    </xf>
    <xf numFmtId="168" fontId="16" fillId="3" borderId="0" xfId="1" applyNumberFormat="1" applyFont="1" applyFill="1" applyAlignment="1" applyProtection="1">
      <alignment horizontal="left"/>
      <protection locked="0"/>
    </xf>
    <xf numFmtId="168" fontId="16" fillId="2" borderId="0" xfId="1" applyNumberFormat="1" applyFont="1" applyFill="1" applyAlignment="1">
      <alignment horizontal="left"/>
    </xf>
    <xf numFmtId="0" fontId="3" fillId="2" borderId="0" xfId="1" applyFont="1" applyFill="1" applyAlignment="1">
      <alignment horizontal="left"/>
    </xf>
    <xf numFmtId="0" fontId="15" fillId="2" borderId="0" xfId="1" applyFont="1" applyFill="1" applyAlignment="1">
      <alignment horizontal="right"/>
    </xf>
    <xf numFmtId="0" fontId="17" fillId="3" borderId="0" xfId="1" applyFont="1" applyFill="1" applyAlignment="1" applyProtection="1">
      <alignment horizontal="left"/>
      <protection locked="0"/>
    </xf>
    <xf numFmtId="0" fontId="16" fillId="3" borderId="0" xfId="1" applyFont="1" applyFill="1"/>
    <xf numFmtId="0" fontId="16" fillId="2" borderId="0" xfId="1" applyFont="1" applyFill="1" applyAlignment="1">
      <alignment horizontal="right"/>
    </xf>
    <xf numFmtId="0" fontId="17" fillId="3" borderId="0" xfId="1" applyFont="1" applyFill="1" applyAlignment="1" applyProtection="1">
      <alignment horizontal="center"/>
      <protection locked="0"/>
    </xf>
    <xf numFmtId="0" fontId="5" fillId="2" borderId="0" xfId="1" applyFont="1" applyFill="1"/>
    <xf numFmtId="0" fontId="19" fillId="2" borderId="0" xfId="1" applyFont="1" applyFill="1" applyAlignment="1">
      <alignment vertical="center" wrapText="1"/>
    </xf>
    <xf numFmtId="0" fontId="15" fillId="2" borderId="0" xfId="1" applyFont="1" applyFill="1" applyAlignment="1">
      <alignment horizontal="center"/>
    </xf>
    <xf numFmtId="0" fontId="20" fillId="2" borderId="0" xfId="1" applyFont="1" applyFill="1"/>
    <xf numFmtId="0" fontId="21" fillId="2" borderId="0" xfId="1" applyFont="1" applyFill="1"/>
    <xf numFmtId="2" fontId="17" fillId="3" borderId="0" xfId="1" applyNumberFormat="1" applyFont="1" applyFill="1" applyAlignment="1" applyProtection="1">
      <alignment horizontal="center"/>
      <protection locked="0"/>
    </xf>
    <xf numFmtId="0" fontId="15" fillId="2" borderId="0" xfId="1" applyFont="1" applyFill="1" applyAlignment="1">
      <alignment vertical="center" wrapText="1"/>
    </xf>
    <xf numFmtId="0" fontId="22" fillId="2" borderId="0" xfId="1" applyFont="1" applyFill="1"/>
    <xf numFmtId="2" fontId="15" fillId="2" borderId="0" xfId="1" applyNumberFormat="1" applyFont="1" applyFill="1" applyAlignment="1">
      <alignment horizontal="center"/>
    </xf>
    <xf numFmtId="0" fontId="18" fillId="2" borderId="0" xfId="1" applyFont="1" applyFill="1" applyAlignment="1">
      <alignment horizontal="left" vertical="center" wrapText="1"/>
    </xf>
    <xf numFmtId="169" fontId="15" fillId="2" borderId="0" xfId="1" applyNumberFormat="1" applyFont="1" applyFill="1" applyAlignment="1">
      <alignment horizontal="center"/>
    </xf>
    <xf numFmtId="0" fontId="16" fillId="2" borderId="21" xfId="1" applyFont="1" applyFill="1" applyBorder="1" applyAlignment="1">
      <alignment horizontal="right"/>
    </xf>
    <xf numFmtId="0" fontId="17" fillId="3" borderId="22" xfId="1" applyFont="1" applyFill="1" applyBorder="1" applyAlignment="1" applyProtection="1">
      <alignment horizontal="center"/>
      <protection locked="0"/>
    </xf>
    <xf numFmtId="0" fontId="16" fillId="2" borderId="26" xfId="1" applyFont="1" applyFill="1" applyBorder="1" applyAlignment="1">
      <alignment horizontal="right"/>
    </xf>
    <xf numFmtId="0" fontId="17" fillId="3" borderId="27" xfId="1" applyFont="1" applyFill="1" applyBorder="1" applyAlignment="1" applyProtection="1">
      <alignment horizontal="center"/>
      <protection locked="0"/>
    </xf>
    <xf numFmtId="0" fontId="15" fillId="2" borderId="22" xfId="1" applyFont="1" applyFill="1" applyBorder="1" applyAlignment="1">
      <alignment horizontal="center"/>
    </xf>
    <xf numFmtId="0" fontId="15" fillId="2" borderId="28" xfId="1" applyFont="1" applyFill="1" applyBorder="1" applyAlignment="1">
      <alignment horizontal="center"/>
    </xf>
    <xf numFmtId="0" fontId="15" fillId="2" borderId="29" xfId="1" applyFont="1" applyFill="1" applyBorder="1" applyAlignment="1">
      <alignment horizontal="center"/>
    </xf>
    <xf numFmtId="0" fontId="15" fillId="2" borderId="30" xfId="1" applyFont="1" applyFill="1" applyBorder="1" applyAlignment="1">
      <alignment horizontal="center"/>
    </xf>
    <xf numFmtId="0" fontId="16" fillId="2" borderId="31" xfId="1" applyFont="1" applyFill="1" applyBorder="1" applyAlignment="1">
      <alignment horizontal="center"/>
    </xf>
    <xf numFmtId="0" fontId="17" fillId="3" borderId="32" xfId="1" applyFont="1" applyFill="1" applyBorder="1" applyAlignment="1" applyProtection="1">
      <alignment horizontal="center"/>
      <protection locked="0"/>
    </xf>
    <xf numFmtId="170" fontId="16" fillId="2" borderId="29" xfId="1" applyNumberFormat="1" applyFont="1" applyFill="1" applyBorder="1" applyAlignment="1">
      <alignment horizontal="center"/>
    </xf>
    <xf numFmtId="170" fontId="16" fillId="2" borderId="30" xfId="1" applyNumberFormat="1" applyFont="1" applyFill="1" applyBorder="1" applyAlignment="1">
      <alignment horizontal="center"/>
    </xf>
    <xf numFmtId="0" fontId="16" fillId="2" borderId="27" xfId="1" applyFont="1" applyFill="1" applyBorder="1" applyAlignment="1">
      <alignment horizontal="center"/>
    </xf>
    <xf numFmtId="0" fontId="17" fillId="3" borderId="26" xfId="1" applyFont="1" applyFill="1" applyBorder="1" applyAlignment="1" applyProtection="1">
      <alignment horizontal="center"/>
      <protection locked="0"/>
    </xf>
    <xf numFmtId="170" fontId="16" fillId="2" borderId="33" xfId="1" applyNumberFormat="1" applyFont="1" applyFill="1" applyBorder="1" applyAlignment="1">
      <alignment horizontal="center"/>
    </xf>
    <xf numFmtId="170" fontId="16" fillId="2" borderId="34" xfId="1" applyNumberFormat="1" applyFont="1" applyFill="1" applyBorder="1" applyAlignment="1">
      <alignment horizontal="center"/>
    </xf>
    <xf numFmtId="0" fontId="16" fillId="2" borderId="35" xfId="1" applyFont="1" applyFill="1" applyBorder="1" applyAlignment="1">
      <alignment horizontal="center"/>
    </xf>
    <xf numFmtId="0" fontId="17" fillId="3" borderId="36" xfId="1" applyFont="1" applyFill="1" applyBorder="1" applyAlignment="1" applyProtection="1">
      <alignment horizontal="center"/>
      <protection locked="0"/>
    </xf>
    <xf numFmtId="170" fontId="16" fillId="2" borderId="37" xfId="1" applyNumberFormat="1" applyFont="1" applyFill="1" applyBorder="1" applyAlignment="1">
      <alignment horizontal="center"/>
    </xf>
    <xf numFmtId="170" fontId="16" fillId="2" borderId="38" xfId="1" applyNumberFormat="1" applyFont="1" applyFill="1" applyBorder="1" applyAlignment="1">
      <alignment horizontal="center"/>
    </xf>
    <xf numFmtId="0" fontId="16" fillId="2" borderId="27" xfId="1" applyFont="1" applyFill="1" applyBorder="1" applyAlignment="1">
      <alignment horizontal="right"/>
    </xf>
    <xf numFmtId="1" fontId="15" fillId="6" borderId="39" xfId="1" applyNumberFormat="1" applyFont="1" applyFill="1" applyBorder="1" applyAlignment="1">
      <alignment horizontal="center"/>
    </xf>
    <xf numFmtId="170" fontId="15" fillId="6" borderId="40" xfId="1" applyNumberFormat="1" applyFont="1" applyFill="1" applyBorder="1" applyAlignment="1">
      <alignment horizontal="center"/>
    </xf>
    <xf numFmtId="1" fontId="15" fillId="6" borderId="41" xfId="1" applyNumberFormat="1" applyFont="1" applyFill="1" applyBorder="1" applyAlignment="1">
      <alignment horizontal="center"/>
    </xf>
    <xf numFmtId="170" fontId="15" fillId="6" borderId="42" xfId="1" applyNumberFormat="1" applyFont="1" applyFill="1" applyBorder="1" applyAlignment="1">
      <alignment horizontal="center"/>
    </xf>
    <xf numFmtId="0" fontId="2" fillId="2" borderId="0" xfId="1" applyFont="1" applyFill="1" applyAlignment="1">
      <alignment horizontal="center"/>
    </xf>
    <xf numFmtId="0" fontId="16" fillId="2" borderId="43" xfId="1" applyFont="1" applyFill="1" applyBorder="1" applyAlignment="1">
      <alignment horizontal="right"/>
    </xf>
    <xf numFmtId="0" fontId="17" fillId="3" borderId="44" xfId="1" applyFont="1" applyFill="1" applyBorder="1" applyAlignment="1" applyProtection="1">
      <alignment horizontal="center"/>
      <protection locked="0"/>
    </xf>
    <xf numFmtId="0" fontId="17" fillId="3" borderId="16" xfId="1" applyFont="1" applyFill="1" applyBorder="1" applyAlignment="1" applyProtection="1">
      <alignment horizontal="center"/>
      <protection locked="0"/>
    </xf>
    <xf numFmtId="0" fontId="16" fillId="2" borderId="28" xfId="1" applyFont="1" applyFill="1" applyBorder="1" applyAlignment="1">
      <alignment horizontal="right"/>
    </xf>
    <xf numFmtId="2" fontId="16" fillId="6" borderId="45" xfId="1" applyNumberFormat="1" applyFont="1" applyFill="1" applyBorder="1" applyAlignment="1">
      <alignment horizontal="center"/>
    </xf>
    <xf numFmtId="0" fontId="16" fillId="2" borderId="0" xfId="1" applyFont="1" applyFill="1" applyAlignment="1">
      <alignment horizontal="center"/>
    </xf>
    <xf numFmtId="2" fontId="16" fillId="6" borderId="46" xfId="1" applyNumberFormat="1" applyFont="1" applyFill="1" applyBorder="1" applyAlignment="1">
      <alignment horizontal="center"/>
    </xf>
    <xf numFmtId="2" fontId="16" fillId="7" borderId="45" xfId="1" applyNumberFormat="1" applyFont="1" applyFill="1" applyBorder="1" applyAlignment="1">
      <alignment horizontal="center"/>
    </xf>
    <xf numFmtId="2" fontId="16" fillId="2" borderId="0" xfId="1" applyNumberFormat="1" applyFont="1" applyFill="1" applyAlignment="1">
      <alignment horizontal="center"/>
    </xf>
    <xf numFmtId="2" fontId="16" fillId="7" borderId="46" xfId="1" applyNumberFormat="1" applyFont="1" applyFill="1" applyBorder="1" applyAlignment="1">
      <alignment horizontal="center"/>
    </xf>
    <xf numFmtId="2" fontId="16" fillId="6" borderId="17" xfId="1" applyNumberFormat="1" applyFont="1" applyFill="1" applyBorder="1" applyAlignment="1">
      <alignment horizontal="center"/>
    </xf>
    <xf numFmtId="0" fontId="17" fillId="3" borderId="45" xfId="1" applyFont="1" applyFill="1" applyBorder="1" applyAlignment="1" applyProtection="1">
      <alignment horizontal="center"/>
      <protection locked="0"/>
    </xf>
    <xf numFmtId="1" fontId="16" fillId="2" borderId="0" xfId="1" applyNumberFormat="1" applyFont="1" applyFill="1" applyAlignment="1">
      <alignment horizontal="center"/>
    </xf>
    <xf numFmtId="0" fontId="16" fillId="2" borderId="39" xfId="1" applyFont="1" applyFill="1" applyBorder="1" applyAlignment="1">
      <alignment horizontal="right"/>
    </xf>
    <xf numFmtId="2" fontId="16" fillId="7" borderId="30" xfId="1" applyNumberFormat="1" applyFont="1" applyFill="1" applyBorder="1" applyAlignment="1">
      <alignment horizontal="center"/>
    </xf>
    <xf numFmtId="170" fontId="16" fillId="2" borderId="0" xfId="1" applyNumberFormat="1" applyFont="1" applyFill="1" applyAlignment="1">
      <alignment horizontal="center"/>
    </xf>
    <xf numFmtId="0" fontId="16" fillId="2" borderId="16" xfId="1" applyFont="1" applyFill="1" applyBorder="1" applyAlignment="1">
      <alignment horizontal="right"/>
    </xf>
    <xf numFmtId="170" fontId="15" fillId="7" borderId="16" xfId="1" applyNumberFormat="1" applyFont="1" applyFill="1" applyBorder="1" applyAlignment="1">
      <alignment horizontal="center"/>
    </xf>
    <xf numFmtId="0" fontId="16" fillId="2" borderId="46" xfId="1" applyFont="1" applyFill="1" applyBorder="1" applyAlignment="1">
      <alignment horizontal="right"/>
    </xf>
    <xf numFmtId="10" fontId="16" fillId="6" borderId="46" xfId="1" applyNumberFormat="1" applyFont="1" applyFill="1" applyBorder="1" applyAlignment="1">
      <alignment horizontal="center"/>
    </xf>
    <xf numFmtId="0" fontId="16" fillId="2" borderId="17" xfId="1" applyFont="1" applyFill="1" applyBorder="1" applyAlignment="1">
      <alignment horizontal="right"/>
    </xf>
    <xf numFmtId="0" fontId="16" fillId="7" borderId="17" xfId="1" applyFont="1" applyFill="1" applyBorder="1" applyAlignment="1">
      <alignment horizontal="center"/>
    </xf>
    <xf numFmtId="0" fontId="15" fillId="2" borderId="0" xfId="1" applyFont="1" applyFill="1" applyAlignment="1">
      <alignment horizontal="left"/>
    </xf>
    <xf numFmtId="0" fontId="16" fillId="2" borderId="0" xfId="1" applyFont="1" applyFill="1" applyAlignment="1">
      <alignment horizontal="left"/>
    </xf>
    <xf numFmtId="166" fontId="15" fillId="2" borderId="0" xfId="1" applyNumberFormat="1" applyFont="1" applyFill="1" applyAlignment="1" applyProtection="1">
      <alignment horizontal="center"/>
      <protection locked="0"/>
    </xf>
    <xf numFmtId="2" fontId="15" fillId="2" borderId="13" xfId="1" applyNumberFormat="1" applyFont="1" applyFill="1" applyBorder="1" applyAlignment="1">
      <alignment horizontal="center"/>
    </xf>
    <xf numFmtId="0" fontId="15" fillId="2" borderId="13" xfId="1" applyFont="1" applyFill="1" applyBorder="1" applyAlignment="1">
      <alignment horizontal="center"/>
    </xf>
    <xf numFmtId="0" fontId="16" fillId="2" borderId="13" xfId="1" applyFont="1" applyFill="1" applyBorder="1" applyAlignment="1">
      <alignment horizontal="center"/>
    </xf>
    <xf numFmtId="0" fontId="17" fillId="3" borderId="21" xfId="1" applyFont="1" applyFill="1" applyBorder="1" applyAlignment="1" applyProtection="1">
      <alignment horizontal="center"/>
      <protection locked="0"/>
    </xf>
    <xf numFmtId="2" fontId="16" fillId="2" borderId="21" xfId="1" applyNumberFormat="1" applyFont="1" applyFill="1" applyBorder="1" applyAlignment="1">
      <alignment horizontal="center"/>
    </xf>
    <xf numFmtId="10" fontId="16" fillId="2" borderId="13" xfId="1" applyNumberFormat="1" applyFont="1" applyFill="1" applyBorder="1" applyAlignment="1">
      <alignment horizontal="center" vertical="center"/>
    </xf>
    <xf numFmtId="0" fontId="16" fillId="2" borderId="14" xfId="1" applyFont="1" applyFill="1" applyBorder="1" applyAlignment="1">
      <alignment horizontal="center"/>
    </xf>
    <xf numFmtId="2" fontId="16" fillId="2" borderId="26" xfId="1" applyNumberFormat="1" applyFont="1" applyFill="1" applyBorder="1" applyAlignment="1">
      <alignment horizontal="center"/>
    </xf>
    <xf numFmtId="10" fontId="16" fillId="2" borderId="14" xfId="1" applyNumberFormat="1" applyFont="1" applyFill="1" applyBorder="1" applyAlignment="1">
      <alignment horizontal="center" vertical="center"/>
    </xf>
    <xf numFmtId="0" fontId="16" fillId="2" borderId="15" xfId="1" applyFont="1" applyFill="1" applyBorder="1" applyAlignment="1">
      <alignment horizontal="center"/>
    </xf>
    <xf numFmtId="0" fontId="17" fillId="3" borderId="47" xfId="1" applyFont="1" applyFill="1" applyBorder="1" applyAlignment="1" applyProtection="1">
      <alignment horizontal="center"/>
      <protection locked="0"/>
    </xf>
    <xf numFmtId="2" fontId="16" fillId="2" borderId="13" xfId="1" applyNumberFormat="1" applyFont="1" applyFill="1" applyBorder="1" applyAlignment="1">
      <alignment horizontal="center"/>
    </xf>
    <xf numFmtId="10" fontId="16" fillId="2" borderId="22" xfId="1" applyNumberFormat="1" applyFont="1" applyFill="1" applyBorder="1" applyAlignment="1">
      <alignment horizontal="center" vertical="center"/>
    </xf>
    <xf numFmtId="2" fontId="16" fillId="2" borderId="14" xfId="1" applyNumberFormat="1" applyFont="1" applyFill="1" applyBorder="1" applyAlignment="1">
      <alignment horizontal="center"/>
    </xf>
    <xf numFmtId="10" fontId="16" fillId="2" borderId="27" xfId="1" applyNumberFormat="1" applyFont="1" applyFill="1" applyBorder="1" applyAlignment="1">
      <alignment horizontal="center" vertical="center"/>
    </xf>
    <xf numFmtId="2" fontId="16" fillId="2" borderId="15" xfId="1" applyNumberFormat="1" applyFont="1" applyFill="1" applyBorder="1" applyAlignment="1">
      <alignment horizontal="center"/>
    </xf>
    <xf numFmtId="10" fontId="16" fillId="2" borderId="48" xfId="1" applyNumberFormat="1" applyFont="1" applyFill="1" applyBorder="1" applyAlignment="1">
      <alignment horizontal="center" vertical="center"/>
    </xf>
    <xf numFmtId="0" fontId="15" fillId="2" borderId="27" xfId="1" applyFont="1" applyFill="1" applyBorder="1" applyAlignment="1">
      <alignment horizontal="center"/>
    </xf>
    <xf numFmtId="0" fontId="16" fillId="2" borderId="47" xfId="1" applyFont="1" applyFill="1" applyBorder="1" applyAlignment="1">
      <alignment horizontal="right"/>
    </xf>
    <xf numFmtId="2" fontId="16" fillId="2" borderId="48" xfId="1" applyNumberFormat="1" applyFont="1" applyFill="1" applyBorder="1" applyAlignment="1">
      <alignment horizontal="center"/>
    </xf>
    <xf numFmtId="10" fontId="16" fillId="2" borderId="15" xfId="1" applyNumberFormat="1" applyFont="1" applyFill="1" applyBorder="1" applyAlignment="1">
      <alignment horizontal="center" vertical="center"/>
    </xf>
    <xf numFmtId="0" fontId="16" fillId="2" borderId="49" xfId="1" applyFont="1" applyFill="1" applyBorder="1" applyAlignment="1">
      <alignment horizontal="right"/>
    </xf>
    <xf numFmtId="10" fontId="17" fillId="7" borderId="35" xfId="1" applyNumberFormat="1" applyFont="1" applyFill="1" applyBorder="1" applyAlignment="1">
      <alignment horizontal="center"/>
    </xf>
    <xf numFmtId="10" fontId="17" fillId="6" borderId="50" xfId="1" applyNumberFormat="1" applyFont="1" applyFill="1" applyBorder="1" applyAlignment="1">
      <alignment horizontal="center"/>
    </xf>
    <xf numFmtId="0" fontId="17" fillId="7" borderId="51" xfId="1" applyFont="1" applyFill="1" applyBorder="1" applyAlignment="1">
      <alignment horizontal="center"/>
    </xf>
    <xf numFmtId="165" fontId="15" fillId="2" borderId="0" xfId="1" applyNumberFormat="1" applyFont="1" applyFill="1" applyAlignment="1">
      <alignment horizontal="center"/>
    </xf>
    <xf numFmtId="0" fontId="24" fillId="3" borderId="0" xfId="1" applyFont="1" applyFill="1" applyAlignment="1" applyProtection="1">
      <alignment horizontal="center"/>
      <protection locked="0"/>
    </xf>
    <xf numFmtId="0" fontId="15" fillId="2" borderId="23" xfId="1" applyFont="1" applyFill="1" applyBorder="1" applyAlignment="1">
      <alignment horizontal="center"/>
    </xf>
    <xf numFmtId="0" fontId="15" fillId="2" borderId="24" xfId="1" applyFont="1" applyFill="1" applyBorder="1" applyAlignment="1">
      <alignment horizontal="center"/>
    </xf>
    <xf numFmtId="0" fontId="15" fillId="2" borderId="10" xfId="1" applyFont="1" applyFill="1" applyBorder="1" applyAlignment="1">
      <alignment horizontal="center"/>
    </xf>
    <xf numFmtId="0" fontId="16" fillId="2" borderId="52" xfId="1" applyFont="1" applyFill="1" applyBorder="1" applyAlignment="1">
      <alignment horizontal="center"/>
    </xf>
    <xf numFmtId="0" fontId="16" fillId="2" borderId="7" xfId="1" applyFont="1" applyFill="1" applyBorder="1" applyAlignment="1">
      <alignment horizontal="center"/>
    </xf>
    <xf numFmtId="170" fontId="17" fillId="3" borderId="36" xfId="1" applyNumberFormat="1" applyFont="1" applyFill="1" applyBorder="1" applyAlignment="1" applyProtection="1">
      <alignment horizontal="center"/>
      <protection locked="0"/>
    </xf>
    <xf numFmtId="1" fontId="15" fillId="6" borderId="53" xfId="1" applyNumberFormat="1" applyFont="1" applyFill="1" applyBorder="1" applyAlignment="1">
      <alignment horizontal="center"/>
    </xf>
    <xf numFmtId="1" fontId="15" fillId="6" borderId="54" xfId="1" applyNumberFormat="1" applyFont="1" applyFill="1" applyBorder="1" applyAlignment="1">
      <alignment horizontal="center"/>
    </xf>
    <xf numFmtId="1" fontId="15" fillId="6" borderId="15" xfId="1" applyNumberFormat="1" applyFont="1" applyFill="1" applyBorder="1" applyAlignment="1">
      <alignment horizontal="center"/>
    </xf>
    <xf numFmtId="2" fontId="2" fillId="2" borderId="0" xfId="1" applyNumberFormat="1" applyFont="1" applyFill="1" applyAlignment="1">
      <alignment horizontal="center"/>
    </xf>
    <xf numFmtId="0" fontId="15" fillId="2" borderId="0" xfId="1" applyFont="1" applyFill="1" applyAlignment="1">
      <alignment horizontal="center" wrapText="1"/>
    </xf>
    <xf numFmtId="10" fontId="16" fillId="2" borderId="0" xfId="1" applyNumberFormat="1" applyFont="1" applyFill="1" applyAlignment="1">
      <alignment horizontal="center"/>
    </xf>
    <xf numFmtId="10" fontId="15" fillId="6" borderId="46" xfId="1" applyNumberFormat="1" applyFont="1" applyFill="1" applyBorder="1" applyAlignment="1">
      <alignment horizontal="center"/>
    </xf>
    <xf numFmtId="0" fontId="15" fillId="7" borderId="17" xfId="1" applyFont="1" applyFill="1" applyBorder="1" applyAlignment="1">
      <alignment horizontal="center"/>
    </xf>
    <xf numFmtId="0" fontId="15" fillId="2" borderId="55" xfId="1" applyFont="1" applyFill="1" applyBorder="1" applyAlignment="1">
      <alignment horizontal="center"/>
    </xf>
    <xf numFmtId="0" fontId="15" fillId="2" borderId="56" xfId="1" applyFont="1" applyFill="1" applyBorder="1"/>
    <xf numFmtId="0" fontId="15" fillId="2" borderId="22" xfId="1" applyFont="1" applyFill="1" applyBorder="1" applyAlignment="1">
      <alignment horizontal="center" wrapText="1"/>
    </xf>
    <xf numFmtId="0" fontId="16" fillId="2" borderId="26" xfId="1" applyFont="1" applyFill="1" applyBorder="1" applyAlignment="1">
      <alignment horizontal="center"/>
    </xf>
    <xf numFmtId="1" fontId="17" fillId="3" borderId="33" xfId="1" applyNumberFormat="1" applyFont="1" applyFill="1" applyBorder="1" applyAlignment="1" applyProtection="1">
      <alignment horizontal="center"/>
      <protection locked="0"/>
    </xf>
    <xf numFmtId="2" fontId="16" fillId="2" borderId="29" xfId="1" applyNumberFormat="1" applyFont="1" applyFill="1" applyBorder="1" applyAlignment="1">
      <alignment horizontal="center"/>
    </xf>
    <xf numFmtId="10" fontId="16" fillId="2" borderId="30" xfId="1" applyNumberFormat="1" applyFont="1" applyFill="1" applyBorder="1" applyAlignment="1">
      <alignment horizontal="center"/>
    </xf>
    <xf numFmtId="2" fontId="16" fillId="2" borderId="33" xfId="1" applyNumberFormat="1" applyFont="1" applyFill="1" applyBorder="1" applyAlignment="1">
      <alignment horizontal="center"/>
    </xf>
    <xf numFmtId="10" fontId="16" fillId="2" borderId="34" xfId="1" applyNumberFormat="1" applyFont="1" applyFill="1" applyBorder="1" applyAlignment="1">
      <alignment horizontal="center"/>
    </xf>
    <xf numFmtId="0" fontId="16" fillId="2" borderId="36" xfId="1" applyFont="1" applyFill="1" applyBorder="1" applyAlignment="1">
      <alignment horizontal="center"/>
    </xf>
    <xf numFmtId="1" fontId="17" fillId="3" borderId="37" xfId="1" applyNumberFormat="1" applyFont="1" applyFill="1" applyBorder="1" applyAlignment="1" applyProtection="1">
      <alignment horizontal="center"/>
      <protection locked="0"/>
    </xf>
    <xf numFmtId="2" fontId="16" fillId="2" borderId="37" xfId="1" applyNumberFormat="1" applyFont="1" applyFill="1" applyBorder="1" applyAlignment="1">
      <alignment horizontal="center"/>
    </xf>
    <xf numFmtId="10" fontId="16" fillId="2" borderId="38" xfId="1" applyNumberFormat="1" applyFont="1" applyFill="1" applyBorder="1" applyAlignment="1">
      <alignment horizontal="center"/>
    </xf>
    <xf numFmtId="2" fontId="16" fillId="2" borderId="27" xfId="1" applyNumberFormat="1" applyFont="1" applyFill="1" applyBorder="1" applyAlignment="1">
      <alignment horizontal="center"/>
    </xf>
    <xf numFmtId="170" fontId="15" fillId="2" borderId="0" xfId="1" applyNumberFormat="1" applyFont="1" applyFill="1" applyAlignment="1">
      <alignment horizontal="center"/>
    </xf>
    <xf numFmtId="170" fontId="16" fillId="2" borderId="2" xfId="1" applyNumberFormat="1" applyFont="1" applyFill="1" applyBorder="1" applyAlignment="1">
      <alignment horizontal="right"/>
    </xf>
    <xf numFmtId="10" fontId="15" fillId="7" borderId="45" xfId="1" applyNumberFormat="1" applyFont="1" applyFill="1" applyBorder="1" applyAlignment="1">
      <alignment horizontal="center"/>
    </xf>
    <xf numFmtId="0" fontId="16" fillId="2" borderId="26" xfId="1" applyFont="1" applyFill="1" applyBorder="1"/>
    <xf numFmtId="0" fontId="16" fillId="2" borderId="6" xfId="1" applyFont="1" applyFill="1" applyBorder="1"/>
    <xf numFmtId="10" fontId="15" fillId="6" borderId="45" xfId="1" applyNumberFormat="1" applyFont="1" applyFill="1" applyBorder="1" applyAlignment="1">
      <alignment horizontal="center"/>
    </xf>
    <xf numFmtId="0" fontId="16" fillId="2" borderId="47" xfId="1" applyFont="1" applyFill="1" applyBorder="1"/>
    <xf numFmtId="0" fontId="16" fillId="2" borderId="57" xfId="1" applyFont="1" applyFill="1" applyBorder="1" applyAlignment="1">
      <alignment horizontal="center"/>
    </xf>
    <xf numFmtId="0" fontId="16" fillId="2" borderId="58" xfId="1" applyFont="1" applyFill="1" applyBorder="1" applyAlignment="1">
      <alignment horizontal="right"/>
    </xf>
    <xf numFmtId="2" fontId="16" fillId="2" borderId="4" xfId="1" applyNumberFormat="1" applyFont="1" applyFill="1" applyBorder="1" applyAlignment="1">
      <alignment horizontal="center"/>
    </xf>
    <xf numFmtId="10" fontId="16" fillId="2" borderId="31" xfId="1" applyNumberFormat="1" applyFont="1" applyFill="1" applyBorder="1" applyAlignment="1">
      <alignment horizontal="center"/>
    </xf>
    <xf numFmtId="2" fontId="16" fillId="2" borderId="3" xfId="1" applyNumberFormat="1" applyFont="1" applyFill="1" applyBorder="1" applyAlignment="1">
      <alignment horizontal="center"/>
    </xf>
    <xf numFmtId="10" fontId="16" fillId="2" borderId="27" xfId="1" applyNumberFormat="1" applyFont="1" applyFill="1" applyBorder="1" applyAlignment="1">
      <alignment horizontal="center"/>
    </xf>
    <xf numFmtId="2" fontId="16" fillId="2" borderId="5" xfId="1" applyNumberFormat="1" applyFont="1" applyFill="1" applyBorder="1" applyAlignment="1">
      <alignment horizontal="center"/>
    </xf>
    <xf numFmtId="10" fontId="16" fillId="2" borderId="35" xfId="1" applyNumberFormat="1" applyFont="1" applyFill="1" applyBorder="1" applyAlignment="1">
      <alignment horizontal="center"/>
    </xf>
    <xf numFmtId="10" fontId="17" fillId="7" borderId="45" xfId="1" applyNumberFormat="1" applyFont="1" applyFill="1" applyBorder="1" applyAlignment="1">
      <alignment horizontal="center"/>
    </xf>
    <xf numFmtId="10" fontId="17" fillId="6" borderId="45" xfId="1" applyNumberFormat="1" applyFont="1" applyFill="1" applyBorder="1" applyAlignment="1">
      <alignment horizontal="center"/>
    </xf>
    <xf numFmtId="0" fontId="17" fillId="7" borderId="17" xfId="1" applyFont="1" applyFill="1" applyBorder="1" applyAlignment="1">
      <alignment horizontal="center"/>
    </xf>
    <xf numFmtId="165" fontId="17" fillId="2" borderId="0" xfId="1" applyNumberFormat="1" applyFont="1" applyFill="1" applyAlignment="1">
      <alignment horizontal="center"/>
    </xf>
    <xf numFmtId="0" fontId="18" fillId="2" borderId="9" xfId="1" applyFont="1" applyFill="1" applyBorder="1" applyAlignment="1">
      <alignment horizontal="left" vertical="center" wrapText="1"/>
    </xf>
    <xf numFmtId="0" fontId="16" fillId="2" borderId="9" xfId="1" applyFont="1" applyFill="1" applyBorder="1"/>
    <xf numFmtId="0" fontId="16" fillId="2" borderId="10" xfId="1" applyFont="1" applyFill="1" applyBorder="1" applyAlignment="1">
      <alignment horizontal="center"/>
    </xf>
    <xf numFmtId="0" fontId="16" fillId="2" borderId="7" xfId="1" applyFont="1" applyFill="1" applyBorder="1" applyProtection="1">
      <protection locked="0"/>
    </xf>
    <xf numFmtId="0" fontId="16" fillId="2" borderId="7" xfId="1" applyFont="1" applyFill="1" applyBorder="1"/>
    <xf numFmtId="0" fontId="15" fillId="2" borderId="11" xfId="1" applyFont="1" applyFill="1" applyBorder="1" applyProtection="1">
      <protection locked="0"/>
    </xf>
    <xf numFmtId="0" fontId="15" fillId="2" borderId="11" xfId="1" applyFont="1" applyFill="1" applyBorder="1"/>
    <xf numFmtId="0" fontId="16" fillId="2" borderId="11" xfId="1" applyFont="1" applyFill="1" applyBorder="1"/>
    <xf numFmtId="0" fontId="2" fillId="2" borderId="0" xfId="2" applyFont="1" applyFill="1"/>
    <xf numFmtId="0" fontId="11" fillId="2" borderId="0" xfId="2" applyFill="1"/>
    <xf numFmtId="0" fontId="3" fillId="2" borderId="0" xfId="2" applyFont="1" applyFill="1"/>
    <xf numFmtId="0" fontId="15" fillId="2" borderId="0" xfId="2" applyFont="1" applyFill="1"/>
    <xf numFmtId="0" fontId="15" fillId="3" borderId="0" xfId="2" applyFont="1" applyFill="1" applyAlignment="1" applyProtection="1">
      <alignment horizontal="left"/>
      <protection locked="0"/>
    </xf>
    <xf numFmtId="0" fontId="16" fillId="3" borderId="0" xfId="2" applyFont="1" applyFill="1" applyAlignment="1" applyProtection="1">
      <alignment horizontal="left"/>
      <protection locked="0"/>
    </xf>
    <xf numFmtId="0" fontId="16" fillId="2" borderId="0" xfId="2" applyFont="1" applyFill="1"/>
    <xf numFmtId="0" fontId="16" fillId="3" borderId="0" xfId="2" applyFont="1" applyFill="1" applyProtection="1">
      <protection locked="0"/>
    </xf>
    <xf numFmtId="168" fontId="16" fillId="3" borderId="0" xfId="2" applyNumberFormat="1" applyFont="1" applyFill="1" applyAlignment="1" applyProtection="1">
      <alignment horizontal="left"/>
      <protection locked="0"/>
    </xf>
    <xf numFmtId="168" fontId="16" fillId="2" borderId="0" xfId="2" applyNumberFormat="1" applyFont="1" applyFill="1" applyAlignment="1">
      <alignment horizontal="left"/>
    </xf>
    <xf numFmtId="0" fontId="3" fillId="2" borderId="0" xfId="2" applyFont="1" applyFill="1" applyAlignment="1">
      <alignment horizontal="left"/>
    </xf>
    <xf numFmtId="0" fontId="15" fillId="2" borderId="0" xfId="2" applyFont="1" applyFill="1" applyAlignment="1">
      <alignment horizontal="right"/>
    </xf>
    <xf numFmtId="0" fontId="17" fillId="3" borderId="0" xfId="2" applyFont="1" applyFill="1" applyAlignment="1" applyProtection="1">
      <alignment horizontal="left"/>
      <protection locked="0"/>
    </xf>
    <xf numFmtId="0" fontId="16" fillId="3" borderId="0" xfId="2" applyFont="1" applyFill="1"/>
    <xf numFmtId="0" fontId="16" fillId="2" borderId="0" xfId="2" applyFont="1" applyFill="1" applyAlignment="1">
      <alignment horizontal="right"/>
    </xf>
    <xf numFmtId="0" fontId="17" fillId="3" borderId="0" xfId="2" applyFont="1" applyFill="1" applyAlignment="1" applyProtection="1">
      <alignment horizontal="center"/>
      <protection locked="0"/>
    </xf>
    <xf numFmtId="0" fontId="5" fillId="2" borderId="0" xfId="2" applyFont="1" applyFill="1"/>
    <xf numFmtId="0" fontId="19" fillId="2" borderId="0" xfId="2" applyFont="1" applyFill="1" applyAlignment="1">
      <alignment vertical="center" wrapText="1"/>
    </xf>
    <xf numFmtId="0" fontId="15" fillId="2" borderId="0" xfId="2" applyFont="1" applyFill="1" applyAlignment="1">
      <alignment horizontal="center"/>
    </xf>
    <xf numFmtId="0" fontId="20" fillId="2" borderId="0" xfId="2" applyFont="1" applyFill="1"/>
    <xf numFmtId="0" fontId="21" fillId="2" borderId="0" xfId="2" applyFont="1" applyFill="1"/>
    <xf numFmtId="2" fontId="17" fillId="3" borderId="0" xfId="2" applyNumberFormat="1" applyFont="1" applyFill="1" applyAlignment="1" applyProtection="1">
      <alignment horizontal="center"/>
      <protection locked="0"/>
    </xf>
    <xf numFmtId="0" fontId="15" fillId="2" borderId="0" xfId="2" applyFont="1" applyFill="1" applyAlignment="1">
      <alignment vertical="center" wrapText="1"/>
    </xf>
    <xf numFmtId="0" fontId="22" fillId="2" borderId="0" xfId="2" applyFont="1" applyFill="1"/>
    <xf numFmtId="2" fontId="15" fillId="2" borderId="0" xfId="2" applyNumberFormat="1" applyFont="1" applyFill="1" applyAlignment="1">
      <alignment horizontal="center"/>
    </xf>
    <xf numFmtId="0" fontId="18" fillId="2" borderId="0" xfId="2" applyFont="1" applyFill="1" applyAlignment="1">
      <alignment horizontal="left" vertical="center" wrapText="1"/>
    </xf>
    <xf numFmtId="169" fontId="15" fillId="2" borderId="0" xfId="2" applyNumberFormat="1" applyFont="1" applyFill="1" applyAlignment="1">
      <alignment horizontal="center"/>
    </xf>
    <xf numFmtId="0" fontId="16" fillId="2" borderId="21" xfId="2" applyFont="1" applyFill="1" applyBorder="1" applyAlignment="1">
      <alignment horizontal="right"/>
    </xf>
    <xf numFmtId="0" fontId="17" fillId="3" borderId="22" xfId="2" applyFont="1" applyFill="1" applyBorder="1" applyAlignment="1" applyProtection="1">
      <alignment horizontal="center"/>
      <protection locked="0"/>
    </xf>
    <xf numFmtId="0" fontId="16" fillId="2" borderId="26" xfId="2" applyFont="1" applyFill="1" applyBorder="1" applyAlignment="1">
      <alignment horizontal="right"/>
    </xf>
    <xf numFmtId="0" fontId="17" fillId="3" borderId="27" xfId="2" applyFont="1" applyFill="1" applyBorder="1" applyAlignment="1" applyProtection="1">
      <alignment horizontal="center"/>
      <protection locked="0"/>
    </xf>
    <xf numFmtId="0" fontId="15" fillId="2" borderId="22" xfId="2" applyFont="1" applyFill="1" applyBorder="1" applyAlignment="1">
      <alignment horizontal="center"/>
    </xf>
    <xf numFmtId="0" fontId="15" fillId="2" borderId="28" xfId="2" applyFont="1" applyFill="1" applyBorder="1" applyAlignment="1">
      <alignment horizontal="center"/>
    </xf>
    <xf numFmtId="0" fontId="15" fillId="2" borderId="29" xfId="2" applyFont="1" applyFill="1" applyBorder="1" applyAlignment="1">
      <alignment horizontal="center"/>
    </xf>
    <xf numFmtId="0" fontId="15" fillId="2" borderId="30" xfId="2" applyFont="1" applyFill="1" applyBorder="1" applyAlignment="1">
      <alignment horizontal="center"/>
    </xf>
    <xf numFmtId="0" fontId="16" fillId="2" borderId="31" xfId="2" applyFont="1" applyFill="1" applyBorder="1" applyAlignment="1">
      <alignment horizontal="center"/>
    </xf>
    <xf numFmtId="0" fontId="17" fillId="3" borderId="32" xfId="2" applyFont="1" applyFill="1" applyBorder="1" applyAlignment="1" applyProtection="1">
      <alignment horizontal="center"/>
      <protection locked="0"/>
    </xf>
    <xf numFmtId="170" fontId="16" fillId="2" borderId="29" xfId="2" applyNumberFormat="1" applyFont="1" applyFill="1" applyBorder="1" applyAlignment="1">
      <alignment horizontal="center"/>
    </xf>
    <xf numFmtId="170" fontId="16" fillId="2" borderId="30" xfId="2" applyNumberFormat="1" applyFont="1" applyFill="1" applyBorder="1" applyAlignment="1">
      <alignment horizontal="center"/>
    </xf>
    <xf numFmtId="0" fontId="16" fillId="2" borderId="27" xfId="2" applyFont="1" applyFill="1" applyBorder="1" applyAlignment="1">
      <alignment horizontal="center"/>
    </xf>
    <xf numFmtId="0" fontId="17" fillId="3" borderId="26" xfId="2" applyFont="1" applyFill="1" applyBorder="1" applyAlignment="1" applyProtection="1">
      <alignment horizontal="center"/>
      <protection locked="0"/>
    </xf>
    <xf numFmtId="170" fontId="16" fillId="2" borderId="33" xfId="2" applyNumberFormat="1" applyFont="1" applyFill="1" applyBorder="1" applyAlignment="1">
      <alignment horizontal="center"/>
    </xf>
    <xf numFmtId="170" fontId="16" fillId="2" borderId="34" xfId="2" applyNumberFormat="1" applyFont="1" applyFill="1" applyBorder="1" applyAlignment="1">
      <alignment horizontal="center"/>
    </xf>
    <xf numFmtId="0" fontId="16" fillId="2" borderId="35" xfId="2" applyFont="1" applyFill="1" applyBorder="1" applyAlignment="1">
      <alignment horizontal="center"/>
    </xf>
    <xf numFmtId="0" fontId="17" fillId="3" borderId="36" xfId="2" applyFont="1" applyFill="1" applyBorder="1" applyAlignment="1" applyProtection="1">
      <alignment horizontal="center"/>
      <protection locked="0"/>
    </xf>
    <xf numFmtId="170" fontId="16" fillId="2" borderId="37" xfId="2" applyNumberFormat="1" applyFont="1" applyFill="1" applyBorder="1" applyAlignment="1">
      <alignment horizontal="center"/>
    </xf>
    <xf numFmtId="170" fontId="16" fillId="2" borderId="38" xfId="2" applyNumberFormat="1" applyFont="1" applyFill="1" applyBorder="1" applyAlignment="1">
      <alignment horizontal="center"/>
    </xf>
    <xf numFmtId="0" fontId="16" fillId="2" borderId="27" xfId="2" applyFont="1" applyFill="1" applyBorder="1" applyAlignment="1">
      <alignment horizontal="right"/>
    </xf>
    <xf numFmtId="1" fontId="15" fillId="6" borderId="39" xfId="2" applyNumberFormat="1" applyFont="1" applyFill="1" applyBorder="1" applyAlignment="1">
      <alignment horizontal="center"/>
    </xf>
    <xf numFmtId="170" fontId="15" fillId="6" borderId="40" xfId="2" applyNumberFormat="1" applyFont="1" applyFill="1" applyBorder="1" applyAlignment="1">
      <alignment horizontal="center"/>
    </xf>
    <xf numFmtId="1" fontId="15" fillId="6" borderId="41" xfId="2" applyNumberFormat="1" applyFont="1" applyFill="1" applyBorder="1" applyAlignment="1">
      <alignment horizontal="center"/>
    </xf>
    <xf numFmtId="170" fontId="15" fillId="6" borderId="42" xfId="2" applyNumberFormat="1" applyFont="1" applyFill="1" applyBorder="1" applyAlignment="1">
      <alignment horizontal="center"/>
    </xf>
    <xf numFmtId="0" fontId="2" fillId="2" borderId="0" xfId="2" applyFont="1" applyFill="1" applyAlignment="1">
      <alignment horizontal="center"/>
    </xf>
    <xf numFmtId="0" fontId="16" fillId="2" borderId="43" xfId="2" applyFont="1" applyFill="1" applyBorder="1" applyAlignment="1">
      <alignment horizontal="right"/>
    </xf>
    <xf numFmtId="0" fontId="17" fillId="3" borderId="44" xfId="2" applyFont="1" applyFill="1" applyBorder="1" applyAlignment="1" applyProtection="1">
      <alignment horizontal="center"/>
      <protection locked="0"/>
    </xf>
    <xf numFmtId="0" fontId="17" fillId="3" borderId="16" xfId="2" applyFont="1" applyFill="1" applyBorder="1" applyAlignment="1" applyProtection="1">
      <alignment horizontal="center"/>
      <protection locked="0"/>
    </xf>
    <xf numFmtId="0" fontId="16" fillId="2" borderId="28" xfId="2" applyFont="1" applyFill="1" applyBorder="1" applyAlignment="1">
      <alignment horizontal="right"/>
    </xf>
    <xf numFmtId="2" fontId="16" fillId="6" borderId="45" xfId="2" applyNumberFormat="1" applyFont="1" applyFill="1" applyBorder="1" applyAlignment="1">
      <alignment horizontal="center"/>
    </xf>
    <xf numFmtId="0" fontId="16" fillId="2" borderId="0" xfId="2" applyFont="1" applyFill="1" applyAlignment="1">
      <alignment horizontal="center"/>
    </xf>
    <xf numFmtId="2" fontId="16" fillId="6" borderId="46" xfId="2" applyNumberFormat="1" applyFont="1" applyFill="1" applyBorder="1" applyAlignment="1">
      <alignment horizontal="center"/>
    </xf>
    <xf numFmtId="2" fontId="16" fillId="7" borderId="45" xfId="2" applyNumberFormat="1" applyFont="1" applyFill="1" applyBorder="1" applyAlignment="1">
      <alignment horizontal="center"/>
    </xf>
    <xf numFmtId="2" fontId="16" fillId="2" borderId="0" xfId="2" applyNumberFormat="1" applyFont="1" applyFill="1" applyAlignment="1">
      <alignment horizontal="center"/>
    </xf>
    <xf numFmtId="2" fontId="16" fillId="7" borderId="46" xfId="2" applyNumberFormat="1" applyFont="1" applyFill="1" applyBorder="1" applyAlignment="1">
      <alignment horizontal="center"/>
    </xf>
    <xf numFmtId="2" fontId="16" fillId="6" borderId="17" xfId="2" applyNumberFormat="1" applyFont="1" applyFill="1" applyBorder="1" applyAlignment="1">
      <alignment horizontal="center"/>
    </xf>
    <xf numFmtId="0" fontId="17" fillId="3" borderId="45" xfId="2" applyFont="1" applyFill="1" applyBorder="1" applyAlignment="1" applyProtection="1">
      <alignment horizontal="center"/>
      <protection locked="0"/>
    </xf>
    <xf numFmtId="1" fontId="16" fillId="2" borderId="0" xfId="2" applyNumberFormat="1" applyFont="1" applyFill="1" applyAlignment="1">
      <alignment horizontal="center"/>
    </xf>
    <xf numFmtId="0" fontId="16" fillId="2" borderId="39" xfId="2" applyFont="1" applyFill="1" applyBorder="1" applyAlignment="1">
      <alignment horizontal="right"/>
    </xf>
    <xf numFmtId="2" fontId="16" fillId="7" borderId="30" xfId="2" applyNumberFormat="1" applyFont="1" applyFill="1" applyBorder="1" applyAlignment="1">
      <alignment horizontal="center"/>
    </xf>
    <xf numFmtId="170" fontId="16" fillId="2" borderId="0" xfId="2" applyNumberFormat="1" applyFont="1" applyFill="1" applyAlignment="1">
      <alignment horizontal="center"/>
    </xf>
    <xf numFmtId="0" fontId="16" fillId="2" borderId="16" xfId="2" applyFont="1" applyFill="1" applyBorder="1" applyAlignment="1">
      <alignment horizontal="right"/>
    </xf>
    <xf numFmtId="170" fontId="15" fillId="7" borderId="16" xfId="2" applyNumberFormat="1" applyFont="1" applyFill="1" applyBorder="1" applyAlignment="1">
      <alignment horizontal="center"/>
    </xf>
    <xf numFmtId="0" fontId="16" fillId="2" borderId="46" xfId="2" applyFont="1" applyFill="1" applyBorder="1" applyAlignment="1">
      <alignment horizontal="right"/>
    </xf>
    <xf numFmtId="10" fontId="16" fillId="6" borderId="46" xfId="2" applyNumberFormat="1" applyFont="1" applyFill="1" applyBorder="1" applyAlignment="1">
      <alignment horizontal="center"/>
    </xf>
    <xf numFmtId="0" fontId="16" fillId="2" borderId="17" xfId="2" applyFont="1" applyFill="1" applyBorder="1" applyAlignment="1">
      <alignment horizontal="right"/>
    </xf>
    <xf numFmtId="0" fontId="16" fillId="7" borderId="17" xfId="2" applyFont="1" applyFill="1" applyBorder="1" applyAlignment="1">
      <alignment horizontal="center"/>
    </xf>
    <xf numFmtId="0" fontId="15" fillId="2" borderId="0" xfId="2" applyFont="1" applyFill="1" applyAlignment="1">
      <alignment horizontal="left"/>
    </xf>
    <xf numFmtId="0" fontId="16" fillId="2" borderId="0" xfId="2" applyFont="1" applyFill="1" applyAlignment="1">
      <alignment horizontal="left"/>
    </xf>
    <xf numFmtId="166" fontId="15" fillId="2" borderId="0" xfId="2" applyNumberFormat="1" applyFont="1" applyFill="1" applyAlignment="1" applyProtection="1">
      <alignment horizontal="center"/>
      <protection locked="0"/>
    </xf>
    <xf numFmtId="2" fontId="15" fillId="2" borderId="13" xfId="2" applyNumberFormat="1" applyFont="1" applyFill="1" applyBorder="1" applyAlignment="1">
      <alignment horizontal="center"/>
    </xf>
    <xf numFmtId="0" fontId="15" fillId="2" borderId="13" xfId="2" applyFont="1" applyFill="1" applyBorder="1" applyAlignment="1">
      <alignment horizontal="center"/>
    </xf>
    <xf numFmtId="0" fontId="16" fillId="2" borderId="13" xfId="2" applyFont="1" applyFill="1" applyBorder="1" applyAlignment="1">
      <alignment horizontal="center"/>
    </xf>
    <xf numFmtId="0" fontId="17" fillId="3" borderId="21" xfId="2" applyFont="1" applyFill="1" applyBorder="1" applyAlignment="1" applyProtection="1">
      <alignment horizontal="center"/>
      <protection locked="0"/>
    </xf>
    <xf numFmtId="2" fontId="16" fillId="2" borderId="21" xfId="2" applyNumberFormat="1" applyFont="1" applyFill="1" applyBorder="1" applyAlignment="1">
      <alignment horizontal="center"/>
    </xf>
    <xf numFmtId="10" fontId="16" fillId="2" borderId="13" xfId="2" applyNumberFormat="1" applyFont="1" applyFill="1" applyBorder="1" applyAlignment="1">
      <alignment horizontal="center" vertical="center"/>
    </xf>
    <xf numFmtId="0" fontId="16" fillId="2" borderId="14" xfId="2" applyFont="1" applyFill="1" applyBorder="1" applyAlignment="1">
      <alignment horizontal="center"/>
    </xf>
    <xf numFmtId="2" fontId="16" fillId="2" borderId="26" xfId="2" applyNumberFormat="1" applyFont="1" applyFill="1" applyBorder="1" applyAlignment="1">
      <alignment horizontal="center"/>
    </xf>
    <xf numFmtId="10" fontId="16" fillId="2" borderId="14" xfId="2" applyNumberFormat="1" applyFont="1" applyFill="1" applyBorder="1" applyAlignment="1">
      <alignment horizontal="center" vertical="center"/>
    </xf>
    <xf numFmtId="0" fontId="16" fillId="2" borderId="15" xfId="2" applyFont="1" applyFill="1" applyBorder="1" applyAlignment="1">
      <alignment horizontal="center"/>
    </xf>
    <xf numFmtId="0" fontId="17" fillId="3" borderId="47" xfId="2" applyFont="1" applyFill="1" applyBorder="1" applyAlignment="1" applyProtection="1">
      <alignment horizontal="center"/>
      <protection locked="0"/>
    </xf>
    <xf numFmtId="2" fontId="16" fillId="2" borderId="13" xfId="2" applyNumberFormat="1" applyFont="1" applyFill="1" applyBorder="1" applyAlignment="1">
      <alignment horizontal="center"/>
    </xf>
    <xf numFmtId="10" fontId="16" fillId="2" borderId="22" xfId="2" applyNumberFormat="1" applyFont="1" applyFill="1" applyBorder="1" applyAlignment="1">
      <alignment horizontal="center" vertical="center"/>
    </xf>
    <xf numFmtId="2" fontId="16" fillId="2" borderId="14" xfId="2" applyNumberFormat="1" applyFont="1" applyFill="1" applyBorder="1" applyAlignment="1">
      <alignment horizontal="center"/>
    </xf>
    <xf numFmtId="10" fontId="16" fillId="2" borderId="27" xfId="2" applyNumberFormat="1" applyFont="1" applyFill="1" applyBorder="1" applyAlignment="1">
      <alignment horizontal="center" vertical="center"/>
    </xf>
    <xf numFmtId="2" fontId="16" fillId="2" borderId="15" xfId="2" applyNumberFormat="1" applyFont="1" applyFill="1" applyBorder="1" applyAlignment="1">
      <alignment horizontal="center"/>
    </xf>
    <xf numFmtId="10" fontId="16" fillId="2" borderId="48" xfId="2" applyNumberFormat="1" applyFont="1" applyFill="1" applyBorder="1" applyAlignment="1">
      <alignment horizontal="center" vertical="center"/>
    </xf>
    <xf numFmtId="0" fontId="15" fillId="2" borderId="27" xfId="2" applyFont="1" applyFill="1" applyBorder="1" applyAlignment="1">
      <alignment horizontal="center"/>
    </xf>
    <xf numFmtId="0" fontId="16" fillId="2" borderId="47" xfId="2" applyFont="1" applyFill="1" applyBorder="1" applyAlignment="1">
      <alignment horizontal="right"/>
    </xf>
    <xf numFmtId="2" fontId="16" fillId="2" borderId="48" xfId="2" applyNumberFormat="1" applyFont="1" applyFill="1" applyBorder="1" applyAlignment="1">
      <alignment horizontal="center"/>
    </xf>
    <xf numFmtId="10" fontId="16" fillId="2" borderId="15" xfId="2" applyNumberFormat="1" applyFont="1" applyFill="1" applyBorder="1" applyAlignment="1">
      <alignment horizontal="center" vertical="center"/>
    </xf>
    <xf numFmtId="0" fontId="16" fillId="2" borderId="49" xfId="2" applyFont="1" applyFill="1" applyBorder="1" applyAlignment="1">
      <alignment horizontal="right"/>
    </xf>
    <xf numFmtId="10" fontId="17" fillId="7" borderId="35" xfId="2" applyNumberFormat="1" applyFont="1" applyFill="1" applyBorder="1" applyAlignment="1">
      <alignment horizontal="center"/>
    </xf>
    <xf numFmtId="10" fontId="17" fillId="6" borderId="50" xfId="2" applyNumberFormat="1" applyFont="1" applyFill="1" applyBorder="1" applyAlignment="1">
      <alignment horizontal="center"/>
    </xf>
    <xf numFmtId="0" fontId="17" fillId="7" borderId="51" xfId="2" applyFont="1" applyFill="1" applyBorder="1" applyAlignment="1">
      <alignment horizontal="center"/>
    </xf>
    <xf numFmtId="165" fontId="15" fillId="2" borderId="0" xfId="2" applyNumberFormat="1" applyFont="1" applyFill="1" applyAlignment="1">
      <alignment horizontal="center"/>
    </xf>
    <xf numFmtId="0" fontId="24" fillId="3" borderId="0" xfId="2" applyFont="1" applyFill="1" applyAlignment="1" applyProtection="1">
      <alignment horizontal="center"/>
      <protection locked="0"/>
    </xf>
    <xf numFmtId="0" fontId="15" fillId="2" borderId="23" xfId="2" applyFont="1" applyFill="1" applyBorder="1" applyAlignment="1">
      <alignment horizontal="center"/>
    </xf>
    <xf numFmtId="0" fontId="15" fillId="2" borderId="24" xfId="2" applyFont="1" applyFill="1" applyBorder="1" applyAlignment="1">
      <alignment horizontal="center"/>
    </xf>
    <xf numFmtId="0" fontId="15" fillId="2" borderId="10" xfId="2" applyFont="1" applyFill="1" applyBorder="1" applyAlignment="1">
      <alignment horizontal="center"/>
    </xf>
    <xf numFmtId="0" fontId="16" fillId="2" borderId="52" xfId="2" applyFont="1" applyFill="1" applyBorder="1" applyAlignment="1">
      <alignment horizontal="center"/>
    </xf>
    <xf numFmtId="0" fontId="16" fillId="2" borderId="7" xfId="2" applyFont="1" applyFill="1" applyBorder="1" applyAlignment="1">
      <alignment horizontal="center"/>
    </xf>
    <xf numFmtId="170" fontId="17" fillId="3" borderId="36" xfId="2" applyNumberFormat="1" applyFont="1" applyFill="1" applyBorder="1" applyAlignment="1" applyProtection="1">
      <alignment horizontal="center"/>
      <protection locked="0"/>
    </xf>
    <xf numFmtId="1" fontId="15" fillId="6" borderId="53" xfId="2" applyNumberFormat="1" applyFont="1" applyFill="1" applyBorder="1" applyAlignment="1">
      <alignment horizontal="center"/>
    </xf>
    <xf numFmtId="1" fontId="15" fillId="6" borderId="54" xfId="2" applyNumberFormat="1" applyFont="1" applyFill="1" applyBorder="1" applyAlignment="1">
      <alignment horizontal="center"/>
    </xf>
    <xf numFmtId="1" fontId="15" fillId="6" borderId="15" xfId="2" applyNumberFormat="1" applyFont="1" applyFill="1" applyBorder="1" applyAlignment="1">
      <alignment horizontal="center"/>
    </xf>
    <xf numFmtId="2" fontId="2" fillId="2" borderId="0" xfId="2" applyNumberFormat="1" applyFont="1" applyFill="1" applyAlignment="1">
      <alignment horizontal="center"/>
    </xf>
    <xf numFmtId="0" fontId="15" fillId="2" borderId="0" xfId="2" applyFont="1" applyFill="1" applyAlignment="1">
      <alignment horizontal="center" wrapText="1"/>
    </xf>
    <xf numFmtId="10" fontId="16" fillId="2" borderId="0" xfId="2" applyNumberFormat="1" applyFont="1" applyFill="1" applyAlignment="1">
      <alignment horizontal="center"/>
    </xf>
    <xf numFmtId="10" fontId="15" fillId="6" borderId="46" xfId="2" applyNumberFormat="1" applyFont="1" applyFill="1" applyBorder="1" applyAlignment="1">
      <alignment horizontal="center"/>
    </xf>
    <xf numFmtId="0" fontId="15" fillId="7" borderId="17" xfId="2" applyFont="1" applyFill="1" applyBorder="1" applyAlignment="1">
      <alignment horizontal="center"/>
    </xf>
    <xf numFmtId="0" fontId="15" fillId="2" borderId="55" xfId="2" applyFont="1" applyFill="1" applyBorder="1" applyAlignment="1">
      <alignment horizontal="center"/>
    </xf>
    <xf numFmtId="0" fontId="15" fillId="2" borderId="56" xfId="2" applyFont="1" applyFill="1" applyBorder="1"/>
    <xf numFmtId="0" fontId="15" fillId="2" borderId="22" xfId="2" applyFont="1" applyFill="1" applyBorder="1" applyAlignment="1">
      <alignment horizontal="center" wrapText="1"/>
    </xf>
    <xf numFmtId="0" fontId="16" fillId="2" borderId="26" xfId="2" applyFont="1" applyFill="1" applyBorder="1" applyAlignment="1">
      <alignment horizontal="center"/>
    </xf>
    <xf numFmtId="1" fontId="17" fillId="3" borderId="33" xfId="2" applyNumberFormat="1" applyFont="1" applyFill="1" applyBorder="1" applyAlignment="1" applyProtection="1">
      <alignment horizontal="center"/>
      <protection locked="0"/>
    </xf>
    <xf numFmtId="2" fontId="16" fillId="2" borderId="29" xfId="2" applyNumberFormat="1" applyFont="1" applyFill="1" applyBorder="1" applyAlignment="1">
      <alignment horizontal="center"/>
    </xf>
    <xf numFmtId="10" fontId="16" fillId="2" borderId="30" xfId="2" applyNumberFormat="1" applyFont="1" applyFill="1" applyBorder="1" applyAlignment="1">
      <alignment horizontal="center"/>
    </xf>
    <xf numFmtId="2" fontId="16" fillId="2" borderId="33" xfId="2" applyNumberFormat="1" applyFont="1" applyFill="1" applyBorder="1" applyAlignment="1">
      <alignment horizontal="center"/>
    </xf>
    <xf numFmtId="10" fontId="16" fillId="2" borderId="34" xfId="2" applyNumberFormat="1" applyFont="1" applyFill="1" applyBorder="1" applyAlignment="1">
      <alignment horizontal="center"/>
    </xf>
    <xf numFmtId="0" fontId="16" fillId="2" borderId="36" xfId="2" applyFont="1" applyFill="1" applyBorder="1" applyAlignment="1">
      <alignment horizontal="center"/>
    </xf>
    <xf numFmtId="1" fontId="17" fillId="3" borderId="37" xfId="2" applyNumberFormat="1" applyFont="1" applyFill="1" applyBorder="1" applyAlignment="1" applyProtection="1">
      <alignment horizontal="center"/>
      <protection locked="0"/>
    </xf>
    <xf numFmtId="2" fontId="16" fillId="2" borderId="37" xfId="2" applyNumberFormat="1" applyFont="1" applyFill="1" applyBorder="1" applyAlignment="1">
      <alignment horizontal="center"/>
    </xf>
    <xf numFmtId="10" fontId="16" fillId="2" borderId="38" xfId="2" applyNumberFormat="1" applyFont="1" applyFill="1" applyBorder="1" applyAlignment="1">
      <alignment horizontal="center"/>
    </xf>
    <xf numFmtId="2" fontId="16" fillId="2" borderId="27" xfId="2" applyNumberFormat="1" applyFont="1" applyFill="1" applyBorder="1" applyAlignment="1">
      <alignment horizontal="center"/>
    </xf>
    <xf numFmtId="170" fontId="15" fillId="2" borderId="0" xfId="2" applyNumberFormat="1" applyFont="1" applyFill="1" applyAlignment="1">
      <alignment horizontal="center"/>
    </xf>
    <xf numFmtId="170" fontId="16" fillId="2" borderId="2" xfId="2" applyNumberFormat="1" applyFont="1" applyFill="1" applyBorder="1" applyAlignment="1">
      <alignment horizontal="right"/>
    </xf>
    <xf numFmtId="10" fontId="15" fillId="7" borderId="45" xfId="2" applyNumberFormat="1" applyFont="1" applyFill="1" applyBorder="1" applyAlignment="1">
      <alignment horizontal="center"/>
    </xf>
    <xf numFmtId="0" fontId="16" fillId="2" borderId="26" xfId="2" applyFont="1" applyFill="1" applyBorder="1"/>
    <xf numFmtId="0" fontId="16" fillId="2" borderId="6" xfId="2" applyFont="1" applyFill="1" applyBorder="1"/>
    <xf numFmtId="10" fontId="15" fillId="6" borderId="45" xfId="2" applyNumberFormat="1" applyFont="1" applyFill="1" applyBorder="1" applyAlignment="1">
      <alignment horizontal="center"/>
    </xf>
    <xf numFmtId="0" fontId="16" fillId="2" borderId="47" xfId="2" applyFont="1" applyFill="1" applyBorder="1"/>
    <xf numFmtId="0" fontId="16" fillId="2" borderId="57" xfId="2" applyFont="1" applyFill="1" applyBorder="1" applyAlignment="1">
      <alignment horizontal="center"/>
    </xf>
    <xf numFmtId="0" fontId="16" fillId="2" borderId="58" xfId="2" applyFont="1" applyFill="1" applyBorder="1" applyAlignment="1">
      <alignment horizontal="right"/>
    </xf>
    <xf numFmtId="2" fontId="16" fillId="2" borderId="4" xfId="2" applyNumberFormat="1" applyFont="1" applyFill="1" applyBorder="1" applyAlignment="1">
      <alignment horizontal="center"/>
    </xf>
    <xf numFmtId="10" fontId="16" fillId="2" borderId="31" xfId="2" applyNumberFormat="1" applyFont="1" applyFill="1" applyBorder="1" applyAlignment="1">
      <alignment horizontal="center"/>
    </xf>
    <xf numFmtId="2" fontId="16" fillId="2" borderId="3" xfId="2" applyNumberFormat="1" applyFont="1" applyFill="1" applyBorder="1" applyAlignment="1">
      <alignment horizontal="center"/>
    </xf>
    <xf numFmtId="10" fontId="16" fillId="2" borderId="27" xfId="2" applyNumberFormat="1" applyFont="1" applyFill="1" applyBorder="1" applyAlignment="1">
      <alignment horizontal="center"/>
    </xf>
    <xf numFmtId="2" fontId="16" fillId="2" borderId="5" xfId="2" applyNumberFormat="1" applyFont="1" applyFill="1" applyBorder="1" applyAlignment="1">
      <alignment horizontal="center"/>
    </xf>
    <xf numFmtId="10" fontId="16" fillId="2" borderId="35" xfId="2" applyNumberFormat="1" applyFont="1" applyFill="1" applyBorder="1" applyAlignment="1">
      <alignment horizontal="center"/>
    </xf>
    <xf numFmtId="10" fontId="17" fillId="7" borderId="45" xfId="2" applyNumberFormat="1" applyFont="1" applyFill="1" applyBorder="1" applyAlignment="1">
      <alignment horizontal="center"/>
    </xf>
    <xf numFmtId="10" fontId="17" fillId="6" borderId="45" xfId="2" applyNumberFormat="1" applyFont="1" applyFill="1" applyBorder="1" applyAlignment="1">
      <alignment horizontal="center"/>
    </xf>
    <xf numFmtId="0" fontId="17" fillId="7" borderId="17" xfId="2" applyFont="1" applyFill="1" applyBorder="1" applyAlignment="1">
      <alignment horizontal="center"/>
    </xf>
    <xf numFmtId="165" fontId="17" fillId="2" borderId="0" xfId="2" applyNumberFormat="1" applyFont="1" applyFill="1" applyAlignment="1">
      <alignment horizontal="center"/>
    </xf>
    <xf numFmtId="0" fontId="18" fillId="2" borderId="9" xfId="2" applyFont="1" applyFill="1" applyBorder="1" applyAlignment="1">
      <alignment horizontal="left" vertical="center" wrapText="1"/>
    </xf>
    <xf numFmtId="0" fontId="16" fillId="2" borderId="9" xfId="2" applyFont="1" applyFill="1" applyBorder="1"/>
    <xf numFmtId="0" fontId="16" fillId="2" borderId="10" xfId="2" applyFont="1" applyFill="1" applyBorder="1" applyAlignment="1">
      <alignment horizontal="center"/>
    </xf>
    <xf numFmtId="0" fontId="16" fillId="2" borderId="7" xfId="2" applyFont="1" applyFill="1" applyBorder="1" applyProtection="1">
      <protection locked="0"/>
    </xf>
    <xf numFmtId="0" fontId="16" fillId="2" borderId="7" xfId="2" applyFont="1" applyFill="1" applyBorder="1"/>
    <xf numFmtId="0" fontId="15" fillId="2" borderId="11" xfId="2" applyFont="1" applyFill="1" applyBorder="1" applyProtection="1">
      <protection locked="0"/>
    </xf>
    <xf numFmtId="0" fontId="15" fillId="2" borderId="11" xfId="2" applyFont="1" applyFill="1" applyBorder="1"/>
    <xf numFmtId="0" fontId="16" fillId="2" borderId="11" xfId="2" applyFont="1" applyFill="1" applyBorder="1"/>
    <xf numFmtId="10" fontId="2" fillId="2" borderId="0" xfId="0" applyNumberFormat="1" applyFont="1" applyFill="1" applyBorder="1"/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18" fillId="2" borderId="18" xfId="1" applyFont="1" applyFill="1" applyBorder="1" applyAlignment="1">
      <alignment horizontal="left" vertical="center" wrapText="1"/>
    </xf>
    <xf numFmtId="0" fontId="18" fillId="2" borderId="19" xfId="1" applyFont="1" applyFill="1" applyBorder="1" applyAlignment="1">
      <alignment horizontal="left" vertical="center" wrapText="1"/>
    </xf>
    <xf numFmtId="0" fontId="18" fillId="2" borderId="20" xfId="1" applyFont="1" applyFill="1" applyBorder="1" applyAlignment="1">
      <alignment horizontal="left" vertical="center" wrapText="1"/>
    </xf>
    <xf numFmtId="0" fontId="12" fillId="2" borderId="0" xfId="1" applyFont="1" applyFill="1" applyAlignment="1">
      <alignment horizontal="center" vertical="center"/>
    </xf>
    <xf numFmtId="0" fontId="13" fillId="2" borderId="0" xfId="1" applyFont="1" applyFill="1" applyAlignment="1">
      <alignment horizontal="center" vertical="center"/>
    </xf>
    <xf numFmtId="0" fontId="14" fillId="2" borderId="18" xfId="1" applyFont="1" applyFill="1" applyBorder="1" applyAlignment="1">
      <alignment horizontal="center"/>
    </xf>
    <xf numFmtId="0" fontId="14" fillId="2" borderId="19" xfId="1" applyFont="1" applyFill="1" applyBorder="1" applyAlignment="1">
      <alignment horizontal="center"/>
    </xf>
    <xf numFmtId="0" fontId="14" fillId="2" borderId="20" xfId="1" applyFont="1" applyFill="1" applyBorder="1" applyAlignment="1">
      <alignment horizontal="center"/>
    </xf>
    <xf numFmtId="0" fontId="15" fillId="3" borderId="0" xfId="1" applyFont="1" applyFill="1" applyAlignment="1" applyProtection="1">
      <alignment horizontal="left"/>
      <protection locked="0"/>
    </xf>
    <xf numFmtId="0" fontId="18" fillId="2" borderId="18" xfId="1" applyFont="1" applyFill="1" applyBorder="1" applyAlignment="1">
      <alignment horizontal="justify" vertical="center" wrapText="1"/>
    </xf>
    <xf numFmtId="0" fontId="18" fillId="2" borderId="19" xfId="1" applyFont="1" applyFill="1" applyBorder="1" applyAlignment="1">
      <alignment horizontal="justify" vertical="center" wrapText="1"/>
    </xf>
    <xf numFmtId="0" fontId="18" fillId="2" borderId="20" xfId="1" applyFont="1" applyFill="1" applyBorder="1" applyAlignment="1">
      <alignment horizontal="justify" vertical="center" wrapText="1"/>
    </xf>
    <xf numFmtId="0" fontId="15" fillId="2" borderId="23" xfId="1" applyFont="1" applyFill="1" applyBorder="1" applyAlignment="1">
      <alignment horizontal="center"/>
    </xf>
    <xf numFmtId="0" fontId="15" fillId="2" borderId="24" xfId="1" applyFont="1" applyFill="1" applyBorder="1" applyAlignment="1">
      <alignment horizontal="center"/>
    </xf>
    <xf numFmtId="0" fontId="15" fillId="2" borderId="25" xfId="1" applyFont="1" applyFill="1" applyBorder="1" applyAlignment="1">
      <alignment horizontal="center"/>
    </xf>
    <xf numFmtId="0" fontId="18" fillId="2" borderId="21" xfId="1" applyFont="1" applyFill="1" applyBorder="1" applyAlignment="1">
      <alignment horizontal="left" vertical="center" wrapText="1"/>
    </xf>
    <xf numFmtId="0" fontId="18" fillId="2" borderId="10" xfId="1" applyFont="1" applyFill="1" applyBorder="1" applyAlignment="1">
      <alignment horizontal="left" vertical="center" wrapText="1"/>
    </xf>
    <xf numFmtId="0" fontId="18" fillId="2" borderId="47" xfId="1" applyFont="1" applyFill="1" applyBorder="1" applyAlignment="1">
      <alignment horizontal="left" vertical="center" wrapText="1"/>
    </xf>
    <xf numFmtId="0" fontId="18" fillId="2" borderId="9" xfId="1" applyFont="1" applyFill="1" applyBorder="1" applyAlignment="1">
      <alignment horizontal="left" vertical="center" wrapText="1"/>
    </xf>
    <xf numFmtId="0" fontId="15" fillId="2" borderId="10" xfId="1" applyFont="1" applyFill="1" applyBorder="1" applyAlignment="1">
      <alignment horizontal="center" vertical="center"/>
    </xf>
    <xf numFmtId="0" fontId="15" fillId="2" borderId="0" xfId="1" applyFont="1" applyFill="1" applyAlignment="1">
      <alignment horizontal="center" vertical="center"/>
    </xf>
    <xf numFmtId="0" fontId="15" fillId="2" borderId="9" xfId="1" applyFont="1" applyFill="1" applyBorder="1" applyAlignment="1">
      <alignment horizontal="center" vertical="center"/>
    </xf>
    <xf numFmtId="2" fontId="17" fillId="3" borderId="13" xfId="1" applyNumberFormat="1" applyFont="1" applyFill="1" applyBorder="1" applyAlignment="1" applyProtection="1">
      <alignment horizontal="center" vertical="center"/>
      <protection locked="0"/>
    </xf>
    <xf numFmtId="2" fontId="17" fillId="3" borderId="14" xfId="1" applyNumberFormat="1" applyFont="1" applyFill="1" applyBorder="1" applyAlignment="1" applyProtection="1">
      <alignment horizontal="center" vertical="center"/>
      <protection locked="0"/>
    </xf>
    <xf numFmtId="2" fontId="17" fillId="3" borderId="15" xfId="1" applyNumberFormat="1" applyFont="1" applyFill="1" applyBorder="1" applyAlignment="1" applyProtection="1">
      <alignment horizontal="center" vertical="center"/>
      <protection locked="0"/>
    </xf>
    <xf numFmtId="0" fontId="18" fillId="2" borderId="22" xfId="1" applyFont="1" applyFill="1" applyBorder="1" applyAlignment="1">
      <alignment horizontal="left" vertical="center" wrapText="1"/>
    </xf>
    <xf numFmtId="0" fontId="18" fillId="2" borderId="48" xfId="1" applyFont="1" applyFill="1" applyBorder="1" applyAlignment="1">
      <alignment horizontal="left" vertical="center" wrapText="1"/>
    </xf>
    <xf numFmtId="0" fontId="15" fillId="2" borderId="47" xfId="1" applyFont="1" applyFill="1" applyBorder="1" applyAlignment="1">
      <alignment horizontal="center" vertical="center"/>
    </xf>
    <xf numFmtId="0" fontId="18" fillId="2" borderId="21" xfId="1" applyFont="1" applyFill="1" applyBorder="1" applyAlignment="1">
      <alignment horizontal="center" vertical="center" wrapText="1"/>
    </xf>
    <xf numFmtId="0" fontId="18" fillId="2" borderId="22" xfId="1" applyFont="1" applyFill="1" applyBorder="1" applyAlignment="1">
      <alignment horizontal="center" vertical="center" wrapText="1"/>
    </xf>
    <xf numFmtId="0" fontId="18" fillId="2" borderId="47" xfId="1" applyFont="1" applyFill="1" applyBorder="1" applyAlignment="1">
      <alignment horizontal="center" vertical="center" wrapText="1"/>
    </xf>
    <xf numFmtId="0" fontId="18" fillId="2" borderId="48" xfId="1" applyFont="1" applyFill="1" applyBorder="1" applyAlignment="1">
      <alignment horizontal="center" vertical="center" wrapText="1"/>
    </xf>
    <xf numFmtId="0" fontId="15" fillId="2" borderId="0" xfId="1" applyFont="1" applyFill="1" applyAlignment="1">
      <alignment horizontal="center"/>
    </xf>
    <xf numFmtId="0" fontId="15" fillId="2" borderId="10" xfId="1" applyFont="1" applyFill="1" applyBorder="1" applyAlignment="1">
      <alignment horizontal="center"/>
    </xf>
    <xf numFmtId="0" fontId="18" fillId="2" borderId="18" xfId="2" applyFont="1" applyFill="1" applyBorder="1" applyAlignment="1">
      <alignment horizontal="left" vertical="center" wrapText="1"/>
    </xf>
    <xf numFmtId="0" fontId="18" fillId="2" borderId="19" xfId="2" applyFont="1" applyFill="1" applyBorder="1" applyAlignment="1">
      <alignment horizontal="left" vertical="center" wrapText="1"/>
    </xf>
    <xf numFmtId="0" fontId="18" fillId="2" borderId="20" xfId="2" applyFont="1" applyFill="1" applyBorder="1" applyAlignment="1">
      <alignment horizontal="left" vertical="center" wrapText="1"/>
    </xf>
    <xf numFmtId="0" fontId="12" fillId="2" borderId="0" xfId="2" applyFont="1" applyFill="1" applyAlignment="1">
      <alignment horizontal="center" vertical="center"/>
    </xf>
    <xf numFmtId="0" fontId="13" fillId="2" borderId="0" xfId="2" applyFont="1" applyFill="1" applyAlignment="1">
      <alignment horizontal="center" vertical="center"/>
    </xf>
    <xf numFmtId="0" fontId="14" fillId="2" borderId="18" xfId="2" applyFont="1" applyFill="1" applyBorder="1" applyAlignment="1">
      <alignment horizontal="center"/>
    </xf>
    <xf numFmtId="0" fontId="14" fillId="2" borderId="19" xfId="2" applyFont="1" applyFill="1" applyBorder="1" applyAlignment="1">
      <alignment horizontal="center"/>
    </xf>
    <xf numFmtId="0" fontId="14" fillId="2" borderId="20" xfId="2" applyFont="1" applyFill="1" applyBorder="1" applyAlignment="1">
      <alignment horizontal="center"/>
    </xf>
    <xf numFmtId="0" fontId="15" fillId="3" borderId="0" xfId="2" applyFont="1" applyFill="1" applyAlignment="1" applyProtection="1">
      <alignment horizontal="left"/>
      <protection locked="0"/>
    </xf>
    <xf numFmtId="0" fontId="18" fillId="2" borderId="18" xfId="2" applyFont="1" applyFill="1" applyBorder="1" applyAlignment="1">
      <alignment horizontal="justify" vertical="center" wrapText="1"/>
    </xf>
    <xf numFmtId="0" fontId="18" fillId="2" borderId="19" xfId="2" applyFont="1" applyFill="1" applyBorder="1" applyAlignment="1">
      <alignment horizontal="justify" vertical="center" wrapText="1"/>
    </xf>
    <xf numFmtId="0" fontId="18" fillId="2" borderId="20" xfId="2" applyFont="1" applyFill="1" applyBorder="1" applyAlignment="1">
      <alignment horizontal="justify" vertical="center" wrapText="1"/>
    </xf>
    <xf numFmtId="0" fontId="15" fillId="2" borderId="23" xfId="2" applyFont="1" applyFill="1" applyBorder="1" applyAlignment="1">
      <alignment horizontal="center"/>
    </xf>
    <xf numFmtId="0" fontId="15" fillId="2" borderId="24" xfId="2" applyFont="1" applyFill="1" applyBorder="1" applyAlignment="1">
      <alignment horizontal="center"/>
    </xf>
    <xf numFmtId="0" fontId="15" fillId="2" borderId="25" xfId="2" applyFont="1" applyFill="1" applyBorder="1" applyAlignment="1">
      <alignment horizontal="center"/>
    </xf>
    <xf numFmtId="0" fontId="18" fillId="2" borderId="21" xfId="2" applyFont="1" applyFill="1" applyBorder="1" applyAlignment="1">
      <alignment horizontal="left" vertical="center" wrapText="1"/>
    </xf>
    <xf numFmtId="0" fontId="18" fillId="2" borderId="10" xfId="2" applyFont="1" applyFill="1" applyBorder="1" applyAlignment="1">
      <alignment horizontal="left" vertical="center" wrapText="1"/>
    </xf>
    <xf numFmtId="0" fontId="18" fillId="2" borderId="47" xfId="2" applyFont="1" applyFill="1" applyBorder="1" applyAlignment="1">
      <alignment horizontal="left" vertical="center" wrapText="1"/>
    </xf>
    <xf numFmtId="0" fontId="18" fillId="2" borderId="9" xfId="2" applyFont="1" applyFill="1" applyBorder="1" applyAlignment="1">
      <alignment horizontal="left" vertical="center" wrapText="1"/>
    </xf>
    <xf numFmtId="0" fontId="15" fillId="2" borderId="10" xfId="2" applyFont="1" applyFill="1" applyBorder="1" applyAlignment="1">
      <alignment horizontal="center" vertical="center"/>
    </xf>
    <xf numFmtId="0" fontId="15" fillId="2" borderId="0" xfId="2" applyFont="1" applyFill="1" applyAlignment="1">
      <alignment horizontal="center" vertical="center"/>
    </xf>
    <xf numFmtId="0" fontId="15" fillId="2" borderId="9" xfId="2" applyFont="1" applyFill="1" applyBorder="1" applyAlignment="1">
      <alignment horizontal="center" vertical="center"/>
    </xf>
    <xf numFmtId="2" fontId="17" fillId="3" borderId="13" xfId="2" applyNumberFormat="1" applyFont="1" applyFill="1" applyBorder="1" applyAlignment="1" applyProtection="1">
      <alignment horizontal="center" vertical="center"/>
      <protection locked="0"/>
    </xf>
    <xf numFmtId="2" fontId="17" fillId="3" borderId="14" xfId="2" applyNumberFormat="1" applyFont="1" applyFill="1" applyBorder="1" applyAlignment="1" applyProtection="1">
      <alignment horizontal="center" vertical="center"/>
      <protection locked="0"/>
    </xf>
    <xf numFmtId="2" fontId="17" fillId="3" borderId="15" xfId="2" applyNumberFormat="1" applyFont="1" applyFill="1" applyBorder="1" applyAlignment="1" applyProtection="1">
      <alignment horizontal="center" vertical="center"/>
      <protection locked="0"/>
    </xf>
    <xf numFmtId="0" fontId="18" fillId="2" borderId="22" xfId="2" applyFont="1" applyFill="1" applyBorder="1" applyAlignment="1">
      <alignment horizontal="left" vertical="center" wrapText="1"/>
    </xf>
    <xf numFmtId="0" fontId="18" fillId="2" borderId="48" xfId="2" applyFont="1" applyFill="1" applyBorder="1" applyAlignment="1">
      <alignment horizontal="left" vertical="center" wrapText="1"/>
    </xf>
    <xf numFmtId="0" fontId="15" fillId="2" borderId="47" xfId="2" applyFont="1" applyFill="1" applyBorder="1" applyAlignment="1">
      <alignment horizontal="center" vertical="center"/>
    </xf>
    <xf numFmtId="0" fontId="18" fillId="2" borderId="21" xfId="2" applyFont="1" applyFill="1" applyBorder="1" applyAlignment="1">
      <alignment horizontal="center" vertical="center" wrapText="1"/>
    </xf>
    <xf numFmtId="0" fontId="18" fillId="2" borderId="22" xfId="2" applyFont="1" applyFill="1" applyBorder="1" applyAlignment="1">
      <alignment horizontal="center" vertical="center" wrapText="1"/>
    </xf>
    <xf numFmtId="0" fontId="18" fillId="2" borderId="47" xfId="2" applyFont="1" applyFill="1" applyBorder="1" applyAlignment="1">
      <alignment horizontal="center" vertical="center" wrapText="1"/>
    </xf>
    <xf numFmtId="0" fontId="18" fillId="2" borderId="48" xfId="2" applyFont="1" applyFill="1" applyBorder="1" applyAlignment="1">
      <alignment horizontal="center" vertical="center" wrapText="1"/>
    </xf>
    <xf numFmtId="0" fontId="15" fillId="2" borderId="0" xfId="2" applyFont="1" applyFill="1" applyAlignment="1">
      <alignment horizontal="center"/>
    </xf>
    <xf numFmtId="0" fontId="15" fillId="2" borderId="10" xfId="2" applyFont="1" applyFill="1" applyBorder="1" applyAlignment="1">
      <alignment horizontal="center"/>
    </xf>
  </cellXfs>
  <cellStyles count="3">
    <cellStyle name="Normal" xfId="0" builtinId="0"/>
    <cellStyle name="Normal 2" xfId="1"/>
    <cellStyle name="Normal 3" xfId="2"/>
  </cellStyles>
  <dxfs count="21"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41" workbookViewId="0">
      <selection activeCell="B57" sqref="B57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" customHeight="1" x14ac:dyDescent="0.3">
      <c r="A15" s="419" t="s">
        <v>0</v>
      </c>
      <c r="B15" s="419"/>
      <c r="C15" s="419"/>
      <c r="D15" s="419"/>
      <c r="E15" s="419"/>
    </row>
    <row r="16" spans="1:6" ht="0.75" customHeight="1" x14ac:dyDescent="0.3">
      <c r="A16" s="5" t="s">
        <v>1</v>
      </c>
      <c r="B16" s="6" t="s">
        <v>2</v>
      </c>
    </row>
    <row r="17" spans="1:6" ht="16.5" hidden="1" customHeight="1" x14ac:dyDescent="0.3">
      <c r="A17" s="7" t="s">
        <v>3</v>
      </c>
      <c r="B17" s="8"/>
      <c r="D17" s="9"/>
      <c r="E17" s="10"/>
    </row>
    <row r="18" spans="1:6" ht="16.5" hidden="1" customHeight="1" x14ac:dyDescent="0.3">
      <c r="A18" s="11" t="s">
        <v>4</v>
      </c>
      <c r="B18" s="8"/>
      <c r="C18" s="10"/>
      <c r="D18" s="10"/>
      <c r="E18" s="10"/>
    </row>
    <row r="19" spans="1:6" ht="16.5" hidden="1" customHeight="1" x14ac:dyDescent="0.3">
      <c r="A19" s="11" t="s">
        <v>5</v>
      </c>
      <c r="B19" s="12"/>
      <c r="C19" s="10"/>
      <c r="D19" s="10"/>
      <c r="E19" s="10"/>
    </row>
    <row r="20" spans="1:6" ht="16.5" hidden="1" customHeight="1" x14ac:dyDescent="0.3">
      <c r="A20" s="7" t="s">
        <v>6</v>
      </c>
      <c r="B20" s="12"/>
      <c r="C20" s="10"/>
      <c r="D20" s="10"/>
      <c r="E20" s="10"/>
    </row>
    <row r="21" spans="1:6" ht="16.5" hidden="1" customHeight="1" x14ac:dyDescent="0.3">
      <c r="A21" s="7" t="s">
        <v>7</v>
      </c>
      <c r="B21" s="13"/>
      <c r="C21" s="10"/>
      <c r="D21" s="10"/>
      <c r="E21" s="10"/>
    </row>
    <row r="22" spans="1:6" ht="15.75" hidden="1" customHeight="1" x14ac:dyDescent="0.25">
      <c r="A22" s="10"/>
      <c r="B22" s="10"/>
      <c r="C22" s="10"/>
      <c r="D22" s="10"/>
      <c r="E22" s="10"/>
    </row>
    <row r="23" spans="1:6" ht="16.5" hidden="1" customHeight="1" x14ac:dyDescent="0.3">
      <c r="A23" s="14" t="s">
        <v>8</v>
      </c>
      <c r="B23" s="15" t="s">
        <v>9</v>
      </c>
      <c r="C23" s="14" t="s">
        <v>10</v>
      </c>
      <c r="D23" s="14" t="s">
        <v>11</v>
      </c>
      <c r="E23" s="16" t="s">
        <v>12</v>
      </c>
    </row>
    <row r="24" spans="1:6" ht="16.5" hidden="1" customHeight="1" x14ac:dyDescent="0.3">
      <c r="A24" s="17">
        <v>1</v>
      </c>
      <c r="B24" s="18"/>
      <c r="C24" s="18"/>
      <c r="D24" s="19"/>
      <c r="E24" s="20"/>
    </row>
    <row r="25" spans="1:6" ht="16.5" hidden="1" customHeight="1" x14ac:dyDescent="0.3">
      <c r="A25" s="17">
        <v>2</v>
      </c>
      <c r="B25" s="18"/>
      <c r="C25" s="18"/>
      <c r="D25" s="19"/>
      <c r="E25" s="19"/>
    </row>
    <row r="26" spans="1:6" ht="16.5" hidden="1" customHeight="1" x14ac:dyDescent="0.3">
      <c r="A26" s="17">
        <v>3</v>
      </c>
      <c r="B26" s="18"/>
      <c r="C26" s="18"/>
      <c r="D26" s="19"/>
      <c r="E26" s="19"/>
    </row>
    <row r="27" spans="1:6" ht="16.5" hidden="1" customHeight="1" x14ac:dyDescent="0.3">
      <c r="A27" s="17">
        <v>4</v>
      </c>
      <c r="B27" s="18"/>
      <c r="C27" s="18"/>
      <c r="D27" s="19"/>
      <c r="E27" s="19"/>
    </row>
    <row r="28" spans="1:6" ht="16.5" hidden="1" customHeight="1" x14ac:dyDescent="0.3">
      <c r="A28" s="17">
        <v>5</v>
      </c>
      <c r="B28" s="18"/>
      <c r="C28" s="18"/>
      <c r="D28" s="19"/>
      <c r="E28" s="19"/>
    </row>
    <row r="29" spans="1:6" ht="16.5" hidden="1" customHeight="1" x14ac:dyDescent="0.3">
      <c r="A29" s="17">
        <v>6</v>
      </c>
      <c r="B29" s="21"/>
      <c r="C29" s="21"/>
      <c r="D29" s="22"/>
      <c r="E29" s="22"/>
    </row>
    <row r="30" spans="1:6" ht="16.5" hidden="1" customHeight="1" x14ac:dyDescent="0.3">
      <c r="A30" s="23" t="s">
        <v>13</v>
      </c>
      <c r="B30" s="24" t="e">
        <f>AVERAGE(B24:B29)</f>
        <v>#DIV/0!</v>
      </c>
      <c r="C30" s="25" t="e">
        <f>AVERAGE(C24:C29)</f>
        <v>#DIV/0!</v>
      </c>
      <c r="D30" s="26" t="e">
        <f>AVERAGE(D24:D29)</f>
        <v>#DIV/0!</v>
      </c>
      <c r="E30" s="26" t="e">
        <f>AVERAGE(E24:E29)</f>
        <v>#DIV/0!</v>
      </c>
    </row>
    <row r="31" spans="1:6" ht="16.5" hidden="1" customHeight="1" x14ac:dyDescent="0.3">
      <c r="A31" s="27" t="s">
        <v>14</v>
      </c>
      <c r="B31" s="28" t="e">
        <f>(STDEV(B24:B29)/B30)</f>
        <v>#DIV/0!</v>
      </c>
      <c r="C31" s="29"/>
      <c r="D31" s="29"/>
      <c r="E31" s="30"/>
      <c r="F31" s="2"/>
    </row>
    <row r="32" spans="1:6" s="2" customFormat="1" ht="16.5" hidden="1" customHeight="1" x14ac:dyDescent="0.3">
      <c r="A32" s="31" t="s">
        <v>15</v>
      </c>
      <c r="B32" s="32">
        <f>COUNT(B24:B29)</f>
        <v>0</v>
      </c>
      <c r="C32" s="33"/>
      <c r="D32" s="34"/>
      <c r="E32" s="35"/>
    </row>
    <row r="33" spans="1:6" s="2" customFormat="1" ht="15.75" hidden="1" customHeight="1" x14ac:dyDescent="0.25">
      <c r="A33" s="10"/>
      <c r="B33" s="10"/>
      <c r="C33" s="10"/>
      <c r="D33" s="10"/>
      <c r="E33" s="36"/>
    </row>
    <row r="34" spans="1:6" s="2" customFormat="1" ht="16.5" hidden="1" customHeight="1" x14ac:dyDescent="0.3">
      <c r="A34" s="11" t="s">
        <v>16</v>
      </c>
      <c r="B34" s="37" t="s">
        <v>17</v>
      </c>
      <c r="C34" s="38"/>
      <c r="D34" s="38"/>
      <c r="E34" s="39"/>
    </row>
    <row r="35" spans="1:6" ht="16.5" hidden="1" customHeight="1" x14ac:dyDescent="0.3">
      <c r="A35" s="11"/>
      <c r="B35" s="37" t="s">
        <v>18</v>
      </c>
      <c r="C35" s="38"/>
      <c r="D35" s="38"/>
      <c r="E35" s="39"/>
      <c r="F35" s="2"/>
    </row>
    <row r="36" spans="1:6" ht="16.5" hidden="1" customHeight="1" x14ac:dyDescent="0.3">
      <c r="A36" s="11"/>
      <c r="B36" s="40" t="s">
        <v>19</v>
      </c>
      <c r="C36" s="38"/>
      <c r="D36" s="38"/>
      <c r="E36" s="38"/>
    </row>
    <row r="37" spans="1:6" ht="15.75" hidden="1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20</v>
      </c>
    </row>
    <row r="39" spans="1:6" ht="16.5" customHeight="1" x14ac:dyDescent="0.3">
      <c r="A39" s="11" t="s">
        <v>4</v>
      </c>
      <c r="B39" s="8" t="s">
        <v>128</v>
      </c>
      <c r="C39" s="10"/>
      <c r="D39" s="10"/>
      <c r="E39" s="10"/>
    </row>
    <row r="40" spans="1:6" ht="16.5" customHeight="1" x14ac:dyDescent="0.3">
      <c r="A40" s="11" t="s">
        <v>5</v>
      </c>
      <c r="B40" s="12">
        <v>100</v>
      </c>
      <c r="C40" s="10"/>
      <c r="D40" s="10"/>
      <c r="E40" s="10"/>
    </row>
    <row r="41" spans="1:6" ht="16.5" customHeight="1" x14ac:dyDescent="0.3">
      <c r="A41" s="7" t="s">
        <v>6</v>
      </c>
      <c r="B41" s="12">
        <v>32.020000000000003</v>
      </c>
      <c r="C41" s="10"/>
      <c r="D41" s="10"/>
      <c r="E41" s="10"/>
    </row>
    <row r="42" spans="1:6" ht="16.5" customHeight="1" x14ac:dyDescent="0.3">
      <c r="A42" s="7" t="s">
        <v>7</v>
      </c>
      <c r="B42" s="13">
        <f>32.02/100</f>
        <v>0.32020000000000004</v>
      </c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8</v>
      </c>
      <c r="B44" s="15" t="s">
        <v>9</v>
      </c>
      <c r="C44" s="14" t="s">
        <v>10</v>
      </c>
      <c r="D44" s="14" t="s">
        <v>11</v>
      </c>
      <c r="E44" s="16" t="s">
        <v>12</v>
      </c>
    </row>
    <row r="45" spans="1:6" ht="16.5" customHeight="1" x14ac:dyDescent="0.3">
      <c r="A45" s="17">
        <v>1</v>
      </c>
      <c r="B45" s="18">
        <v>37103096</v>
      </c>
      <c r="C45" s="18">
        <v>6441.6</v>
      </c>
      <c r="D45" s="19">
        <v>1</v>
      </c>
      <c r="E45" s="20">
        <v>3.9</v>
      </c>
    </row>
    <row r="46" spans="1:6" ht="16.5" customHeight="1" x14ac:dyDescent="0.3">
      <c r="A46" s="17">
        <v>2</v>
      </c>
      <c r="B46" s="18">
        <v>36490229</v>
      </c>
      <c r="C46" s="18">
        <v>6427.4</v>
      </c>
      <c r="D46" s="19">
        <v>1</v>
      </c>
      <c r="E46" s="19">
        <v>3.9</v>
      </c>
    </row>
    <row r="47" spans="1:6" ht="16.5" customHeight="1" x14ac:dyDescent="0.3">
      <c r="A47" s="17">
        <v>3</v>
      </c>
      <c r="B47" s="18">
        <v>37260233</v>
      </c>
      <c r="C47" s="18">
        <v>6397.8</v>
      </c>
      <c r="D47" s="19">
        <v>1</v>
      </c>
      <c r="E47" s="19">
        <v>3.9</v>
      </c>
    </row>
    <row r="48" spans="1:6" ht="16.5" customHeight="1" x14ac:dyDescent="0.3">
      <c r="A48" s="17">
        <v>4</v>
      </c>
      <c r="B48" s="18">
        <v>37253826</v>
      </c>
      <c r="C48" s="18">
        <v>6463.3</v>
      </c>
      <c r="D48" s="19">
        <v>1</v>
      </c>
      <c r="E48" s="19">
        <v>3.9</v>
      </c>
    </row>
    <row r="49" spans="1:7" ht="16.5" customHeight="1" x14ac:dyDescent="0.3">
      <c r="A49" s="17">
        <v>5</v>
      </c>
      <c r="B49" s="18">
        <v>37013427</v>
      </c>
      <c r="C49" s="18">
        <v>6459.8</v>
      </c>
      <c r="D49" s="19">
        <v>1</v>
      </c>
      <c r="E49" s="19">
        <v>3.9</v>
      </c>
    </row>
    <row r="50" spans="1:7" ht="16.5" customHeight="1" x14ac:dyDescent="0.3">
      <c r="A50" s="17">
        <v>6</v>
      </c>
      <c r="B50" s="21">
        <v>36978608</v>
      </c>
      <c r="C50" s="21">
        <v>6445.5</v>
      </c>
      <c r="D50" s="22">
        <v>1</v>
      </c>
      <c r="E50" s="22">
        <v>3.9</v>
      </c>
    </row>
    <row r="51" spans="1:7" ht="16.5" customHeight="1" x14ac:dyDescent="0.3">
      <c r="A51" s="23" t="s">
        <v>13</v>
      </c>
      <c r="B51" s="24">
        <f>AVERAGE(B45:B50)</f>
        <v>37016569.833333336</v>
      </c>
      <c r="C51" s="25">
        <f>AVERAGE(C45:C50)</f>
        <v>6439.2333333333327</v>
      </c>
      <c r="D51" s="26">
        <f>AVERAGE(D45:D50)</f>
        <v>1</v>
      </c>
      <c r="E51" s="26">
        <f>AVERAGE(E45:E50)</f>
        <v>3.9</v>
      </c>
    </row>
    <row r="52" spans="1:7" ht="16.5" customHeight="1" x14ac:dyDescent="0.3">
      <c r="A52" s="27" t="s">
        <v>14</v>
      </c>
      <c r="B52" s="28">
        <f>(STDEV(B45:B50)/B51)</f>
        <v>7.6565727903243922E-3</v>
      </c>
      <c r="C52" s="29"/>
      <c r="D52" s="29"/>
      <c r="E52" s="30"/>
      <c r="F52" s="2"/>
    </row>
    <row r="53" spans="1:7" s="2" customFormat="1" ht="16.5" customHeight="1" x14ac:dyDescent="0.3">
      <c r="A53" s="31" t="s">
        <v>15</v>
      </c>
      <c r="B53" s="32">
        <f>COUNT(B45:B50)</f>
        <v>6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16</v>
      </c>
      <c r="B55" s="37" t="s">
        <v>17</v>
      </c>
      <c r="C55" s="38"/>
      <c r="D55" s="38"/>
      <c r="E55" s="39"/>
    </row>
    <row r="56" spans="1:7" ht="16.5" customHeight="1" x14ac:dyDescent="0.3">
      <c r="A56" s="11"/>
      <c r="B56" s="37" t="s">
        <v>18</v>
      </c>
      <c r="C56" s="38"/>
      <c r="D56" s="38"/>
      <c r="E56" s="39"/>
      <c r="F56" s="2"/>
    </row>
    <row r="57" spans="1:7" ht="16.5" customHeight="1" x14ac:dyDescent="0.3">
      <c r="A57" s="11"/>
      <c r="B57" s="40" t="s">
        <v>19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420" t="s">
        <v>21</v>
      </c>
      <c r="C59" s="420"/>
      <c r="E59" s="45" t="s">
        <v>22</v>
      </c>
      <c r="F59" s="46"/>
      <c r="G59" s="45" t="s">
        <v>23</v>
      </c>
    </row>
    <row r="60" spans="1:7" ht="15" customHeight="1" x14ac:dyDescent="0.3">
      <c r="A60" s="47" t="s">
        <v>24</v>
      </c>
      <c r="B60" s="48" t="s">
        <v>130</v>
      </c>
      <c r="C60" s="48"/>
      <c r="E60" s="48"/>
      <c r="F60" s="2"/>
      <c r="G60" s="49"/>
    </row>
    <row r="61" spans="1:7" ht="15" customHeight="1" x14ac:dyDescent="0.3">
      <c r="A61" s="47" t="s">
        <v>25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J61"/>
  <sheetViews>
    <sheetView topLeftCell="A44" workbookViewId="0">
      <selection activeCell="D52" sqref="D52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5" width="25.85546875" style="4" customWidth="1"/>
    <col min="6" max="6" width="25.7109375" style="4" customWidth="1"/>
    <col min="7" max="7" width="23.140625" style="4" customWidth="1"/>
    <col min="8" max="8" width="28.42578125" style="4" customWidth="1"/>
    <col min="9" max="9" width="21.5703125" style="4" customWidth="1"/>
    <col min="10" max="10" width="9.140625" style="4" customWidth="1"/>
    <col min="11" max="16384" width="9.140625" style="44"/>
  </cols>
  <sheetData>
    <row r="14" spans="1:7" ht="15" customHeight="1" x14ac:dyDescent="0.3">
      <c r="A14" s="1"/>
      <c r="C14" s="3"/>
      <c r="G14" s="3"/>
    </row>
    <row r="15" spans="1:7" ht="18" customHeight="1" x14ac:dyDescent="0.3">
      <c r="A15" s="419" t="s">
        <v>0</v>
      </c>
      <c r="B15" s="419"/>
      <c r="C15" s="419"/>
      <c r="D15" s="419"/>
      <c r="E15" s="419"/>
      <c r="F15" s="419"/>
    </row>
    <row r="16" spans="1:7" ht="16.5" hidden="1" customHeight="1" x14ac:dyDescent="0.3">
      <c r="A16" s="90" t="s">
        <v>1</v>
      </c>
      <c r="B16" s="59" t="s">
        <v>2</v>
      </c>
    </row>
    <row r="17" spans="1:6" ht="16.5" hidden="1" customHeight="1" x14ac:dyDescent="0.3">
      <c r="A17" s="8" t="s">
        <v>3</v>
      </c>
      <c r="B17" s="8"/>
      <c r="D17" s="9"/>
      <c r="E17" s="9"/>
      <c r="F17" s="72"/>
    </row>
    <row r="18" spans="1:6" ht="16.5" hidden="1" customHeight="1" x14ac:dyDescent="0.3">
      <c r="A18" s="75" t="s">
        <v>4</v>
      </c>
      <c r="B18" s="8"/>
      <c r="C18" s="72"/>
      <c r="D18" s="72"/>
      <c r="E18" s="72"/>
      <c r="F18" s="72"/>
    </row>
    <row r="19" spans="1:6" ht="16.5" hidden="1" customHeight="1" x14ac:dyDescent="0.3">
      <c r="A19" s="75" t="s">
        <v>5</v>
      </c>
      <c r="B19" s="12"/>
      <c r="C19" s="72"/>
      <c r="D19" s="72"/>
      <c r="E19" s="72"/>
      <c r="F19" s="72"/>
    </row>
    <row r="20" spans="1:6" ht="16.5" hidden="1" customHeight="1" x14ac:dyDescent="0.3">
      <c r="A20" s="8" t="s">
        <v>6</v>
      </c>
      <c r="B20" s="12"/>
      <c r="C20" s="72"/>
      <c r="D20" s="72"/>
      <c r="E20" s="72"/>
      <c r="F20" s="72"/>
    </row>
    <row r="21" spans="1:6" ht="16.5" hidden="1" customHeight="1" x14ac:dyDescent="0.3">
      <c r="A21" s="8" t="s">
        <v>7</v>
      </c>
      <c r="B21" s="13"/>
      <c r="C21" s="72"/>
      <c r="D21" s="72"/>
      <c r="E21" s="72"/>
      <c r="F21" s="72"/>
    </row>
    <row r="22" spans="1:6" ht="15.75" hidden="1" customHeight="1" x14ac:dyDescent="0.25">
      <c r="A22" s="72"/>
      <c r="B22" s="72"/>
      <c r="C22" s="72"/>
      <c r="D22" s="72"/>
      <c r="E22" s="72"/>
      <c r="F22" s="72"/>
    </row>
    <row r="23" spans="1:6" ht="16.5" hidden="1" customHeight="1" x14ac:dyDescent="0.3">
      <c r="A23" s="16" t="s">
        <v>8</v>
      </c>
      <c r="B23" s="15" t="s">
        <v>9</v>
      </c>
      <c r="C23" s="16" t="s">
        <v>10</v>
      </c>
      <c r="D23" s="16" t="s">
        <v>11</v>
      </c>
      <c r="E23" s="16"/>
      <c r="F23" s="16" t="s">
        <v>12</v>
      </c>
    </row>
    <row r="24" spans="1:6" ht="16.5" hidden="1" customHeight="1" x14ac:dyDescent="0.3">
      <c r="A24" s="17">
        <v>1</v>
      </c>
      <c r="B24" s="18"/>
      <c r="C24" s="18"/>
      <c r="D24" s="19"/>
      <c r="E24" s="19"/>
      <c r="F24" s="20"/>
    </row>
    <row r="25" spans="1:6" ht="16.5" hidden="1" customHeight="1" x14ac:dyDescent="0.3">
      <c r="A25" s="17">
        <v>2</v>
      </c>
      <c r="B25" s="18"/>
      <c r="C25" s="18"/>
      <c r="D25" s="19"/>
      <c r="E25" s="19"/>
      <c r="F25" s="19"/>
    </row>
    <row r="26" spans="1:6" ht="16.5" hidden="1" customHeight="1" x14ac:dyDescent="0.3">
      <c r="A26" s="17">
        <v>3</v>
      </c>
      <c r="B26" s="18"/>
      <c r="C26" s="18"/>
      <c r="D26" s="19"/>
      <c r="E26" s="19"/>
      <c r="F26" s="19"/>
    </row>
    <row r="27" spans="1:6" ht="16.5" hidden="1" customHeight="1" x14ac:dyDescent="0.3">
      <c r="A27" s="17">
        <v>4</v>
      </c>
      <c r="B27" s="18"/>
      <c r="C27" s="18"/>
      <c r="D27" s="19"/>
      <c r="E27" s="19"/>
      <c r="F27" s="19"/>
    </row>
    <row r="28" spans="1:6" ht="16.5" hidden="1" customHeight="1" x14ac:dyDescent="0.3">
      <c r="A28" s="17">
        <v>5</v>
      </c>
      <c r="B28" s="18"/>
      <c r="C28" s="18"/>
      <c r="D28" s="19"/>
      <c r="E28" s="19"/>
      <c r="F28" s="19"/>
    </row>
    <row r="29" spans="1:6" ht="16.5" hidden="1" customHeight="1" x14ac:dyDescent="0.3">
      <c r="A29" s="17">
        <v>6</v>
      </c>
      <c r="B29" s="21"/>
      <c r="C29" s="21"/>
      <c r="D29" s="22"/>
      <c r="E29" s="22"/>
      <c r="F29" s="22"/>
    </row>
    <row r="30" spans="1:6" ht="16.5" hidden="1" customHeight="1" x14ac:dyDescent="0.3">
      <c r="A30" s="23" t="s">
        <v>13</v>
      </c>
      <c r="B30" s="24" t="e">
        <f>AVERAGE(B24:B29)</f>
        <v>#DIV/0!</v>
      </c>
      <c r="C30" s="25" t="e">
        <f>AVERAGE(C24:C29)</f>
        <v>#DIV/0!</v>
      </c>
      <c r="D30" s="26" t="e">
        <f>AVERAGE(D24:D29)</f>
        <v>#DIV/0!</v>
      </c>
      <c r="E30" s="26"/>
      <c r="F30" s="26" t="e">
        <f>AVERAGE(F24:F29)</f>
        <v>#DIV/0!</v>
      </c>
    </row>
    <row r="31" spans="1:6" ht="16.5" hidden="1" customHeight="1" x14ac:dyDescent="0.3">
      <c r="A31" s="27" t="s">
        <v>14</v>
      </c>
      <c r="B31" s="28" t="e">
        <f>(STDEV(B24:B29)/B30)</f>
        <v>#DIV/0!</v>
      </c>
      <c r="C31" s="29"/>
      <c r="D31" s="29"/>
      <c r="E31" s="29"/>
      <c r="F31" s="30"/>
    </row>
    <row r="32" spans="1:6" s="4" customFormat="1" ht="16.5" hidden="1" customHeight="1" x14ac:dyDescent="0.3">
      <c r="A32" s="31" t="s">
        <v>15</v>
      </c>
      <c r="B32" s="32">
        <f>COUNT(B24:B29)</f>
        <v>0</v>
      </c>
      <c r="C32" s="33"/>
      <c r="D32" s="73"/>
      <c r="E32" s="73"/>
      <c r="F32" s="35"/>
    </row>
    <row r="33" spans="1:6" s="4" customFormat="1" ht="15.75" hidden="1" customHeight="1" x14ac:dyDescent="0.25">
      <c r="A33" s="72"/>
      <c r="B33" s="72"/>
      <c r="C33" s="72"/>
      <c r="D33" s="72"/>
      <c r="E33" s="72"/>
      <c r="F33" s="72"/>
    </row>
    <row r="34" spans="1:6" s="4" customFormat="1" ht="16.5" hidden="1" customHeight="1" x14ac:dyDescent="0.3">
      <c r="A34" s="75" t="s">
        <v>16</v>
      </c>
      <c r="B34" s="40" t="s">
        <v>17</v>
      </c>
      <c r="C34" s="39"/>
      <c r="D34" s="39"/>
      <c r="E34" s="39"/>
      <c r="F34" s="39"/>
    </row>
    <row r="35" spans="1:6" ht="16.5" hidden="1" customHeight="1" x14ac:dyDescent="0.3">
      <c r="A35" s="75"/>
      <c r="B35" s="40" t="s">
        <v>18</v>
      </c>
      <c r="C35" s="39"/>
      <c r="D35" s="39"/>
      <c r="E35" s="39"/>
      <c r="F35" s="39"/>
    </row>
    <row r="36" spans="1:6" ht="16.5" hidden="1" customHeight="1" x14ac:dyDescent="0.3">
      <c r="A36" s="75"/>
      <c r="B36" s="40" t="s">
        <v>19</v>
      </c>
      <c r="C36" s="39"/>
      <c r="D36" s="39"/>
      <c r="E36" s="39"/>
      <c r="F36" s="39"/>
    </row>
    <row r="37" spans="1:6" ht="15.75" hidden="1" customHeight="1" x14ac:dyDescent="0.25">
      <c r="A37" s="72"/>
      <c r="B37" s="72"/>
      <c r="C37" s="72"/>
      <c r="D37" s="72"/>
      <c r="E37" s="72"/>
      <c r="F37" s="72"/>
    </row>
    <row r="38" spans="1:6" ht="16.5" customHeight="1" x14ac:dyDescent="0.3">
      <c r="A38" s="90" t="s">
        <v>1</v>
      </c>
      <c r="B38" s="59" t="s">
        <v>20</v>
      </c>
    </row>
    <row r="39" spans="1:6" ht="16.5" customHeight="1" x14ac:dyDescent="0.3">
      <c r="A39" s="75" t="s">
        <v>4</v>
      </c>
      <c r="B39" s="8" t="s">
        <v>123</v>
      </c>
      <c r="C39" s="72"/>
      <c r="D39" s="72"/>
      <c r="E39" s="72"/>
      <c r="F39" s="72"/>
    </row>
    <row r="40" spans="1:6" ht="16.5" customHeight="1" x14ac:dyDescent="0.3">
      <c r="A40" s="75" t="s">
        <v>5</v>
      </c>
      <c r="B40" s="12">
        <v>99.4</v>
      </c>
      <c r="C40" s="72"/>
      <c r="D40" s="72"/>
      <c r="E40" s="72"/>
      <c r="F40" s="72"/>
    </row>
    <row r="41" spans="1:6" ht="16.5" customHeight="1" x14ac:dyDescent="0.3">
      <c r="A41" s="8" t="s">
        <v>6</v>
      </c>
      <c r="B41" s="12">
        <v>16.64</v>
      </c>
      <c r="C41" s="72"/>
      <c r="D41" s="72"/>
      <c r="E41" s="72"/>
      <c r="F41" s="72"/>
    </row>
    <row r="42" spans="1:6" ht="16.5" customHeight="1" x14ac:dyDescent="0.3">
      <c r="A42" s="8" t="s">
        <v>7</v>
      </c>
      <c r="B42" s="13">
        <f>16.64/100</f>
        <v>0.16639999999999999</v>
      </c>
      <c r="C42" s="72"/>
      <c r="D42" s="72"/>
      <c r="E42" s="72"/>
      <c r="F42" s="72"/>
    </row>
    <row r="43" spans="1:6" ht="15.75" customHeight="1" x14ac:dyDescent="0.25">
      <c r="A43" s="72"/>
      <c r="B43" s="72"/>
      <c r="C43" s="72"/>
      <c r="D43" s="72"/>
      <c r="E43" s="72"/>
      <c r="F43" s="72"/>
    </row>
    <row r="44" spans="1:6" ht="16.5" customHeight="1" x14ac:dyDescent="0.3">
      <c r="A44" s="16" t="s">
        <v>8</v>
      </c>
      <c r="B44" s="15" t="s">
        <v>9</v>
      </c>
      <c r="C44" s="16" t="s">
        <v>10</v>
      </c>
      <c r="D44" s="16" t="s">
        <v>11</v>
      </c>
      <c r="E44" s="16" t="s">
        <v>129</v>
      </c>
      <c r="F44" s="16" t="s">
        <v>12</v>
      </c>
    </row>
    <row r="45" spans="1:6" ht="16.5" customHeight="1" x14ac:dyDescent="0.3">
      <c r="A45" s="17">
        <v>1</v>
      </c>
      <c r="B45" s="18">
        <v>19632783</v>
      </c>
      <c r="C45" s="18">
        <v>6760.1</v>
      </c>
      <c r="D45" s="19">
        <v>1</v>
      </c>
      <c r="E45" s="19">
        <v>4.3242799999999999</v>
      </c>
      <c r="F45" s="20">
        <v>4.9000000000000004</v>
      </c>
    </row>
    <row r="46" spans="1:6" ht="16.5" customHeight="1" x14ac:dyDescent="0.3">
      <c r="A46" s="17">
        <v>2</v>
      </c>
      <c r="B46" s="18">
        <v>19295072</v>
      </c>
      <c r="C46" s="18">
        <v>6716.3</v>
      </c>
      <c r="D46" s="19">
        <v>1</v>
      </c>
      <c r="E46" s="19">
        <v>4.2944300000000002</v>
      </c>
      <c r="F46" s="19">
        <v>4.9000000000000004</v>
      </c>
    </row>
    <row r="47" spans="1:6" ht="16.5" customHeight="1" x14ac:dyDescent="0.3">
      <c r="A47" s="17">
        <v>3</v>
      </c>
      <c r="B47" s="18">
        <v>19741452</v>
      </c>
      <c r="C47" s="18">
        <v>6605.7</v>
      </c>
      <c r="D47" s="19">
        <v>1</v>
      </c>
      <c r="E47" s="19">
        <v>4.2704000000000004</v>
      </c>
      <c r="F47" s="19">
        <v>4.9000000000000004</v>
      </c>
    </row>
    <row r="48" spans="1:6" ht="16.5" customHeight="1" x14ac:dyDescent="0.3">
      <c r="A48" s="17">
        <v>4</v>
      </c>
      <c r="B48" s="18">
        <v>19728250</v>
      </c>
      <c r="C48" s="18">
        <v>6719.5</v>
      </c>
      <c r="D48" s="19">
        <v>1</v>
      </c>
      <c r="E48" s="19">
        <v>4.2956599999999998</v>
      </c>
      <c r="F48" s="19">
        <v>4.9000000000000004</v>
      </c>
    </row>
    <row r="49" spans="1:8" ht="16.5" customHeight="1" x14ac:dyDescent="0.3">
      <c r="A49" s="17">
        <v>5</v>
      </c>
      <c r="B49" s="18">
        <v>19604110</v>
      </c>
      <c r="C49" s="18">
        <v>6704.6</v>
      </c>
      <c r="D49" s="19">
        <v>1</v>
      </c>
      <c r="E49" s="19">
        <v>4.2925000000000004</v>
      </c>
      <c r="F49" s="19">
        <v>4.9000000000000004</v>
      </c>
    </row>
    <row r="50" spans="1:8" ht="16.5" customHeight="1" x14ac:dyDescent="0.3">
      <c r="A50" s="17">
        <v>6</v>
      </c>
      <c r="B50" s="21">
        <v>19583407</v>
      </c>
      <c r="C50" s="21">
        <v>6711.3</v>
      </c>
      <c r="D50" s="22">
        <v>1</v>
      </c>
      <c r="E50" s="22">
        <v>4.2915400000000004</v>
      </c>
      <c r="F50" s="22">
        <v>4.9000000000000004</v>
      </c>
    </row>
    <row r="51" spans="1:8" ht="16.5" customHeight="1" x14ac:dyDescent="0.3">
      <c r="A51" s="23" t="s">
        <v>13</v>
      </c>
      <c r="B51" s="24">
        <f>AVERAGE(B45:B50)</f>
        <v>19597512.333333332</v>
      </c>
      <c r="C51" s="25">
        <f>AVERAGE(C45:C50)</f>
        <v>6702.9166666666679</v>
      </c>
      <c r="D51" s="26">
        <f>AVERAGE(D45:D50)</f>
        <v>1</v>
      </c>
      <c r="E51" s="26">
        <v>4.29</v>
      </c>
      <c r="F51" s="26">
        <f>AVERAGE(F45:F50)</f>
        <v>4.8999999999999995</v>
      </c>
    </row>
    <row r="52" spans="1:8" ht="16.5" customHeight="1" x14ac:dyDescent="0.3">
      <c r="A52" s="27" t="s">
        <v>14</v>
      </c>
      <c r="B52" s="28">
        <f>(STDEV(B45:B50)/B51)</f>
        <v>8.2520942135129692E-3</v>
      </c>
      <c r="C52" s="29"/>
      <c r="D52" s="29"/>
      <c r="E52" s="29"/>
      <c r="F52" s="30"/>
    </row>
    <row r="53" spans="1:8" s="4" customFormat="1" ht="16.5" customHeight="1" x14ac:dyDescent="0.3">
      <c r="A53" s="31" t="s">
        <v>15</v>
      </c>
      <c r="B53" s="32">
        <f>COUNT(B45:B50)</f>
        <v>6</v>
      </c>
      <c r="C53" s="33"/>
      <c r="D53" s="73"/>
      <c r="E53" s="73"/>
      <c r="F53" s="35"/>
    </row>
    <row r="54" spans="1:8" s="4" customFormat="1" ht="15.75" customHeight="1" x14ac:dyDescent="0.25">
      <c r="A54" s="72"/>
      <c r="B54" s="72"/>
      <c r="C54" s="72"/>
      <c r="D54" s="72"/>
      <c r="E54" s="72"/>
      <c r="F54" s="72"/>
    </row>
    <row r="55" spans="1:8" s="4" customFormat="1" ht="16.5" customHeight="1" x14ac:dyDescent="0.3">
      <c r="A55" s="75" t="s">
        <v>16</v>
      </c>
      <c r="B55" s="40" t="s">
        <v>17</v>
      </c>
      <c r="C55" s="39"/>
      <c r="D55" s="39"/>
      <c r="E55" s="39"/>
      <c r="F55" s="39"/>
    </row>
    <row r="56" spans="1:8" ht="16.5" customHeight="1" x14ac:dyDescent="0.3">
      <c r="A56" s="75"/>
      <c r="B56" s="40" t="s">
        <v>18</v>
      </c>
      <c r="C56" s="39"/>
      <c r="D56" s="39"/>
      <c r="E56" s="39"/>
      <c r="F56" s="39"/>
    </row>
    <row r="57" spans="1:8" ht="16.5" customHeight="1" x14ac:dyDescent="0.3">
      <c r="A57" s="75"/>
      <c r="B57" s="40" t="s">
        <v>19</v>
      </c>
      <c r="C57" s="39"/>
      <c r="D57" s="39"/>
      <c r="E57" s="39"/>
      <c r="F57" s="39"/>
    </row>
    <row r="58" spans="1:8" ht="14.25" customHeight="1" thickBot="1" x14ac:dyDescent="0.3">
      <c r="A58" s="41"/>
      <c r="B58" s="52"/>
      <c r="D58" s="43"/>
      <c r="E58" s="418"/>
      <c r="G58" s="44"/>
      <c r="H58" s="44"/>
    </row>
    <row r="59" spans="1:8" ht="15" customHeight="1" x14ac:dyDescent="0.3">
      <c r="B59" s="420" t="s">
        <v>21</v>
      </c>
      <c r="C59" s="420"/>
      <c r="F59" s="45" t="s">
        <v>22</v>
      </c>
      <c r="G59" s="46"/>
      <c r="H59" s="45" t="s">
        <v>23</v>
      </c>
    </row>
    <row r="60" spans="1:8" ht="15" customHeight="1" x14ac:dyDescent="0.3">
      <c r="A60" s="47" t="s">
        <v>24</v>
      </c>
      <c r="B60" s="49" t="s">
        <v>130</v>
      </c>
      <c r="C60" s="49"/>
      <c r="F60" s="49"/>
      <c r="H60" s="49"/>
    </row>
    <row r="61" spans="1:8" ht="15" customHeight="1" x14ac:dyDescent="0.3">
      <c r="A61" s="47" t="s">
        <v>25</v>
      </c>
      <c r="B61" s="50"/>
      <c r="C61" s="50"/>
      <c r="F61" s="50"/>
      <c r="H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F15"/>
    <mergeCell ref="B59:C59"/>
  </mergeCells>
  <pageMargins left="0.7" right="0.7" top="0.75" bottom="0.75" header="0.3" footer="0.3"/>
  <pageSetup scale="44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22" workbookViewId="0">
      <selection activeCell="D44" sqref="D44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424" t="s">
        <v>26</v>
      </c>
      <c r="B11" s="425"/>
      <c r="C11" s="425"/>
      <c r="D11" s="425"/>
      <c r="E11" s="425"/>
      <c r="F11" s="426"/>
      <c r="G11" s="91"/>
    </row>
    <row r="12" spans="1:7" ht="16.5" customHeight="1" x14ac:dyDescent="0.3">
      <c r="A12" s="423" t="s">
        <v>27</v>
      </c>
      <c r="B12" s="423"/>
      <c r="C12" s="423"/>
      <c r="D12" s="423"/>
      <c r="E12" s="423"/>
      <c r="F12" s="423"/>
      <c r="G12" s="90"/>
    </row>
    <row r="14" spans="1:7" ht="16.5" customHeight="1" x14ac:dyDescent="0.3">
      <c r="A14" s="428" t="s">
        <v>28</v>
      </c>
      <c r="B14" s="428"/>
      <c r="C14" s="60" t="s">
        <v>29</v>
      </c>
    </row>
    <row r="15" spans="1:7" ht="16.5" customHeight="1" x14ac:dyDescent="0.3">
      <c r="A15" s="428" t="s">
        <v>30</v>
      </c>
      <c r="B15" s="428"/>
      <c r="C15" s="60" t="s">
        <v>31</v>
      </c>
    </row>
    <row r="16" spans="1:7" ht="16.5" customHeight="1" x14ac:dyDescent="0.3">
      <c r="A16" s="428" t="s">
        <v>32</v>
      </c>
      <c r="B16" s="428"/>
      <c r="C16" s="60" t="s">
        <v>33</v>
      </c>
    </row>
    <row r="17" spans="1:5" ht="16.5" customHeight="1" x14ac:dyDescent="0.3">
      <c r="A17" s="428" t="s">
        <v>34</v>
      </c>
      <c r="B17" s="428"/>
      <c r="C17" s="60" t="s">
        <v>35</v>
      </c>
    </row>
    <row r="18" spans="1:5" ht="16.5" customHeight="1" x14ac:dyDescent="0.3">
      <c r="A18" s="428" t="s">
        <v>36</v>
      </c>
      <c r="B18" s="428"/>
      <c r="C18" s="97" t="s">
        <v>37</v>
      </c>
    </row>
    <row r="19" spans="1:5" ht="16.5" customHeight="1" x14ac:dyDescent="0.3">
      <c r="A19" s="428" t="s">
        <v>38</v>
      </c>
      <c r="B19" s="428"/>
      <c r="C19" s="97" t="e">
        <f>#REF!</f>
        <v>#REF!</v>
      </c>
    </row>
    <row r="20" spans="1:5" ht="16.5" customHeight="1" x14ac:dyDescent="0.3">
      <c r="A20" s="62"/>
      <c r="B20" s="62"/>
      <c r="C20" s="77"/>
    </row>
    <row r="21" spans="1:5" ht="16.5" customHeight="1" x14ac:dyDescent="0.3">
      <c r="A21" s="423" t="s">
        <v>1</v>
      </c>
      <c r="B21" s="423"/>
      <c r="C21" s="59" t="s">
        <v>39</v>
      </c>
      <c r="D21" s="66"/>
    </row>
    <row r="22" spans="1:5" ht="15.75" customHeight="1" x14ac:dyDescent="0.3">
      <c r="A22" s="427"/>
      <c r="B22" s="427"/>
      <c r="C22" s="57"/>
      <c r="D22" s="427"/>
      <c r="E22" s="427"/>
    </row>
    <row r="23" spans="1:5" ht="33.75" customHeight="1" x14ac:dyDescent="0.3">
      <c r="C23" s="86" t="s">
        <v>40</v>
      </c>
      <c r="D23" s="85" t="s">
        <v>41</v>
      </c>
      <c r="E23" s="52"/>
    </row>
    <row r="24" spans="1:5" ht="15.75" customHeight="1" x14ac:dyDescent="0.3">
      <c r="C24" s="95">
        <v>1958.8</v>
      </c>
      <c r="D24" s="87">
        <f t="shared" ref="D24:D43" si="0">(C24-$C$46)/$C$46</f>
        <v>-5.5984583425561516E-3</v>
      </c>
      <c r="E24" s="53"/>
    </row>
    <row r="25" spans="1:5" ht="15.75" customHeight="1" x14ac:dyDescent="0.3">
      <c r="C25" s="95">
        <v>1962.85</v>
      </c>
      <c r="D25" s="88">
        <f t="shared" si="0"/>
        <v>-3.5424412689842692E-3</v>
      </c>
      <c r="E25" s="53"/>
    </row>
    <row r="26" spans="1:5" ht="15.75" customHeight="1" x14ac:dyDescent="0.3">
      <c r="C26" s="95">
        <v>2017.13</v>
      </c>
      <c r="D26" s="88">
        <f t="shared" si="0"/>
        <v>2.4013264102246204E-2</v>
      </c>
      <c r="E26" s="53"/>
    </row>
    <row r="27" spans="1:5" ht="15.75" customHeight="1" x14ac:dyDescent="0.3">
      <c r="C27" s="95">
        <v>1970.22</v>
      </c>
      <c r="D27" s="88">
        <f t="shared" si="0"/>
        <v>1.9900214637997353E-4</v>
      </c>
      <c r="E27" s="53"/>
    </row>
    <row r="28" spans="1:5" ht="15.75" customHeight="1" x14ac:dyDescent="0.3">
      <c r="C28" s="95">
        <v>1973.65</v>
      </c>
      <c r="D28" s="88">
        <f t="shared" si="0"/>
        <v>1.9402709272075699E-3</v>
      </c>
      <c r="E28" s="53"/>
    </row>
    <row r="29" spans="1:5" ht="15.75" customHeight="1" x14ac:dyDescent="0.3">
      <c r="C29" s="95">
        <v>1979.87</v>
      </c>
      <c r="D29" s="88">
        <f t="shared" si="0"/>
        <v>5.0979070253845673E-3</v>
      </c>
      <c r="E29" s="53"/>
    </row>
    <row r="30" spans="1:5" ht="15.75" customHeight="1" x14ac:dyDescent="0.3">
      <c r="C30" s="95">
        <v>1970.18</v>
      </c>
      <c r="D30" s="88">
        <f t="shared" si="0"/>
        <v>1.7869580491261517E-4</v>
      </c>
      <c r="E30" s="53"/>
    </row>
    <row r="31" spans="1:5" ht="15.75" customHeight="1" x14ac:dyDescent="0.3">
      <c r="C31" s="95">
        <v>1984.37</v>
      </c>
      <c r="D31" s="88">
        <f t="shared" si="0"/>
        <v>7.3823704404644619E-3</v>
      </c>
      <c r="E31" s="53"/>
    </row>
    <row r="32" spans="1:5" ht="15.75" customHeight="1" x14ac:dyDescent="0.3">
      <c r="C32" s="95">
        <v>1982.65</v>
      </c>
      <c r="D32" s="88">
        <f t="shared" si="0"/>
        <v>6.5091977573673594E-3</v>
      </c>
      <c r="E32" s="53"/>
    </row>
    <row r="33" spans="1:7" ht="15.75" customHeight="1" x14ac:dyDescent="0.3">
      <c r="C33" s="95">
        <v>1940.84</v>
      </c>
      <c r="D33" s="88">
        <f t="shared" si="0"/>
        <v>-1.4716005661408372E-2</v>
      </c>
      <c r="E33" s="53"/>
    </row>
    <row r="34" spans="1:7" ht="15.75" customHeight="1" x14ac:dyDescent="0.3">
      <c r="C34" s="95">
        <v>1938.17</v>
      </c>
      <c r="D34" s="88">
        <f t="shared" si="0"/>
        <v>-1.6071453954355698E-2</v>
      </c>
      <c r="E34" s="53"/>
    </row>
    <row r="35" spans="1:7" ht="15.75" customHeight="1" x14ac:dyDescent="0.3">
      <c r="C35" s="95">
        <v>1966.99</v>
      </c>
      <c r="D35" s="88">
        <f t="shared" si="0"/>
        <v>-1.4407349271107156E-3</v>
      </c>
      <c r="E35" s="53"/>
    </row>
    <row r="36" spans="1:7" ht="15.75" customHeight="1" x14ac:dyDescent="0.3">
      <c r="C36" s="95">
        <v>1975.1</v>
      </c>
      <c r="D36" s="88">
        <f t="shared" si="0"/>
        <v>2.6763758053998882E-3</v>
      </c>
      <c r="E36" s="53"/>
    </row>
    <row r="37" spans="1:7" ht="15.75" customHeight="1" x14ac:dyDescent="0.3">
      <c r="C37" s="95">
        <v>1977.96</v>
      </c>
      <c r="D37" s="88">
        <f t="shared" si="0"/>
        <v>4.1282792203173966E-3</v>
      </c>
      <c r="E37" s="53"/>
    </row>
    <row r="38" spans="1:7" ht="15.75" customHeight="1" x14ac:dyDescent="0.3">
      <c r="C38" s="95">
        <v>1962.49</v>
      </c>
      <c r="D38" s="88">
        <f t="shared" si="0"/>
        <v>-3.7251983421906099E-3</v>
      </c>
      <c r="E38" s="53"/>
    </row>
    <row r="39" spans="1:7" ht="15.75" customHeight="1" x14ac:dyDescent="0.3">
      <c r="C39" s="95">
        <v>1972.63</v>
      </c>
      <c r="D39" s="88">
        <f t="shared" si="0"/>
        <v>1.4224592197894697E-3</v>
      </c>
      <c r="E39" s="53"/>
    </row>
    <row r="40" spans="1:7" ht="15.75" customHeight="1" x14ac:dyDescent="0.3">
      <c r="C40" s="95">
        <v>1957.31</v>
      </c>
      <c r="D40" s="88">
        <f t="shared" si="0"/>
        <v>-6.354869562215943E-3</v>
      </c>
      <c r="E40" s="53"/>
    </row>
    <row r="41" spans="1:7" ht="15.75" customHeight="1" x14ac:dyDescent="0.3">
      <c r="C41" s="95">
        <v>1989.23</v>
      </c>
      <c r="D41" s="88">
        <f t="shared" si="0"/>
        <v>9.8495909287508124E-3</v>
      </c>
      <c r="E41" s="53"/>
    </row>
    <row r="42" spans="1:7" ht="15.75" customHeight="1" x14ac:dyDescent="0.3">
      <c r="C42" s="95">
        <v>1954.4</v>
      </c>
      <c r="D42" s="88">
        <f t="shared" si="0"/>
        <v>-7.8321559039675349E-3</v>
      </c>
      <c r="E42" s="53"/>
    </row>
    <row r="43" spans="1:7" ht="16.5" customHeight="1" x14ac:dyDescent="0.3">
      <c r="C43" s="96">
        <v>1961.72</v>
      </c>
      <c r="D43" s="89">
        <f t="shared" si="0"/>
        <v>-4.1160954154376046E-3</v>
      </c>
      <c r="E43" s="53"/>
    </row>
    <row r="44" spans="1:7" ht="16.5" customHeight="1" x14ac:dyDescent="0.3">
      <c r="C44" s="54"/>
      <c r="D44" s="53"/>
      <c r="E44" s="55"/>
    </row>
    <row r="45" spans="1:7" ht="16.5" customHeight="1" x14ac:dyDescent="0.3">
      <c r="B45" s="82" t="s">
        <v>42</v>
      </c>
      <c r="C45" s="83">
        <f>SUM(C24:C44)</f>
        <v>39396.560000000012</v>
      </c>
      <c r="D45" s="78"/>
      <c r="E45" s="54"/>
    </row>
    <row r="46" spans="1:7" ht="17.25" customHeight="1" x14ac:dyDescent="0.3">
      <c r="B46" s="82" t="s">
        <v>43</v>
      </c>
      <c r="C46" s="84">
        <f>AVERAGE(C24:C44)</f>
        <v>1969.8280000000007</v>
      </c>
      <c r="E46" s="56"/>
    </row>
    <row r="47" spans="1:7" ht="17.25" customHeight="1" x14ac:dyDescent="0.3">
      <c r="A47" s="60"/>
      <c r="B47" s="79"/>
      <c r="D47" s="58"/>
      <c r="E47" s="56"/>
    </row>
    <row r="48" spans="1:7" ht="33.75" customHeight="1" x14ac:dyDescent="0.3">
      <c r="B48" s="92" t="s">
        <v>43</v>
      </c>
      <c r="C48" s="85" t="s">
        <v>44</v>
      </c>
      <c r="D48" s="80"/>
      <c r="G48" s="58"/>
    </row>
    <row r="49" spans="1:6" ht="17.25" customHeight="1" x14ac:dyDescent="0.3">
      <c r="B49" s="421">
        <f>C46</f>
        <v>1969.8280000000007</v>
      </c>
      <c r="C49" s="93">
        <f>-IF(C46&lt;=80,10%,IF(C46&lt;250,7.5%,5%))</f>
        <v>-0.05</v>
      </c>
      <c r="D49" s="81">
        <f>IF(C46&lt;=80,C46*0.9,IF(C46&lt;250,C46*0.925,C46*0.95))</f>
        <v>1871.3366000000005</v>
      </c>
    </row>
    <row r="50" spans="1:6" ht="17.25" customHeight="1" x14ac:dyDescent="0.3">
      <c r="B50" s="422"/>
      <c r="C50" s="94">
        <f>IF(C46&lt;=80, 10%, IF(C46&lt;250, 7.5%, 5%))</f>
        <v>0.05</v>
      </c>
      <c r="D50" s="81">
        <f>IF(C46&lt;=80, C46*1.1, IF(C46&lt;250, C46*1.075, C46*1.05))</f>
        <v>2068.3194000000008</v>
      </c>
    </row>
    <row r="51" spans="1:6" ht="16.5" customHeight="1" x14ac:dyDescent="0.3">
      <c r="A51" s="63"/>
      <c r="B51" s="64"/>
      <c r="C51" s="60"/>
      <c r="D51" s="65"/>
      <c r="E51" s="60"/>
      <c r="F51" s="66"/>
    </row>
    <row r="52" spans="1:6" ht="16.5" customHeight="1" x14ac:dyDescent="0.3">
      <c r="A52" s="60"/>
      <c r="B52" s="67" t="s">
        <v>21</v>
      </c>
      <c r="C52" s="67"/>
      <c r="D52" s="68" t="s">
        <v>22</v>
      </c>
      <c r="E52" s="69"/>
      <c r="F52" s="68" t="s">
        <v>23</v>
      </c>
    </row>
    <row r="53" spans="1:6" ht="34.5" customHeight="1" x14ac:dyDescent="0.3">
      <c r="A53" s="70" t="s">
        <v>24</v>
      </c>
      <c r="B53" s="71"/>
      <c r="C53" s="72"/>
      <c r="D53" s="71"/>
      <c r="E53" s="61"/>
      <c r="F53" s="73"/>
    </row>
    <row r="54" spans="1:6" ht="34.5" customHeight="1" x14ac:dyDescent="0.3">
      <c r="A54" s="70" t="s">
        <v>25</v>
      </c>
      <c r="B54" s="74"/>
      <c r="C54" s="75"/>
      <c r="D54" s="74"/>
      <c r="E54" s="61"/>
      <c r="F54" s="76"/>
    </row>
  </sheetData>
  <sheetProtection password="9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20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19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18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17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16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15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14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13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12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11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0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9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8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7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6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5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4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3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0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BreakPreview" topLeftCell="A97" zoomScale="50" zoomScaleNormal="75" zoomScaleSheetLayoutView="50" workbookViewId="0">
      <selection activeCell="C44" sqref="C44"/>
    </sheetView>
  </sheetViews>
  <sheetFormatPr defaultRowHeight="13.5" x14ac:dyDescent="0.25"/>
  <cols>
    <col min="1" max="1" width="55.42578125" style="98" customWidth="1"/>
    <col min="2" max="2" width="33.7109375" style="98" customWidth="1"/>
    <col min="3" max="3" width="42.28515625" style="98" customWidth="1"/>
    <col min="4" max="4" width="30.5703125" style="98" customWidth="1"/>
    <col min="5" max="5" width="39.85546875" style="98" customWidth="1"/>
    <col min="6" max="6" width="30.7109375" style="98" customWidth="1"/>
    <col min="7" max="7" width="39.85546875" style="98" customWidth="1"/>
    <col min="8" max="8" width="41.140625" style="98" customWidth="1"/>
    <col min="9" max="9" width="30.28515625" style="98" customWidth="1"/>
    <col min="10" max="10" width="30.42578125" style="98" customWidth="1"/>
    <col min="11" max="11" width="21.28515625" style="98" customWidth="1"/>
    <col min="12" max="12" width="9.140625" style="98" customWidth="1"/>
    <col min="13" max="16384" width="9.140625" style="99"/>
  </cols>
  <sheetData>
    <row r="1" spans="1:8" x14ac:dyDescent="0.25">
      <c r="A1" s="432" t="s">
        <v>45</v>
      </c>
      <c r="B1" s="432"/>
      <c r="C1" s="432"/>
      <c r="D1" s="432"/>
      <c r="E1" s="432"/>
      <c r="F1" s="432"/>
      <c r="G1" s="432"/>
      <c r="H1" s="432"/>
    </row>
    <row r="2" spans="1:8" x14ac:dyDescent="0.25">
      <c r="A2" s="432"/>
      <c r="B2" s="432"/>
      <c r="C2" s="432"/>
      <c r="D2" s="432"/>
      <c r="E2" s="432"/>
      <c r="F2" s="432"/>
      <c r="G2" s="432"/>
      <c r="H2" s="432"/>
    </row>
    <row r="3" spans="1:8" x14ac:dyDescent="0.25">
      <c r="A3" s="432"/>
      <c r="B3" s="432"/>
      <c r="C3" s="432"/>
      <c r="D3" s="432"/>
      <c r="E3" s="432"/>
      <c r="F3" s="432"/>
      <c r="G3" s="432"/>
      <c r="H3" s="432"/>
    </row>
    <row r="4" spans="1:8" x14ac:dyDescent="0.25">
      <c r="A4" s="432"/>
      <c r="B4" s="432"/>
      <c r="C4" s="432"/>
      <c r="D4" s="432"/>
      <c r="E4" s="432"/>
      <c r="F4" s="432"/>
      <c r="G4" s="432"/>
      <c r="H4" s="432"/>
    </row>
    <row r="5" spans="1:8" x14ac:dyDescent="0.25">
      <c r="A5" s="432"/>
      <c r="B5" s="432"/>
      <c r="C5" s="432"/>
      <c r="D5" s="432"/>
      <c r="E5" s="432"/>
      <c r="F5" s="432"/>
      <c r="G5" s="432"/>
      <c r="H5" s="432"/>
    </row>
    <row r="6" spans="1:8" x14ac:dyDescent="0.25">
      <c r="A6" s="432"/>
      <c r="B6" s="432"/>
      <c r="C6" s="432"/>
      <c r="D6" s="432"/>
      <c r="E6" s="432"/>
      <c r="F6" s="432"/>
      <c r="G6" s="432"/>
      <c r="H6" s="432"/>
    </row>
    <row r="7" spans="1:8" x14ac:dyDescent="0.25">
      <c r="A7" s="432"/>
      <c r="B7" s="432"/>
      <c r="C7" s="432"/>
      <c r="D7" s="432"/>
      <c r="E7" s="432"/>
      <c r="F7" s="432"/>
      <c r="G7" s="432"/>
      <c r="H7" s="432"/>
    </row>
    <row r="8" spans="1:8" x14ac:dyDescent="0.25">
      <c r="A8" s="433" t="s">
        <v>46</v>
      </c>
      <c r="B8" s="433"/>
      <c r="C8" s="433"/>
      <c r="D8" s="433"/>
      <c r="E8" s="433"/>
      <c r="F8" s="433"/>
      <c r="G8" s="433"/>
      <c r="H8" s="433"/>
    </row>
    <row r="9" spans="1:8" x14ac:dyDescent="0.25">
      <c r="A9" s="433"/>
      <c r="B9" s="433"/>
      <c r="C9" s="433"/>
      <c r="D9" s="433"/>
      <c r="E9" s="433"/>
      <c r="F9" s="433"/>
      <c r="G9" s="433"/>
      <c r="H9" s="433"/>
    </row>
    <row r="10" spans="1:8" x14ac:dyDescent="0.25">
      <c r="A10" s="433"/>
      <c r="B10" s="433"/>
      <c r="C10" s="433"/>
      <c r="D10" s="433"/>
      <c r="E10" s="433"/>
      <c r="F10" s="433"/>
      <c r="G10" s="433"/>
      <c r="H10" s="433"/>
    </row>
    <row r="11" spans="1:8" x14ac:dyDescent="0.25">
      <c r="A11" s="433"/>
      <c r="B11" s="433"/>
      <c r="C11" s="433"/>
      <c r="D11" s="433"/>
      <c r="E11" s="433"/>
      <c r="F11" s="433"/>
      <c r="G11" s="433"/>
      <c r="H11" s="433"/>
    </row>
    <row r="12" spans="1:8" x14ac:dyDescent="0.25">
      <c r="A12" s="433"/>
      <c r="B12" s="433"/>
      <c r="C12" s="433"/>
      <c r="D12" s="433"/>
      <c r="E12" s="433"/>
      <c r="F12" s="433"/>
      <c r="G12" s="433"/>
      <c r="H12" s="433"/>
    </row>
    <row r="13" spans="1:8" x14ac:dyDescent="0.25">
      <c r="A13" s="433"/>
      <c r="B13" s="433"/>
      <c r="C13" s="433"/>
      <c r="D13" s="433"/>
      <c r="E13" s="433"/>
      <c r="F13" s="433"/>
      <c r="G13" s="433"/>
      <c r="H13" s="433"/>
    </row>
    <row r="14" spans="1:8" x14ac:dyDescent="0.25">
      <c r="A14" s="433"/>
      <c r="B14" s="433"/>
      <c r="C14" s="433"/>
      <c r="D14" s="433"/>
      <c r="E14" s="433"/>
      <c r="F14" s="433"/>
      <c r="G14" s="433"/>
      <c r="H14" s="433"/>
    </row>
    <row r="15" spans="1:8" ht="19.5" customHeight="1" thickBot="1" x14ac:dyDescent="0.3"/>
    <row r="16" spans="1:8" ht="19.5" customHeight="1" thickBot="1" x14ac:dyDescent="0.3">
      <c r="A16" s="434" t="s">
        <v>26</v>
      </c>
      <c r="B16" s="435"/>
      <c r="C16" s="435"/>
      <c r="D16" s="435"/>
      <c r="E16" s="435"/>
      <c r="F16" s="435"/>
      <c r="G16" s="435"/>
      <c r="H16" s="436"/>
    </row>
    <row r="17" spans="1:14" ht="18.75" x14ac:dyDescent="0.3">
      <c r="A17" s="100" t="s">
        <v>47</v>
      </c>
      <c r="B17" s="100"/>
    </row>
    <row r="18" spans="1:14" ht="18.75" x14ac:dyDescent="0.3">
      <c r="A18" s="101" t="s">
        <v>28</v>
      </c>
      <c r="B18" s="437" t="s">
        <v>127</v>
      </c>
      <c r="C18" s="437"/>
      <c r="D18" s="102"/>
      <c r="E18" s="102"/>
    </row>
    <row r="19" spans="1:14" ht="18.75" x14ac:dyDescent="0.3">
      <c r="A19" s="101" t="s">
        <v>30</v>
      </c>
      <c r="B19" s="103" t="s">
        <v>31</v>
      </c>
      <c r="C19" s="104">
        <v>24</v>
      </c>
    </row>
    <row r="20" spans="1:14" ht="18.75" x14ac:dyDescent="0.3">
      <c r="A20" s="101" t="s">
        <v>32</v>
      </c>
      <c r="B20" s="103" t="s">
        <v>128</v>
      </c>
    </row>
    <row r="21" spans="1:14" ht="18.75" x14ac:dyDescent="0.3">
      <c r="A21" s="101" t="s">
        <v>34</v>
      </c>
      <c r="B21" s="105" t="s">
        <v>126</v>
      </c>
      <c r="C21" s="105"/>
      <c r="D21" s="105"/>
      <c r="E21" s="105"/>
      <c r="F21" s="105"/>
      <c r="G21" s="105"/>
      <c r="H21" s="105"/>
      <c r="I21" s="105"/>
    </row>
    <row r="22" spans="1:14" ht="18.75" x14ac:dyDescent="0.3">
      <c r="A22" s="101" t="s">
        <v>36</v>
      </c>
      <c r="B22" s="106">
        <v>42705</v>
      </c>
    </row>
    <row r="23" spans="1:14" ht="18.75" x14ac:dyDescent="0.3">
      <c r="A23" s="101" t="s">
        <v>38</v>
      </c>
      <c r="B23" s="106">
        <v>42706</v>
      </c>
    </row>
    <row r="24" spans="1:14" ht="18.75" x14ac:dyDescent="0.3">
      <c r="A24" s="101"/>
      <c r="B24" s="107"/>
    </row>
    <row r="25" spans="1:14" ht="18.75" x14ac:dyDescent="0.3">
      <c r="A25" s="108" t="s">
        <v>1</v>
      </c>
      <c r="B25" s="107"/>
    </row>
    <row r="26" spans="1:14" ht="26.25" customHeight="1" x14ac:dyDescent="0.4">
      <c r="A26" s="109" t="s">
        <v>4</v>
      </c>
      <c r="B26" s="110"/>
      <c r="C26" s="111"/>
    </row>
    <row r="27" spans="1:14" ht="26.25" customHeight="1" x14ac:dyDescent="0.4">
      <c r="A27" s="112" t="s">
        <v>48</v>
      </c>
      <c r="B27" s="113"/>
    </row>
    <row r="28" spans="1:14" ht="27" customHeight="1" thickBot="1" x14ac:dyDescent="0.45">
      <c r="A28" s="112" t="s">
        <v>5</v>
      </c>
      <c r="B28" s="113"/>
    </row>
    <row r="29" spans="1:14" s="114" customFormat="1" ht="27" customHeight="1" thickBot="1" x14ac:dyDescent="0.45">
      <c r="A29" s="112" t="s">
        <v>49</v>
      </c>
      <c r="B29" s="113">
        <v>0</v>
      </c>
      <c r="C29" s="438" t="s">
        <v>50</v>
      </c>
      <c r="D29" s="439"/>
      <c r="E29" s="439"/>
      <c r="F29" s="439"/>
      <c r="G29" s="440"/>
      <c r="I29" s="115"/>
      <c r="J29" s="115"/>
      <c r="K29" s="115"/>
      <c r="L29" s="115"/>
    </row>
    <row r="30" spans="1:14" s="114" customFormat="1" ht="19.5" customHeight="1" thickBot="1" x14ac:dyDescent="0.35">
      <c r="A30" s="112" t="s">
        <v>51</v>
      </c>
      <c r="B30" s="116">
        <f>B28-B29</f>
        <v>0</v>
      </c>
      <c r="C30" s="117"/>
      <c r="D30" s="117"/>
      <c r="E30" s="117"/>
      <c r="F30" s="117"/>
      <c r="G30" s="118"/>
      <c r="I30" s="115"/>
      <c r="J30" s="115"/>
      <c r="K30" s="115"/>
      <c r="L30" s="115"/>
    </row>
    <row r="31" spans="1:14" s="114" customFormat="1" ht="27" customHeight="1" thickBot="1" x14ac:dyDescent="0.45">
      <c r="A31" s="112" t="s">
        <v>52</v>
      </c>
      <c r="B31" s="119">
        <v>1</v>
      </c>
      <c r="C31" s="429" t="s">
        <v>53</v>
      </c>
      <c r="D31" s="430"/>
      <c r="E31" s="430"/>
      <c r="F31" s="430"/>
      <c r="G31" s="430"/>
      <c r="H31" s="431"/>
      <c r="I31" s="115"/>
      <c r="J31" s="115"/>
      <c r="K31" s="115"/>
      <c r="L31" s="115"/>
    </row>
    <row r="32" spans="1:14" s="114" customFormat="1" ht="27" customHeight="1" thickBot="1" x14ac:dyDescent="0.45">
      <c r="A32" s="112" t="s">
        <v>54</v>
      </c>
      <c r="B32" s="119">
        <v>1</v>
      </c>
      <c r="C32" s="429" t="s">
        <v>55</v>
      </c>
      <c r="D32" s="430"/>
      <c r="E32" s="430"/>
      <c r="F32" s="430"/>
      <c r="G32" s="430"/>
      <c r="H32" s="431"/>
      <c r="I32" s="115"/>
      <c r="J32" s="115"/>
      <c r="K32" s="115"/>
      <c r="L32" s="120"/>
      <c r="M32" s="120"/>
      <c r="N32" s="121"/>
    </row>
    <row r="33" spans="1:14" s="114" customFormat="1" ht="17.25" customHeight="1" x14ac:dyDescent="0.3">
      <c r="A33" s="112"/>
      <c r="B33" s="122"/>
      <c r="C33" s="123"/>
      <c r="D33" s="123"/>
      <c r="E33" s="123"/>
      <c r="F33" s="123"/>
      <c r="G33" s="123"/>
      <c r="H33" s="123"/>
      <c r="I33" s="115"/>
      <c r="J33" s="115"/>
      <c r="K33" s="115"/>
      <c r="L33" s="120"/>
      <c r="M33" s="120"/>
      <c r="N33" s="121"/>
    </row>
    <row r="34" spans="1:14" s="114" customFormat="1" ht="18.75" x14ac:dyDescent="0.3">
      <c r="A34" s="112" t="s">
        <v>56</v>
      </c>
      <c r="B34" s="124">
        <f>B31/B32</f>
        <v>1</v>
      </c>
      <c r="C34" s="104" t="s">
        <v>57</v>
      </c>
      <c r="D34" s="104"/>
      <c r="E34" s="104"/>
      <c r="F34" s="104"/>
      <c r="G34" s="104"/>
      <c r="I34" s="115"/>
      <c r="J34" s="115"/>
      <c r="K34" s="115"/>
      <c r="L34" s="120"/>
      <c r="M34" s="120"/>
      <c r="N34" s="121"/>
    </row>
    <row r="35" spans="1:14" s="114" customFormat="1" ht="19.5" customHeight="1" thickBot="1" x14ac:dyDescent="0.35">
      <c r="A35" s="112"/>
      <c r="B35" s="116"/>
      <c r="G35" s="104"/>
      <c r="I35" s="115"/>
      <c r="J35" s="115"/>
      <c r="K35" s="115"/>
      <c r="L35" s="120"/>
      <c r="M35" s="120"/>
      <c r="N35" s="121"/>
    </row>
    <row r="36" spans="1:14" s="114" customFormat="1" ht="27" customHeight="1" thickBot="1" x14ac:dyDescent="0.45">
      <c r="A36" s="125" t="s">
        <v>58</v>
      </c>
      <c r="B36" s="126">
        <v>1</v>
      </c>
      <c r="C36" s="104"/>
      <c r="D36" s="441" t="s">
        <v>59</v>
      </c>
      <c r="E36" s="442"/>
      <c r="F36" s="441" t="s">
        <v>60</v>
      </c>
      <c r="G36" s="443"/>
      <c r="J36" s="115"/>
      <c r="K36" s="115"/>
      <c r="L36" s="120"/>
      <c r="M36" s="120"/>
      <c r="N36" s="121"/>
    </row>
    <row r="37" spans="1:14" s="114" customFormat="1" ht="15.75" customHeight="1" x14ac:dyDescent="0.4">
      <c r="A37" s="127" t="s">
        <v>61</v>
      </c>
      <c r="B37" s="128">
        <v>1</v>
      </c>
      <c r="C37" s="129" t="s">
        <v>62</v>
      </c>
      <c r="D37" s="130" t="s">
        <v>63</v>
      </c>
      <c r="E37" s="131" t="s">
        <v>64</v>
      </c>
      <c r="F37" s="130" t="s">
        <v>63</v>
      </c>
      <c r="G37" s="132" t="s">
        <v>64</v>
      </c>
      <c r="J37" s="115"/>
      <c r="K37" s="115"/>
      <c r="L37" s="120"/>
      <c r="M37" s="120"/>
      <c r="N37" s="121"/>
    </row>
    <row r="38" spans="1:14" s="114" customFormat="1" ht="26.25" customHeight="1" x14ac:dyDescent="0.4">
      <c r="A38" s="127" t="s">
        <v>65</v>
      </c>
      <c r="B38" s="128">
        <v>1</v>
      </c>
      <c r="C38" s="133">
        <v>1</v>
      </c>
      <c r="D38" s="134"/>
      <c r="E38" s="135" t="str">
        <f>IF(ISBLANK(D38),"-",$D$48/$D$45*D38)</f>
        <v>-</v>
      </c>
      <c r="F38" s="134"/>
      <c r="G38" s="136" t="str">
        <f>IF(ISBLANK(F38),"-",$D$48/$F$45*F38)</f>
        <v>-</v>
      </c>
      <c r="J38" s="115"/>
      <c r="K38" s="115"/>
      <c r="L38" s="120"/>
      <c r="M38" s="120"/>
      <c r="N38" s="121"/>
    </row>
    <row r="39" spans="1:14" s="114" customFormat="1" ht="26.25" customHeight="1" x14ac:dyDescent="0.4">
      <c r="A39" s="127" t="s">
        <v>66</v>
      </c>
      <c r="B39" s="128">
        <v>1</v>
      </c>
      <c r="C39" s="137">
        <v>2</v>
      </c>
      <c r="D39" s="138"/>
      <c r="E39" s="139" t="str">
        <f>IF(ISBLANK(D39),"-",$D$48/$D$45*D39)</f>
        <v>-</v>
      </c>
      <c r="F39" s="138"/>
      <c r="G39" s="140" t="str">
        <f>IF(ISBLANK(F39),"-",$D$48/$F$45*F39)</f>
        <v>-</v>
      </c>
      <c r="J39" s="115"/>
      <c r="K39" s="115"/>
      <c r="L39" s="120"/>
      <c r="M39" s="120"/>
      <c r="N39" s="121"/>
    </row>
    <row r="40" spans="1:14" ht="26.25" customHeight="1" x14ac:dyDescent="0.4">
      <c r="A40" s="127" t="s">
        <v>67</v>
      </c>
      <c r="B40" s="128">
        <v>1</v>
      </c>
      <c r="C40" s="137">
        <v>3</v>
      </c>
      <c r="D40" s="138"/>
      <c r="E40" s="139" t="str">
        <f>IF(ISBLANK(D40),"-",$D$48/$D$45*D40)</f>
        <v>-</v>
      </c>
      <c r="F40" s="138"/>
      <c r="G40" s="140" t="str">
        <f>IF(ISBLANK(F40),"-",$D$48/$F$45*F40)</f>
        <v>-</v>
      </c>
      <c r="L40" s="120"/>
      <c r="M40" s="120"/>
      <c r="N40" s="104"/>
    </row>
    <row r="41" spans="1:14" ht="26.25" customHeight="1" x14ac:dyDescent="0.4">
      <c r="A41" s="127" t="s">
        <v>68</v>
      </c>
      <c r="B41" s="128">
        <v>1</v>
      </c>
      <c r="C41" s="141">
        <v>4</v>
      </c>
      <c r="D41" s="142"/>
      <c r="E41" s="143" t="str">
        <f>IF(ISBLANK(D41),"-",$D$48/$D$45*D41)</f>
        <v>-</v>
      </c>
      <c r="F41" s="142"/>
      <c r="G41" s="144" t="str">
        <f>IF(ISBLANK(F41),"-",$D$48/$F$45*F41)</f>
        <v>-</v>
      </c>
      <c r="L41" s="120"/>
      <c r="M41" s="120"/>
      <c r="N41" s="104"/>
    </row>
    <row r="42" spans="1:14" ht="27" customHeight="1" thickBot="1" x14ac:dyDescent="0.45">
      <c r="A42" s="127" t="s">
        <v>69</v>
      </c>
      <c r="B42" s="128">
        <v>1</v>
      </c>
      <c r="C42" s="145" t="s">
        <v>70</v>
      </c>
      <c r="D42" s="146" t="e">
        <f>AVERAGE(D38:D41)</f>
        <v>#DIV/0!</v>
      </c>
      <c r="E42" s="147" t="e">
        <f>AVERAGE(E38:E41)</f>
        <v>#DIV/0!</v>
      </c>
      <c r="F42" s="148" t="e">
        <f>AVERAGE(F38:F41)</f>
        <v>#DIV/0!</v>
      </c>
      <c r="G42" s="149" t="e">
        <f>AVERAGE(G38:G41)</f>
        <v>#DIV/0!</v>
      </c>
      <c r="H42" s="150"/>
    </row>
    <row r="43" spans="1:14" ht="26.25" customHeight="1" x14ac:dyDescent="0.4">
      <c r="A43" s="127" t="s">
        <v>71</v>
      </c>
      <c r="B43" s="113">
        <v>1</v>
      </c>
      <c r="C43" s="151" t="s">
        <v>72</v>
      </c>
      <c r="D43" s="152"/>
      <c r="E43" s="104"/>
      <c r="F43" s="153"/>
      <c r="H43" s="150"/>
    </row>
    <row r="44" spans="1:14" ht="26.25" customHeight="1" x14ac:dyDescent="0.4">
      <c r="A44" s="127" t="s">
        <v>73</v>
      </c>
      <c r="B44" s="113">
        <v>1</v>
      </c>
      <c r="C44" s="154" t="s">
        <v>74</v>
      </c>
      <c r="D44" s="155">
        <f>D43*$B$34</f>
        <v>0</v>
      </c>
      <c r="E44" s="156"/>
      <c r="F44" s="157">
        <f>F43*$B$34</f>
        <v>0</v>
      </c>
      <c r="H44" s="150"/>
    </row>
    <row r="45" spans="1:14" ht="19.5" customHeight="1" thickBot="1" x14ac:dyDescent="0.35">
      <c r="A45" s="127" t="s">
        <v>75</v>
      </c>
      <c r="B45" s="116">
        <f>(B44/B43)*(B42/B41)*(B40/B39)*(B38/B37)*B36</f>
        <v>1</v>
      </c>
      <c r="C45" s="154" t="s">
        <v>76</v>
      </c>
      <c r="D45" s="158">
        <f>D44*$B$30/100</f>
        <v>0</v>
      </c>
      <c r="E45" s="159"/>
      <c r="F45" s="160">
        <f>F44*$B$30/100</f>
        <v>0</v>
      </c>
      <c r="H45" s="150"/>
    </row>
    <row r="46" spans="1:14" ht="19.5" customHeight="1" thickBot="1" x14ac:dyDescent="0.35">
      <c r="A46" s="444" t="s">
        <v>77</v>
      </c>
      <c r="B46" s="445"/>
      <c r="C46" s="154" t="s">
        <v>78</v>
      </c>
      <c r="D46" s="155">
        <f>D45/$B$45</f>
        <v>0</v>
      </c>
      <c r="E46" s="159"/>
      <c r="F46" s="161">
        <f>F45/$B$45</f>
        <v>0</v>
      </c>
      <c r="H46" s="150"/>
    </row>
    <row r="47" spans="1:14" ht="27" customHeight="1" thickBot="1" x14ac:dyDescent="0.45">
      <c r="A47" s="446"/>
      <c r="B47" s="447"/>
      <c r="C47" s="154" t="s">
        <v>79</v>
      </c>
      <c r="D47" s="162"/>
      <c r="F47" s="163"/>
      <c r="H47" s="150"/>
    </row>
    <row r="48" spans="1:14" ht="18.75" x14ac:dyDescent="0.3">
      <c r="C48" s="154" t="s">
        <v>80</v>
      </c>
      <c r="D48" s="155">
        <f>D47*$B$45</f>
        <v>0</v>
      </c>
      <c r="F48" s="163"/>
      <c r="H48" s="150"/>
    </row>
    <row r="49" spans="1:12" ht="19.5" customHeight="1" thickBot="1" x14ac:dyDescent="0.35">
      <c r="C49" s="164" t="s">
        <v>81</v>
      </c>
      <c r="D49" s="165">
        <f>D48/B34</f>
        <v>0</v>
      </c>
      <c r="F49" s="166"/>
      <c r="H49" s="150"/>
    </row>
    <row r="50" spans="1:12" ht="18.75" x14ac:dyDescent="0.3">
      <c r="C50" s="167" t="s">
        <v>82</v>
      </c>
      <c r="D50" s="168" t="e">
        <f>AVERAGE(E38:E41,G38:G41)</f>
        <v>#DIV/0!</v>
      </c>
      <c r="F50" s="166"/>
      <c r="H50" s="150"/>
    </row>
    <row r="51" spans="1:12" ht="18.75" x14ac:dyDescent="0.3">
      <c r="C51" s="169" t="s">
        <v>83</v>
      </c>
      <c r="D51" s="170" t="e">
        <f>STDEV(E38:E41,G38:G41)/D50</f>
        <v>#DIV/0!</v>
      </c>
      <c r="F51" s="166"/>
    </row>
    <row r="52" spans="1:12" ht="19.5" customHeight="1" thickBot="1" x14ac:dyDescent="0.35">
      <c r="C52" s="171" t="s">
        <v>15</v>
      </c>
      <c r="D52" s="172">
        <f>COUNT(E38:E41,G38:G41)</f>
        <v>0</v>
      </c>
      <c r="F52" s="166"/>
    </row>
    <row r="54" spans="1:12" ht="18.75" x14ac:dyDescent="0.3">
      <c r="A54" s="100" t="s">
        <v>1</v>
      </c>
      <c r="B54" s="173" t="s">
        <v>84</v>
      </c>
    </row>
    <row r="55" spans="1:12" ht="18.75" x14ac:dyDescent="0.3">
      <c r="A55" s="104" t="s">
        <v>85</v>
      </c>
      <c r="B55" s="174" t="str">
        <f>B21</f>
        <v>Each tablets contains 300mg Atazanavir and 100mg Ritonavir</v>
      </c>
    </row>
    <row r="56" spans="1:12" ht="26.25" customHeight="1" x14ac:dyDescent="0.4">
      <c r="A56" s="174" t="s">
        <v>86</v>
      </c>
      <c r="B56" s="113">
        <v>300</v>
      </c>
      <c r="C56" s="104" t="str">
        <f>B20</f>
        <v>Atazanavir</v>
      </c>
      <c r="H56" s="156"/>
    </row>
    <row r="57" spans="1:12" ht="18.75" x14ac:dyDescent="0.3">
      <c r="A57" s="174" t="s">
        <v>87</v>
      </c>
      <c r="B57" s="175">
        <f>Uniformity!C46</f>
        <v>1969.8280000000007</v>
      </c>
      <c r="H57" s="156"/>
    </row>
    <row r="58" spans="1:12" ht="19.5" customHeight="1" thickBot="1" x14ac:dyDescent="0.35">
      <c r="H58" s="156"/>
    </row>
    <row r="59" spans="1:12" s="114" customFormat="1" ht="27" customHeight="1" thickBot="1" x14ac:dyDescent="0.45">
      <c r="A59" s="125" t="s">
        <v>88</v>
      </c>
      <c r="B59" s="126">
        <v>1</v>
      </c>
      <c r="C59" s="104"/>
      <c r="D59" s="176" t="s">
        <v>89</v>
      </c>
      <c r="E59" s="177" t="s">
        <v>90</v>
      </c>
      <c r="F59" s="177" t="s">
        <v>63</v>
      </c>
      <c r="G59" s="177" t="s">
        <v>91</v>
      </c>
      <c r="H59" s="129" t="s">
        <v>92</v>
      </c>
      <c r="L59" s="115"/>
    </row>
    <row r="60" spans="1:12" s="114" customFormat="1" ht="22.5" customHeight="1" x14ac:dyDescent="0.4">
      <c r="A60" s="127" t="s">
        <v>93</v>
      </c>
      <c r="B60" s="128">
        <v>1</v>
      </c>
      <c r="C60" s="448" t="s">
        <v>94</v>
      </c>
      <c r="D60" s="451"/>
      <c r="E60" s="178">
        <v>1</v>
      </c>
      <c r="F60" s="179"/>
      <c r="G60" s="180" t="str">
        <f>IF(ISBLANK(F60),"-",(F60/$D$50*$D$47*$B$68)*($B$57/$D$60))</f>
        <v>-</v>
      </c>
      <c r="H60" s="181" t="str">
        <f t="shared" ref="H60:H71" si="0">IF(ISBLANK(F60),"-",G60/$B$56)</f>
        <v>-</v>
      </c>
      <c r="L60" s="115"/>
    </row>
    <row r="61" spans="1:12" s="114" customFormat="1" ht="26.25" customHeight="1" x14ac:dyDescent="0.4">
      <c r="A61" s="127" t="s">
        <v>95</v>
      </c>
      <c r="B61" s="128">
        <v>1</v>
      </c>
      <c r="C61" s="449"/>
      <c r="D61" s="452"/>
      <c r="E61" s="182">
        <v>2</v>
      </c>
      <c r="F61" s="138"/>
      <c r="G61" s="183" t="str">
        <f>IF(ISBLANK(F61),"-",(F61/$D$50*$D$47*$B$68)*($B$57/$D$60))</f>
        <v>-</v>
      </c>
      <c r="H61" s="184" t="str">
        <f t="shared" si="0"/>
        <v>-</v>
      </c>
      <c r="L61" s="115"/>
    </row>
    <row r="62" spans="1:12" s="114" customFormat="1" ht="26.25" customHeight="1" x14ac:dyDescent="0.4">
      <c r="A62" s="127" t="s">
        <v>96</v>
      </c>
      <c r="B62" s="128">
        <v>1</v>
      </c>
      <c r="C62" s="449"/>
      <c r="D62" s="452"/>
      <c r="E62" s="182">
        <v>3</v>
      </c>
      <c r="F62" s="138"/>
      <c r="G62" s="183" t="str">
        <f>IF(ISBLANK(F62),"-",(F62/$D$50*$D$47*$B$68)*($B$57/$D$60))</f>
        <v>-</v>
      </c>
      <c r="H62" s="184" t="str">
        <f t="shared" si="0"/>
        <v>-</v>
      </c>
      <c r="L62" s="115"/>
    </row>
    <row r="63" spans="1:12" ht="21" customHeight="1" thickBot="1" x14ac:dyDescent="0.45">
      <c r="A63" s="127" t="s">
        <v>97</v>
      </c>
      <c r="B63" s="128">
        <v>1</v>
      </c>
      <c r="C63" s="450"/>
      <c r="D63" s="453"/>
      <c r="E63" s="185">
        <v>4</v>
      </c>
      <c r="F63" s="186"/>
      <c r="G63" s="183" t="str">
        <f>IF(ISBLANK(F63),"-",(F63/$D$50*$D$47*$B$68)*($B$57/$D$60))</f>
        <v>-</v>
      </c>
      <c r="H63" s="184" t="str">
        <f t="shared" si="0"/>
        <v>-</v>
      </c>
    </row>
    <row r="64" spans="1:12" ht="26.25" customHeight="1" x14ac:dyDescent="0.4">
      <c r="A64" s="127" t="s">
        <v>98</v>
      </c>
      <c r="B64" s="128">
        <v>1</v>
      </c>
      <c r="C64" s="448" t="s">
        <v>99</v>
      </c>
      <c r="D64" s="451"/>
      <c r="E64" s="178">
        <v>1</v>
      </c>
      <c r="F64" s="179"/>
      <c r="G64" s="187" t="str">
        <f>IF(ISBLANK(F64),"-",(F64/$D$50*$D$47*$B$68)*($B$57/$D$64))</f>
        <v>-</v>
      </c>
      <c r="H64" s="188" t="str">
        <f t="shared" si="0"/>
        <v>-</v>
      </c>
    </row>
    <row r="65" spans="1:8" ht="26.25" customHeight="1" x14ac:dyDescent="0.4">
      <c r="A65" s="127" t="s">
        <v>100</v>
      </c>
      <c r="B65" s="128">
        <v>1</v>
      </c>
      <c r="C65" s="449"/>
      <c r="D65" s="452"/>
      <c r="E65" s="182">
        <v>2</v>
      </c>
      <c r="F65" s="138"/>
      <c r="G65" s="189" t="str">
        <f>IF(ISBLANK(F65),"-",(F65/$D$50*$D$47*$B$68)*($B$57/$D$64))</f>
        <v>-</v>
      </c>
      <c r="H65" s="190" t="str">
        <f t="shared" si="0"/>
        <v>-</v>
      </c>
    </row>
    <row r="66" spans="1:8" ht="26.25" customHeight="1" x14ac:dyDescent="0.4">
      <c r="A66" s="127" t="s">
        <v>101</v>
      </c>
      <c r="B66" s="128">
        <v>1</v>
      </c>
      <c r="C66" s="449"/>
      <c r="D66" s="452"/>
      <c r="E66" s="182">
        <v>3</v>
      </c>
      <c r="F66" s="138"/>
      <c r="G66" s="189" t="str">
        <f>IF(ISBLANK(F66),"-",(F66/$D$50*$D$47*$B$68)*($B$57/$D$64))</f>
        <v>-</v>
      </c>
      <c r="H66" s="190" t="str">
        <f t="shared" si="0"/>
        <v>-</v>
      </c>
    </row>
    <row r="67" spans="1:8" ht="21" customHeight="1" thickBot="1" x14ac:dyDescent="0.45">
      <c r="A67" s="127" t="s">
        <v>102</v>
      </c>
      <c r="B67" s="128">
        <v>1</v>
      </c>
      <c r="C67" s="450"/>
      <c r="D67" s="453"/>
      <c r="E67" s="185">
        <v>4</v>
      </c>
      <c r="F67" s="186"/>
      <c r="G67" s="191" t="str">
        <f>IF(ISBLANK(F67),"-",(F67/$D$50*$D$47*$B$68)*($B$57/$D$64))</f>
        <v>-</v>
      </c>
      <c r="H67" s="192" t="str">
        <f t="shared" si="0"/>
        <v>-</v>
      </c>
    </row>
    <row r="68" spans="1:8" ht="21.75" customHeight="1" x14ac:dyDescent="0.4">
      <c r="A68" s="127" t="s">
        <v>103</v>
      </c>
      <c r="B68" s="193">
        <f>(B67/B66)*(B65/B64)*(B63/B62)*(B61/B60)*B59</f>
        <v>1</v>
      </c>
      <c r="C68" s="448" t="s">
        <v>104</v>
      </c>
      <c r="D68" s="451"/>
      <c r="E68" s="178">
        <v>1</v>
      </c>
      <c r="F68" s="179"/>
      <c r="G68" s="187" t="str">
        <f>IF(ISBLANK(F68),"-",(F68/$D$50*$D$47*$B$68)*($B$57/$D$68))</f>
        <v>-</v>
      </c>
      <c r="H68" s="184" t="str">
        <f t="shared" si="0"/>
        <v>-</v>
      </c>
    </row>
    <row r="69" spans="1:8" ht="21.75" customHeight="1" thickBot="1" x14ac:dyDescent="0.45">
      <c r="A69" s="194" t="s">
        <v>105</v>
      </c>
      <c r="B69" s="195">
        <f>D47*B68/B56*B57</f>
        <v>0</v>
      </c>
      <c r="C69" s="449"/>
      <c r="D69" s="452"/>
      <c r="E69" s="182">
        <v>2</v>
      </c>
      <c r="F69" s="138"/>
      <c r="G69" s="189" t="str">
        <f>IF(ISBLANK(F69),"-",(F69/$D$50*$D$47*$B$68)*($B$57/$D$68))</f>
        <v>-</v>
      </c>
      <c r="H69" s="184" t="str">
        <f t="shared" si="0"/>
        <v>-</v>
      </c>
    </row>
    <row r="70" spans="1:8" ht="22.5" customHeight="1" x14ac:dyDescent="0.4">
      <c r="A70" s="457" t="s">
        <v>77</v>
      </c>
      <c r="B70" s="458"/>
      <c r="C70" s="449"/>
      <c r="D70" s="452"/>
      <c r="E70" s="182">
        <v>3</v>
      </c>
      <c r="F70" s="138"/>
      <c r="G70" s="189" t="str">
        <f>IF(ISBLANK(F70),"-",(F70/$D$50*$D$47*$B$68)*($B$57/$D$68))</f>
        <v>-</v>
      </c>
      <c r="H70" s="184" t="str">
        <f t="shared" si="0"/>
        <v>-</v>
      </c>
    </row>
    <row r="71" spans="1:8" ht="21.75" customHeight="1" thickBot="1" x14ac:dyDescent="0.45">
      <c r="A71" s="459"/>
      <c r="B71" s="460"/>
      <c r="C71" s="456"/>
      <c r="D71" s="453"/>
      <c r="E71" s="185">
        <v>4</v>
      </c>
      <c r="F71" s="186"/>
      <c r="G71" s="191" t="str">
        <f>IF(ISBLANK(F71),"-",(F71/$D$50*$D$47*$B$68)*($B$57/$D$68))</f>
        <v>-</v>
      </c>
      <c r="H71" s="196" t="str">
        <f t="shared" si="0"/>
        <v>-</v>
      </c>
    </row>
    <row r="72" spans="1:8" ht="26.25" customHeight="1" x14ac:dyDescent="0.4">
      <c r="A72" s="156"/>
      <c r="B72" s="156"/>
      <c r="C72" s="156"/>
      <c r="D72" s="156"/>
      <c r="E72" s="156"/>
      <c r="F72" s="156"/>
      <c r="G72" s="197" t="s">
        <v>70</v>
      </c>
      <c r="H72" s="198" t="e">
        <f>AVERAGE(H60:H71)</f>
        <v>#DIV/0!</v>
      </c>
    </row>
    <row r="73" spans="1:8" ht="26.25" customHeight="1" x14ac:dyDescent="0.4">
      <c r="C73" s="156"/>
      <c r="D73" s="156"/>
      <c r="E73" s="156"/>
      <c r="F73" s="156"/>
      <c r="G73" s="169" t="s">
        <v>83</v>
      </c>
      <c r="H73" s="199" t="e">
        <f>STDEV(H60:H71)/H72</f>
        <v>#DIV/0!</v>
      </c>
    </row>
    <row r="74" spans="1:8" ht="27" customHeight="1" thickBot="1" x14ac:dyDescent="0.45">
      <c r="A74" s="156"/>
      <c r="B74" s="156"/>
      <c r="C74" s="156"/>
      <c r="D74" s="156"/>
      <c r="E74" s="159"/>
      <c r="F74" s="156"/>
      <c r="G74" s="171" t="s">
        <v>15</v>
      </c>
      <c r="H74" s="200">
        <f>COUNT(H60:H71)</f>
        <v>0</v>
      </c>
    </row>
    <row r="75" spans="1:8" ht="18.75" x14ac:dyDescent="0.3">
      <c r="A75" s="156"/>
      <c r="B75" s="156"/>
      <c r="C75" s="156"/>
      <c r="D75" s="156"/>
      <c r="E75" s="159"/>
      <c r="F75" s="156"/>
      <c r="G75" s="112"/>
      <c r="H75" s="116"/>
    </row>
    <row r="76" spans="1:8" ht="18.75" x14ac:dyDescent="0.3">
      <c r="A76" s="109" t="s">
        <v>106</v>
      </c>
      <c r="B76" s="112" t="s">
        <v>107</v>
      </c>
      <c r="C76" s="461" t="str">
        <f>B20</f>
        <v>Atazanavir</v>
      </c>
      <c r="D76" s="461"/>
      <c r="E76" s="104" t="s">
        <v>108</v>
      </c>
      <c r="F76" s="104"/>
      <c r="G76" s="201" t="e">
        <f>H72</f>
        <v>#DIV/0!</v>
      </c>
      <c r="H76" s="116"/>
    </row>
    <row r="77" spans="1:8" ht="18.75" x14ac:dyDescent="0.3">
      <c r="A77" s="156"/>
      <c r="B77" s="156"/>
      <c r="C77" s="156"/>
      <c r="D77" s="156"/>
      <c r="E77" s="159"/>
      <c r="F77" s="156"/>
      <c r="G77" s="112"/>
      <c r="H77" s="116"/>
    </row>
    <row r="78" spans="1:8" ht="26.25" customHeight="1" x14ac:dyDescent="0.4">
      <c r="A78" s="108" t="s">
        <v>109</v>
      </c>
      <c r="B78" s="108" t="s">
        <v>110</v>
      </c>
      <c r="D78" s="202" t="s">
        <v>111</v>
      </c>
    </row>
    <row r="79" spans="1:8" ht="18.75" x14ac:dyDescent="0.3">
      <c r="A79" s="108"/>
      <c r="B79" s="108"/>
    </row>
    <row r="80" spans="1:8" ht="26.25" customHeight="1" x14ac:dyDescent="0.4">
      <c r="A80" s="109" t="s">
        <v>4</v>
      </c>
      <c r="B80" s="113" t="s">
        <v>112</v>
      </c>
      <c r="C80" s="111"/>
    </row>
    <row r="81" spans="1:12" ht="26.25" customHeight="1" x14ac:dyDescent="0.4">
      <c r="A81" s="112" t="s">
        <v>48</v>
      </c>
      <c r="B81" s="113" t="s">
        <v>113</v>
      </c>
    </row>
    <row r="82" spans="1:12" ht="27" customHeight="1" thickBot="1" x14ac:dyDescent="0.45">
      <c r="A82" s="112" t="s">
        <v>5</v>
      </c>
      <c r="B82" s="113">
        <v>100</v>
      </c>
    </row>
    <row r="83" spans="1:12" s="114" customFormat="1" ht="27" customHeight="1" thickBot="1" x14ac:dyDescent="0.45">
      <c r="A83" s="112" t="s">
        <v>49</v>
      </c>
      <c r="B83" s="113">
        <f>B29</f>
        <v>0</v>
      </c>
      <c r="C83" s="438" t="s">
        <v>50</v>
      </c>
      <c r="D83" s="439"/>
      <c r="E83" s="439"/>
      <c r="F83" s="439"/>
      <c r="G83" s="440"/>
      <c r="I83" s="115"/>
      <c r="J83" s="115"/>
      <c r="K83" s="115"/>
      <c r="L83" s="115"/>
    </row>
    <row r="84" spans="1:12" s="114" customFormat="1" ht="18.75" x14ac:dyDescent="0.3">
      <c r="A84" s="112" t="s">
        <v>51</v>
      </c>
      <c r="B84" s="116">
        <f>B82-B83</f>
        <v>100</v>
      </c>
      <c r="C84" s="117"/>
      <c r="D84" s="117"/>
      <c r="E84" s="117"/>
      <c r="F84" s="117"/>
      <c r="G84" s="118"/>
      <c r="I84" s="115"/>
      <c r="J84" s="115"/>
      <c r="K84" s="115"/>
      <c r="L84" s="115"/>
    </row>
    <row r="85" spans="1:12" s="114" customFormat="1" ht="19.5" customHeight="1" thickBot="1" x14ac:dyDescent="0.35">
      <c r="A85" s="112"/>
      <c r="B85" s="116"/>
      <c r="C85" s="117"/>
      <c r="D85" s="117"/>
      <c r="E85" s="117"/>
      <c r="F85" s="117"/>
      <c r="G85" s="118"/>
      <c r="I85" s="115"/>
      <c r="J85" s="115"/>
      <c r="K85" s="115"/>
      <c r="L85" s="115"/>
    </row>
    <row r="86" spans="1:12" s="114" customFormat="1" ht="27" customHeight="1" thickBot="1" x14ac:dyDescent="0.45">
      <c r="A86" s="112" t="s">
        <v>52</v>
      </c>
      <c r="B86" s="119">
        <v>704.9</v>
      </c>
      <c r="C86" s="429" t="s">
        <v>53</v>
      </c>
      <c r="D86" s="430"/>
      <c r="E86" s="430"/>
      <c r="F86" s="430"/>
      <c r="G86" s="430"/>
      <c r="H86" s="431"/>
      <c r="I86" s="115"/>
      <c r="J86" s="115"/>
      <c r="K86" s="115"/>
      <c r="L86" s="115"/>
    </row>
    <row r="87" spans="1:12" s="114" customFormat="1" ht="27" customHeight="1" thickBot="1" x14ac:dyDescent="0.45">
      <c r="A87" s="112" t="s">
        <v>54</v>
      </c>
      <c r="B87" s="119">
        <v>802.9</v>
      </c>
      <c r="C87" s="429" t="s">
        <v>55</v>
      </c>
      <c r="D87" s="430"/>
      <c r="E87" s="430"/>
      <c r="F87" s="430"/>
      <c r="G87" s="430"/>
      <c r="H87" s="431"/>
      <c r="I87" s="115"/>
      <c r="J87" s="115"/>
      <c r="K87" s="115"/>
      <c r="L87" s="115"/>
    </row>
    <row r="88" spans="1:12" s="114" customFormat="1" ht="18.75" x14ac:dyDescent="0.3">
      <c r="A88" s="112"/>
      <c r="B88" s="116"/>
      <c r="C88" s="117"/>
      <c r="D88" s="117"/>
      <c r="E88" s="117"/>
      <c r="F88" s="117"/>
      <c r="G88" s="118"/>
      <c r="I88" s="115"/>
      <c r="J88" s="115"/>
      <c r="K88" s="115"/>
      <c r="L88" s="115"/>
    </row>
    <row r="89" spans="1:12" ht="18.75" x14ac:dyDescent="0.3">
      <c r="A89" s="112" t="s">
        <v>56</v>
      </c>
      <c r="B89" s="124">
        <f>B86/B87</f>
        <v>0.87794245858761988</v>
      </c>
      <c r="C89" s="104" t="s">
        <v>57</v>
      </c>
    </row>
    <row r="90" spans="1:12" ht="19.5" customHeight="1" thickBot="1" x14ac:dyDescent="0.35">
      <c r="A90" s="112"/>
      <c r="B90" s="124"/>
    </row>
    <row r="91" spans="1:12" ht="27" customHeight="1" thickBot="1" x14ac:dyDescent="0.45">
      <c r="A91" s="125" t="s">
        <v>58</v>
      </c>
      <c r="B91" s="126">
        <v>100</v>
      </c>
      <c r="D91" s="203" t="s">
        <v>59</v>
      </c>
      <c r="E91" s="204"/>
      <c r="F91" s="441" t="s">
        <v>60</v>
      </c>
      <c r="G91" s="443"/>
    </row>
    <row r="92" spans="1:12" ht="26.25" customHeight="1" x14ac:dyDescent="0.4">
      <c r="A92" s="127" t="s">
        <v>61</v>
      </c>
      <c r="B92" s="128">
        <v>1</v>
      </c>
      <c r="C92" s="205" t="s">
        <v>62</v>
      </c>
      <c r="D92" s="130" t="s">
        <v>63</v>
      </c>
      <c r="E92" s="131" t="s">
        <v>64</v>
      </c>
      <c r="F92" s="130" t="s">
        <v>63</v>
      </c>
      <c r="G92" s="132" t="s">
        <v>64</v>
      </c>
    </row>
    <row r="93" spans="1:12" ht="26.25" customHeight="1" x14ac:dyDescent="0.4">
      <c r="A93" s="127" t="s">
        <v>65</v>
      </c>
      <c r="B93" s="128">
        <v>1</v>
      </c>
      <c r="C93" s="206">
        <v>1</v>
      </c>
      <c r="D93" s="134">
        <v>36453941</v>
      </c>
      <c r="E93" s="135">
        <f>IF(ISBLANK(D93),"-",$D$103/$D$100*D93)</f>
        <v>38902576.090105049</v>
      </c>
      <c r="F93" s="134">
        <v>32772763</v>
      </c>
      <c r="G93" s="136">
        <f>IF(ISBLANK(F93),"-",$D$103/$F$100*F93)</f>
        <v>39683617.048836745</v>
      </c>
    </row>
    <row r="94" spans="1:12" ht="26.25" customHeight="1" x14ac:dyDescent="0.4">
      <c r="A94" s="127" t="s">
        <v>66</v>
      </c>
      <c r="B94" s="128">
        <v>1</v>
      </c>
      <c r="C94" s="156">
        <v>2</v>
      </c>
      <c r="D94" s="138">
        <v>36548869</v>
      </c>
      <c r="E94" s="139">
        <f>IF(ISBLANK(D94),"-",$D$103/$D$100*D94)</f>
        <v>39003880.466031961</v>
      </c>
      <c r="F94" s="138">
        <v>33227270</v>
      </c>
      <c r="G94" s="140">
        <f>IF(ISBLANK(F94),"-",$D$103/$F$100*F94)</f>
        <v>40233966.793044016</v>
      </c>
    </row>
    <row r="95" spans="1:12" ht="26.25" customHeight="1" x14ac:dyDescent="0.4">
      <c r="A95" s="127" t="s">
        <v>67</v>
      </c>
      <c r="B95" s="128">
        <v>1</v>
      </c>
      <c r="C95" s="156">
        <v>3</v>
      </c>
      <c r="D95" s="138">
        <v>36188050</v>
      </c>
      <c r="E95" s="139">
        <f>IF(ISBLANK(D95),"-",$D$103/$D$100*D95)</f>
        <v>38618825.017507046</v>
      </c>
      <c r="F95" s="138">
        <v>32656053</v>
      </c>
      <c r="G95" s="140">
        <f>IF(ISBLANK(F95),"-",$D$103/$F$100*F95)</f>
        <v>39542296.192070112</v>
      </c>
    </row>
    <row r="96" spans="1:12" ht="26.25" customHeight="1" x14ac:dyDescent="0.4">
      <c r="A96" s="127" t="s">
        <v>68</v>
      </c>
      <c r="B96" s="128">
        <v>1</v>
      </c>
      <c r="C96" s="207">
        <v>4</v>
      </c>
      <c r="D96" s="142"/>
      <c r="E96" s="143" t="str">
        <f>IF(ISBLANK(D96),"-",$D$103/$D$100*D96)</f>
        <v>-</v>
      </c>
      <c r="F96" s="208"/>
      <c r="G96" s="144" t="str">
        <f>IF(ISBLANK(F96),"-",$D$103/$F$100*F96)</f>
        <v>-</v>
      </c>
    </row>
    <row r="97" spans="1:10" ht="27" customHeight="1" thickBot="1" x14ac:dyDescent="0.45">
      <c r="A97" s="127" t="s">
        <v>69</v>
      </c>
      <c r="B97" s="128">
        <v>1</v>
      </c>
      <c r="C97" s="112" t="s">
        <v>70</v>
      </c>
      <c r="D97" s="209">
        <f>AVERAGE(D93:D96)</f>
        <v>36396953.333333336</v>
      </c>
      <c r="E97" s="147">
        <f>AVERAGE(E93:E96)</f>
        <v>38841760.524548016</v>
      </c>
      <c r="F97" s="210">
        <f>AVERAGE(F93:F96)</f>
        <v>32885362</v>
      </c>
      <c r="G97" s="211">
        <f>AVERAGE(G93:G96)</f>
        <v>39819960.011316963</v>
      </c>
    </row>
    <row r="98" spans="1:10" ht="26.25" customHeight="1" x14ac:dyDescent="0.4">
      <c r="A98" s="127" t="s">
        <v>71</v>
      </c>
      <c r="B98" s="113">
        <v>1</v>
      </c>
      <c r="C98" s="151" t="s">
        <v>72</v>
      </c>
      <c r="D98" s="152">
        <v>32.020000000000003</v>
      </c>
      <c r="E98" s="104"/>
      <c r="F98" s="153">
        <v>28.22</v>
      </c>
    </row>
    <row r="99" spans="1:10" ht="26.25" customHeight="1" x14ac:dyDescent="0.4">
      <c r="A99" s="127" t="s">
        <v>73</v>
      </c>
      <c r="B99" s="113">
        <v>1</v>
      </c>
      <c r="C99" s="154" t="s">
        <v>74</v>
      </c>
      <c r="D99" s="155">
        <f>D98*$B$89</f>
        <v>28.111717523975592</v>
      </c>
      <c r="E99" s="156"/>
      <c r="F99" s="157">
        <f>F98*$B$89</f>
        <v>24.77553618134263</v>
      </c>
    </row>
    <row r="100" spans="1:10" ht="19.5" customHeight="1" thickBot="1" x14ac:dyDescent="0.35">
      <c r="A100" s="127" t="s">
        <v>75</v>
      </c>
      <c r="B100" s="116">
        <f>(B99/B98)*(B97/B96)*(B95/B94)*(B93/B92)*B91</f>
        <v>100</v>
      </c>
      <c r="C100" s="154" t="s">
        <v>76</v>
      </c>
      <c r="D100" s="158">
        <f>D99*$B$84/100</f>
        <v>28.111717523975596</v>
      </c>
      <c r="E100" s="159"/>
      <c r="F100" s="160">
        <f>F99*$B$84/100</f>
        <v>24.77553618134263</v>
      </c>
    </row>
    <row r="101" spans="1:10" ht="19.5" customHeight="1" thickBot="1" x14ac:dyDescent="0.35">
      <c r="A101" s="444" t="s">
        <v>77</v>
      </c>
      <c r="B101" s="445"/>
      <c r="C101" s="154" t="s">
        <v>78</v>
      </c>
      <c r="D101" s="155">
        <f>D100/$B$100</f>
        <v>0.28111717523975593</v>
      </c>
      <c r="E101" s="159"/>
      <c r="F101" s="161">
        <f>F100/$B$100</f>
        <v>0.24775536181342631</v>
      </c>
      <c r="H101" s="150"/>
    </row>
    <row r="102" spans="1:10" ht="19.5" customHeight="1" thickBot="1" x14ac:dyDescent="0.35">
      <c r="A102" s="446"/>
      <c r="B102" s="447"/>
      <c r="C102" s="154" t="s">
        <v>79</v>
      </c>
      <c r="D102" s="158">
        <f>$B$56/$B$118</f>
        <v>0.3</v>
      </c>
      <c r="F102" s="163"/>
      <c r="G102" s="212"/>
      <c r="H102" s="150"/>
    </row>
    <row r="103" spans="1:10" ht="18.75" x14ac:dyDescent="0.3">
      <c r="C103" s="154" t="s">
        <v>80</v>
      </c>
      <c r="D103" s="155">
        <f>D102*$B$100</f>
        <v>30</v>
      </c>
      <c r="F103" s="163"/>
      <c r="H103" s="150"/>
    </row>
    <row r="104" spans="1:10" ht="19.5" customHeight="1" thickBot="1" x14ac:dyDescent="0.35">
      <c r="C104" s="164" t="s">
        <v>81</v>
      </c>
      <c r="D104" s="165">
        <f>D103/B34</f>
        <v>30</v>
      </c>
      <c r="F104" s="166"/>
      <c r="H104" s="150"/>
      <c r="J104" s="213"/>
    </row>
    <row r="105" spans="1:10" ht="18.75" x14ac:dyDescent="0.3">
      <c r="C105" s="167" t="s">
        <v>82</v>
      </c>
      <c r="D105" s="168">
        <f>AVERAGE(E93:E96,G93:G96)</f>
        <v>39330860.267932497</v>
      </c>
      <c r="F105" s="166"/>
      <c r="G105" s="212"/>
      <c r="H105" s="150"/>
      <c r="J105" s="214"/>
    </row>
    <row r="106" spans="1:10" ht="18.75" x14ac:dyDescent="0.3">
      <c r="C106" s="169" t="s">
        <v>83</v>
      </c>
      <c r="D106" s="215">
        <f>STDEV(E93:E96,G93:G96)/D105</f>
        <v>1.5179074715029172E-2</v>
      </c>
      <c r="F106" s="166"/>
      <c r="H106" s="150"/>
      <c r="J106" s="214"/>
    </row>
    <row r="107" spans="1:10" ht="19.5" customHeight="1" thickBot="1" x14ac:dyDescent="0.35">
      <c r="C107" s="171" t="s">
        <v>15</v>
      </c>
      <c r="D107" s="216">
        <f>COUNT(E93:E96,G93:G96)</f>
        <v>6</v>
      </c>
      <c r="F107" s="166"/>
      <c r="H107" s="150"/>
      <c r="J107" s="214"/>
    </row>
    <row r="108" spans="1:10" ht="19.5" customHeight="1" thickBot="1" x14ac:dyDescent="0.35">
      <c r="A108" s="100"/>
      <c r="B108" s="100"/>
      <c r="C108" s="100"/>
      <c r="D108" s="100"/>
      <c r="E108" s="100"/>
    </row>
    <row r="109" spans="1:10" ht="26.25" customHeight="1" x14ac:dyDescent="0.4">
      <c r="A109" s="125" t="s">
        <v>114</v>
      </c>
      <c r="B109" s="126">
        <v>1000</v>
      </c>
      <c r="C109" s="203" t="s">
        <v>115</v>
      </c>
      <c r="D109" s="217" t="s">
        <v>63</v>
      </c>
      <c r="E109" s="218" t="s">
        <v>116</v>
      </c>
      <c r="F109" s="219" t="s">
        <v>117</v>
      </c>
    </row>
    <row r="110" spans="1:10" ht="26.25" customHeight="1" x14ac:dyDescent="0.4">
      <c r="A110" s="127" t="s">
        <v>93</v>
      </c>
      <c r="B110" s="128">
        <v>1</v>
      </c>
      <c r="C110" s="220">
        <v>1</v>
      </c>
      <c r="D110" s="221">
        <v>30409804</v>
      </c>
      <c r="E110" s="222">
        <f t="shared" ref="E110:E115" si="1">IF(ISBLANK(D110),"-",D110/$D$105*$D$102*$B$118)</f>
        <v>231.95376703819969</v>
      </c>
      <c r="F110" s="223">
        <f t="shared" ref="F110:F115" si="2">IF(ISBLANK(D110), "-", E110/$B$56)</f>
        <v>0.77317922346066559</v>
      </c>
    </row>
    <row r="111" spans="1:10" ht="26.25" customHeight="1" x14ac:dyDescent="0.4">
      <c r="A111" s="127" t="s">
        <v>95</v>
      </c>
      <c r="B111" s="128">
        <v>1</v>
      </c>
      <c r="C111" s="220">
        <v>2</v>
      </c>
      <c r="D111" s="221">
        <v>29969492</v>
      </c>
      <c r="E111" s="224">
        <f t="shared" si="1"/>
        <v>228.59524400818862</v>
      </c>
      <c r="F111" s="225">
        <f t="shared" si="2"/>
        <v>0.76198414669396208</v>
      </c>
    </row>
    <row r="112" spans="1:10" ht="26.25" customHeight="1" x14ac:dyDescent="0.4">
      <c r="A112" s="127" t="s">
        <v>96</v>
      </c>
      <c r="B112" s="128">
        <v>1</v>
      </c>
      <c r="C112" s="220">
        <v>3</v>
      </c>
      <c r="D112" s="221">
        <v>30338307</v>
      </c>
      <c r="E112" s="224">
        <f t="shared" si="1"/>
        <v>231.40841664784762</v>
      </c>
      <c r="F112" s="225">
        <f t="shared" si="2"/>
        <v>0.77136138882615868</v>
      </c>
    </row>
    <row r="113" spans="1:10" ht="26.25" customHeight="1" x14ac:dyDescent="0.4">
      <c r="A113" s="127" t="s">
        <v>97</v>
      </c>
      <c r="B113" s="128">
        <v>1</v>
      </c>
      <c r="C113" s="220">
        <v>4</v>
      </c>
      <c r="D113" s="221">
        <v>27496068</v>
      </c>
      <c r="E113" s="224">
        <f t="shared" si="1"/>
        <v>209.7289594940664</v>
      </c>
      <c r="F113" s="225">
        <f t="shared" si="2"/>
        <v>0.69909653164688801</v>
      </c>
    </row>
    <row r="114" spans="1:10" ht="26.25" customHeight="1" x14ac:dyDescent="0.4">
      <c r="A114" s="127" t="s">
        <v>98</v>
      </c>
      <c r="B114" s="128">
        <v>1</v>
      </c>
      <c r="C114" s="220">
        <v>5</v>
      </c>
      <c r="D114" s="221">
        <v>27480476</v>
      </c>
      <c r="E114" s="224">
        <f t="shared" si="1"/>
        <v>209.61002998252928</v>
      </c>
      <c r="F114" s="225">
        <f t="shared" si="2"/>
        <v>0.6987000999417643</v>
      </c>
    </row>
    <row r="115" spans="1:10" ht="26.25" customHeight="1" x14ac:dyDescent="0.4">
      <c r="A115" s="127" t="s">
        <v>100</v>
      </c>
      <c r="B115" s="128">
        <v>1</v>
      </c>
      <c r="C115" s="226">
        <v>6</v>
      </c>
      <c r="D115" s="227">
        <v>30063432</v>
      </c>
      <c r="E115" s="228">
        <f t="shared" si="1"/>
        <v>229.311780585523</v>
      </c>
      <c r="F115" s="229">
        <f t="shared" si="2"/>
        <v>0.76437260195174328</v>
      </c>
    </row>
    <row r="116" spans="1:10" ht="26.25" customHeight="1" x14ac:dyDescent="0.4">
      <c r="A116" s="127" t="s">
        <v>101</v>
      </c>
      <c r="B116" s="128">
        <v>1</v>
      </c>
      <c r="C116" s="220"/>
      <c r="D116" s="156"/>
      <c r="E116" s="104"/>
      <c r="F116" s="230"/>
    </row>
    <row r="117" spans="1:10" ht="26.25" customHeight="1" x14ac:dyDescent="0.4">
      <c r="A117" s="127" t="s">
        <v>102</v>
      </c>
      <c r="B117" s="128">
        <v>1</v>
      </c>
      <c r="C117" s="220"/>
      <c r="D117" s="231"/>
      <c r="E117" s="232" t="s">
        <v>70</v>
      </c>
      <c r="F117" s="233">
        <f>AVERAGE(F110:F115)</f>
        <v>0.74478233208686362</v>
      </c>
    </row>
    <row r="118" spans="1:10" ht="19.5" customHeight="1" thickBot="1" x14ac:dyDescent="0.35">
      <c r="A118" s="127" t="s">
        <v>103</v>
      </c>
      <c r="B118" s="193">
        <f>(B117/B116)*(B115/B114)*(B113/B112)*(B111/B110)*B109</f>
        <v>1000</v>
      </c>
      <c r="C118" s="234"/>
      <c r="D118" s="235"/>
      <c r="E118" s="112" t="s">
        <v>83</v>
      </c>
      <c r="F118" s="236">
        <f>STDEV(F110:F115)/F117</f>
        <v>4.8049261650957992E-2</v>
      </c>
      <c r="I118" s="104"/>
    </row>
    <row r="119" spans="1:10" ht="19.5" customHeight="1" thickBot="1" x14ac:dyDescent="0.35">
      <c r="A119" s="444" t="s">
        <v>77</v>
      </c>
      <c r="B119" s="454"/>
      <c r="C119" s="237"/>
      <c r="D119" s="238"/>
      <c r="E119" s="239" t="s">
        <v>15</v>
      </c>
      <c r="F119" s="216">
        <f>COUNT(F110:F115)</f>
        <v>6</v>
      </c>
      <c r="I119" s="104"/>
      <c r="J119" s="214"/>
    </row>
    <row r="120" spans="1:10" ht="19.5" customHeight="1" thickBot="1" x14ac:dyDescent="0.35">
      <c r="A120" s="446"/>
      <c r="B120" s="455"/>
      <c r="C120" s="104"/>
      <c r="D120" s="104"/>
      <c r="E120" s="104"/>
      <c r="F120" s="156"/>
      <c r="G120" s="104"/>
      <c r="H120" s="104"/>
      <c r="I120" s="104"/>
    </row>
    <row r="121" spans="1:10" ht="18.75" x14ac:dyDescent="0.3">
      <c r="A121" s="123"/>
      <c r="B121" s="123"/>
      <c r="C121" s="104"/>
      <c r="D121" s="104"/>
      <c r="E121" s="104"/>
      <c r="F121" s="156"/>
      <c r="G121" s="104"/>
      <c r="H121" s="104"/>
      <c r="I121" s="104"/>
    </row>
    <row r="122" spans="1:10" ht="18.75" x14ac:dyDescent="0.3">
      <c r="A122" s="109" t="s">
        <v>106</v>
      </c>
      <c r="B122" s="112" t="s">
        <v>107</v>
      </c>
      <c r="C122" s="461" t="str">
        <f>B20</f>
        <v>Atazanavir</v>
      </c>
      <c r="D122" s="461"/>
      <c r="E122" s="104" t="s">
        <v>118</v>
      </c>
      <c r="F122" s="104"/>
      <c r="G122" s="201">
        <f>F117</f>
        <v>0.74478233208686362</v>
      </c>
      <c r="H122" s="104"/>
      <c r="I122" s="104"/>
    </row>
    <row r="123" spans="1:10" ht="18.75" x14ac:dyDescent="0.3">
      <c r="A123" s="123"/>
      <c r="B123" s="123"/>
      <c r="C123" s="104"/>
      <c r="D123" s="104"/>
      <c r="E123" s="104"/>
      <c r="F123" s="156"/>
      <c r="G123" s="104"/>
      <c r="H123" s="104"/>
      <c r="I123" s="104"/>
    </row>
    <row r="124" spans="1:10" ht="26.25" customHeight="1" x14ac:dyDescent="0.4">
      <c r="A124" s="108" t="s">
        <v>109</v>
      </c>
      <c r="B124" s="108" t="s">
        <v>110</v>
      </c>
      <c r="D124" s="202" t="s">
        <v>119</v>
      </c>
    </row>
    <row r="125" spans="1:10" ht="19.5" customHeight="1" thickBot="1" x14ac:dyDescent="0.35">
      <c r="A125" s="100"/>
      <c r="B125" s="100"/>
      <c r="C125" s="100"/>
      <c r="D125" s="100"/>
      <c r="E125" s="100"/>
    </row>
    <row r="126" spans="1:10" ht="26.25" customHeight="1" x14ac:dyDescent="0.4">
      <c r="A126" s="125" t="s">
        <v>114</v>
      </c>
      <c r="B126" s="126">
        <v>1000</v>
      </c>
      <c r="C126" s="203" t="s">
        <v>115</v>
      </c>
      <c r="D126" s="217" t="s">
        <v>63</v>
      </c>
      <c r="E126" s="218" t="s">
        <v>116</v>
      </c>
      <c r="F126" s="219" t="s">
        <v>117</v>
      </c>
    </row>
    <row r="127" spans="1:10" ht="26.25" customHeight="1" x14ac:dyDescent="0.4">
      <c r="A127" s="127" t="s">
        <v>93</v>
      </c>
      <c r="B127" s="128">
        <v>1</v>
      </c>
      <c r="C127" s="220">
        <v>1</v>
      </c>
      <c r="D127" s="221">
        <v>39461041</v>
      </c>
      <c r="E127" s="240">
        <f t="shared" ref="E127:E132" si="3">IF(ISBLANK(D127),"-",D127/$D$105*$D$102*$B$135)</f>
        <v>300.99296632095513</v>
      </c>
      <c r="F127" s="241">
        <f t="shared" ref="F127:F132" si="4">IF(ISBLANK(D127), "-", E127/$B$56)</f>
        <v>1.0033098877365172</v>
      </c>
    </row>
    <row r="128" spans="1:10" ht="26.25" customHeight="1" x14ac:dyDescent="0.4">
      <c r="A128" s="127" t="s">
        <v>95</v>
      </c>
      <c r="B128" s="128">
        <v>1</v>
      </c>
      <c r="C128" s="220">
        <v>2</v>
      </c>
      <c r="D128" s="221">
        <v>39215057</v>
      </c>
      <c r="E128" s="242">
        <f t="shared" si="3"/>
        <v>299.11669919897292</v>
      </c>
      <c r="F128" s="243">
        <f t="shared" si="4"/>
        <v>0.99705566399657641</v>
      </c>
    </row>
    <row r="129" spans="1:10" ht="26.25" customHeight="1" x14ac:dyDescent="0.4">
      <c r="A129" s="127" t="s">
        <v>96</v>
      </c>
      <c r="B129" s="128">
        <v>1</v>
      </c>
      <c r="C129" s="220">
        <v>3</v>
      </c>
      <c r="D129" s="221">
        <v>39386238</v>
      </c>
      <c r="E129" s="242">
        <f t="shared" si="3"/>
        <v>300.42239909086851</v>
      </c>
      <c r="F129" s="243">
        <f t="shared" si="4"/>
        <v>1.0014079969695617</v>
      </c>
    </row>
    <row r="130" spans="1:10" ht="26.25" customHeight="1" x14ac:dyDescent="0.4">
      <c r="A130" s="127" t="s">
        <v>97</v>
      </c>
      <c r="B130" s="128">
        <v>1</v>
      </c>
      <c r="C130" s="220">
        <v>4</v>
      </c>
      <c r="D130" s="221">
        <v>39036830</v>
      </c>
      <c r="E130" s="242">
        <f t="shared" si="3"/>
        <v>297.75725524997813</v>
      </c>
      <c r="F130" s="243">
        <f t="shared" si="4"/>
        <v>0.99252418416659371</v>
      </c>
    </row>
    <row r="131" spans="1:10" ht="26.25" customHeight="1" x14ac:dyDescent="0.4">
      <c r="A131" s="127" t="s">
        <v>98</v>
      </c>
      <c r="B131" s="128">
        <v>1</v>
      </c>
      <c r="C131" s="220">
        <v>5</v>
      </c>
      <c r="D131" s="221">
        <v>39504801</v>
      </c>
      <c r="E131" s="242">
        <f t="shared" si="3"/>
        <v>301.32675001931739</v>
      </c>
      <c r="F131" s="243">
        <f t="shared" si="4"/>
        <v>1.0044225000643914</v>
      </c>
    </row>
    <row r="132" spans="1:10" ht="26.25" customHeight="1" x14ac:dyDescent="0.4">
      <c r="A132" s="127" t="s">
        <v>100</v>
      </c>
      <c r="B132" s="128">
        <v>1</v>
      </c>
      <c r="C132" s="226">
        <v>6</v>
      </c>
      <c r="D132" s="227">
        <v>39127534</v>
      </c>
      <c r="E132" s="244">
        <f t="shared" si="3"/>
        <v>298.44910891945369</v>
      </c>
      <c r="F132" s="245">
        <f t="shared" si="4"/>
        <v>0.99483036306484562</v>
      </c>
    </row>
    <row r="133" spans="1:10" ht="26.25" customHeight="1" x14ac:dyDescent="0.4">
      <c r="A133" s="127" t="s">
        <v>101</v>
      </c>
      <c r="B133" s="128">
        <v>1</v>
      </c>
      <c r="C133" s="220"/>
      <c r="D133" s="156"/>
      <c r="E133" s="104"/>
      <c r="F133" s="230"/>
    </row>
    <row r="134" spans="1:10" ht="26.25" customHeight="1" x14ac:dyDescent="0.4">
      <c r="A134" s="127" t="s">
        <v>102</v>
      </c>
      <c r="B134" s="128">
        <v>1</v>
      </c>
      <c r="C134" s="220"/>
      <c r="D134" s="231"/>
      <c r="E134" s="232" t="s">
        <v>70</v>
      </c>
      <c r="F134" s="246">
        <f>AVERAGE(F127:F132)</f>
        <v>0.99892509933308082</v>
      </c>
    </row>
    <row r="135" spans="1:10" ht="27" customHeight="1" thickBot="1" x14ac:dyDescent="0.45">
      <c r="A135" s="127" t="s">
        <v>103</v>
      </c>
      <c r="B135" s="128">
        <f>(B134/B133)*(B132/B131)*(B130/B129)*(B128/B127)*B126</f>
        <v>1000</v>
      </c>
      <c r="C135" s="234"/>
      <c r="D135" s="235"/>
      <c r="E135" s="112" t="s">
        <v>83</v>
      </c>
      <c r="F135" s="247">
        <f>STDEV(F127:F132)/F134</f>
        <v>4.8393705067735554E-3</v>
      </c>
      <c r="I135" s="104"/>
    </row>
    <row r="136" spans="1:10" ht="27" customHeight="1" thickBot="1" x14ac:dyDescent="0.45">
      <c r="A136" s="444" t="s">
        <v>77</v>
      </c>
      <c r="B136" s="454"/>
      <c r="C136" s="237"/>
      <c r="D136" s="238"/>
      <c r="E136" s="239" t="s">
        <v>15</v>
      </c>
      <c r="F136" s="248">
        <f>COUNT(F127:F132)</f>
        <v>6</v>
      </c>
      <c r="I136" s="104"/>
      <c r="J136" s="214"/>
    </row>
    <row r="137" spans="1:10" ht="19.5" customHeight="1" thickBot="1" x14ac:dyDescent="0.35">
      <c r="A137" s="446"/>
      <c r="B137" s="455"/>
      <c r="C137" s="104"/>
      <c r="D137" s="104"/>
      <c r="E137" s="104"/>
      <c r="F137" s="156"/>
      <c r="G137" s="104"/>
      <c r="H137" s="104"/>
      <c r="I137" s="104"/>
    </row>
    <row r="138" spans="1:10" ht="18.75" x14ac:dyDescent="0.3">
      <c r="A138" s="123"/>
      <c r="B138" s="123"/>
      <c r="C138" s="104"/>
      <c r="D138" s="104"/>
      <c r="E138" s="104"/>
      <c r="F138" s="156"/>
      <c r="G138" s="104"/>
      <c r="H138" s="104"/>
      <c r="I138" s="104"/>
    </row>
    <row r="139" spans="1:10" ht="26.25" customHeight="1" x14ac:dyDescent="0.4">
      <c r="A139" s="109" t="s">
        <v>106</v>
      </c>
      <c r="B139" s="112" t="s">
        <v>107</v>
      </c>
      <c r="C139" s="461" t="str">
        <f>B20</f>
        <v>Atazanavir</v>
      </c>
      <c r="D139" s="461"/>
      <c r="E139" s="104" t="s">
        <v>118</v>
      </c>
      <c r="F139" s="104"/>
      <c r="G139" s="249">
        <f>F134</f>
        <v>0.99892509933308082</v>
      </c>
      <c r="H139" s="104"/>
      <c r="I139" s="104"/>
    </row>
    <row r="140" spans="1:10" ht="18.75" x14ac:dyDescent="0.3">
      <c r="A140" s="109"/>
      <c r="B140" s="112"/>
      <c r="C140" s="116"/>
      <c r="D140" s="116"/>
      <c r="E140" s="104"/>
      <c r="F140" s="104"/>
      <c r="G140" s="201"/>
      <c r="H140" s="104"/>
      <c r="I140" s="104"/>
    </row>
    <row r="141" spans="1:10" ht="26.25" customHeight="1" x14ac:dyDescent="0.4">
      <c r="A141" s="108" t="s">
        <v>109</v>
      </c>
      <c r="B141" s="108" t="s">
        <v>110</v>
      </c>
      <c r="D141" s="202" t="s">
        <v>120</v>
      </c>
      <c r="H141" s="104"/>
      <c r="I141" s="104"/>
    </row>
    <row r="142" spans="1:10" ht="19.5" customHeight="1" thickBot="1" x14ac:dyDescent="0.35">
      <c r="A142" s="100"/>
      <c r="B142" s="100"/>
      <c r="C142" s="100"/>
      <c r="D142" s="100"/>
      <c r="E142" s="100"/>
      <c r="H142" s="104"/>
      <c r="I142" s="104"/>
    </row>
    <row r="143" spans="1:10" ht="26.25" customHeight="1" x14ac:dyDescent="0.4">
      <c r="A143" s="125" t="s">
        <v>114</v>
      </c>
      <c r="B143" s="126"/>
      <c r="C143" s="203" t="s">
        <v>115</v>
      </c>
      <c r="D143" s="217" t="s">
        <v>63</v>
      </c>
      <c r="E143" s="218" t="s">
        <v>116</v>
      </c>
      <c r="F143" s="219" t="s">
        <v>117</v>
      </c>
      <c r="H143" s="104"/>
      <c r="I143" s="104"/>
    </row>
    <row r="144" spans="1:10" ht="26.25" customHeight="1" x14ac:dyDescent="0.4">
      <c r="A144" s="127" t="s">
        <v>93</v>
      </c>
      <c r="B144" s="128"/>
      <c r="C144" s="220">
        <v>1</v>
      </c>
      <c r="D144" s="221"/>
      <c r="E144" s="240" t="str">
        <f t="shared" ref="E144:E149" si="5">IF(ISBLANK(D144),"-",D144/$D$105*$D$102*$B$152)</f>
        <v>-</v>
      </c>
      <c r="F144" s="241" t="str">
        <f t="shared" ref="F144:F149" si="6">IF(ISBLANK(D144), "-", E144/$B$56)</f>
        <v>-</v>
      </c>
      <c r="H144" s="104"/>
      <c r="I144" s="104"/>
    </row>
    <row r="145" spans="1:9" ht="26.25" customHeight="1" x14ac:dyDescent="0.4">
      <c r="A145" s="127" t="s">
        <v>95</v>
      </c>
      <c r="B145" s="128"/>
      <c r="C145" s="220">
        <v>2</v>
      </c>
      <c r="D145" s="221"/>
      <c r="E145" s="242" t="str">
        <f t="shared" si="5"/>
        <v>-</v>
      </c>
      <c r="F145" s="243" t="str">
        <f t="shared" si="6"/>
        <v>-</v>
      </c>
      <c r="H145" s="104"/>
      <c r="I145" s="104"/>
    </row>
    <row r="146" spans="1:9" ht="26.25" customHeight="1" x14ac:dyDescent="0.4">
      <c r="A146" s="127" t="s">
        <v>96</v>
      </c>
      <c r="B146" s="128"/>
      <c r="C146" s="220">
        <v>3</v>
      </c>
      <c r="D146" s="221"/>
      <c r="E146" s="242" t="str">
        <f t="shared" si="5"/>
        <v>-</v>
      </c>
      <c r="F146" s="243" t="str">
        <f t="shared" si="6"/>
        <v>-</v>
      </c>
      <c r="H146" s="104"/>
      <c r="I146" s="104"/>
    </row>
    <row r="147" spans="1:9" ht="26.25" customHeight="1" x14ac:dyDescent="0.4">
      <c r="A147" s="127" t="s">
        <v>97</v>
      </c>
      <c r="B147" s="128"/>
      <c r="C147" s="220">
        <v>4</v>
      </c>
      <c r="D147" s="221"/>
      <c r="E147" s="242" t="str">
        <f t="shared" si="5"/>
        <v>-</v>
      </c>
      <c r="F147" s="243" t="str">
        <f t="shared" si="6"/>
        <v>-</v>
      </c>
      <c r="H147" s="104"/>
      <c r="I147" s="104"/>
    </row>
    <row r="148" spans="1:9" ht="26.25" customHeight="1" x14ac:dyDescent="0.4">
      <c r="A148" s="127" t="s">
        <v>98</v>
      </c>
      <c r="B148" s="128"/>
      <c r="C148" s="220">
        <v>5</v>
      </c>
      <c r="D148" s="221"/>
      <c r="E148" s="242" t="str">
        <f t="shared" si="5"/>
        <v>-</v>
      </c>
      <c r="F148" s="243" t="str">
        <f t="shared" si="6"/>
        <v>-</v>
      </c>
      <c r="H148" s="104"/>
      <c r="I148" s="104"/>
    </row>
    <row r="149" spans="1:9" ht="26.25" customHeight="1" x14ac:dyDescent="0.4">
      <c r="A149" s="127" t="s">
        <v>100</v>
      </c>
      <c r="B149" s="128"/>
      <c r="C149" s="226">
        <v>6</v>
      </c>
      <c r="D149" s="227"/>
      <c r="E149" s="244" t="str">
        <f t="shared" si="5"/>
        <v>-</v>
      </c>
      <c r="F149" s="245" t="str">
        <f t="shared" si="6"/>
        <v>-</v>
      </c>
      <c r="H149" s="104"/>
      <c r="I149" s="104"/>
    </row>
    <row r="150" spans="1:9" ht="26.25" customHeight="1" x14ac:dyDescent="0.4">
      <c r="A150" s="127" t="s">
        <v>101</v>
      </c>
      <c r="B150" s="128"/>
      <c r="C150" s="220"/>
      <c r="D150" s="156"/>
      <c r="E150" s="104"/>
      <c r="F150" s="230"/>
      <c r="H150" s="104"/>
      <c r="I150" s="104"/>
    </row>
    <row r="151" spans="1:9" ht="26.25" customHeight="1" x14ac:dyDescent="0.4">
      <c r="A151" s="127" t="s">
        <v>102</v>
      </c>
      <c r="B151" s="128"/>
      <c r="C151" s="220"/>
      <c r="D151" s="231"/>
      <c r="E151" s="232" t="s">
        <v>70</v>
      </c>
      <c r="F151" s="246" t="e">
        <f>AVERAGE(F144:F149)</f>
        <v>#DIV/0!</v>
      </c>
      <c r="H151" s="104"/>
      <c r="I151" s="104"/>
    </row>
    <row r="152" spans="1:9" ht="27" customHeight="1" thickBot="1" x14ac:dyDescent="0.45">
      <c r="A152" s="127" t="s">
        <v>103</v>
      </c>
      <c r="B152" s="128"/>
      <c r="C152" s="234"/>
      <c r="D152" s="235"/>
      <c r="E152" s="112" t="s">
        <v>83</v>
      </c>
      <c r="F152" s="247" t="e">
        <f>STDEV(F144:F149)/F151</f>
        <v>#DIV/0!</v>
      </c>
      <c r="H152" s="104"/>
      <c r="I152" s="104"/>
    </row>
    <row r="153" spans="1:9" ht="27" customHeight="1" thickBot="1" x14ac:dyDescent="0.45">
      <c r="A153" s="444" t="s">
        <v>77</v>
      </c>
      <c r="B153" s="454"/>
      <c r="C153" s="237"/>
      <c r="D153" s="238"/>
      <c r="E153" s="239" t="s">
        <v>15</v>
      </c>
      <c r="F153" s="248">
        <f>COUNT(F144:F149)</f>
        <v>0</v>
      </c>
      <c r="H153" s="104"/>
      <c r="I153" s="104"/>
    </row>
    <row r="154" spans="1:9" ht="19.5" customHeight="1" thickBot="1" x14ac:dyDescent="0.35">
      <c r="A154" s="446"/>
      <c r="B154" s="455"/>
      <c r="C154" s="104"/>
      <c r="D154" s="104"/>
      <c r="E154" s="104"/>
      <c r="F154" s="156"/>
      <c r="G154" s="104"/>
      <c r="H154" s="104"/>
      <c r="I154" s="104"/>
    </row>
    <row r="155" spans="1:9" ht="18.75" x14ac:dyDescent="0.3">
      <c r="A155" s="123"/>
      <c r="B155" s="123"/>
      <c r="C155" s="104"/>
      <c r="D155" s="104"/>
      <c r="E155" s="104"/>
      <c r="F155" s="156"/>
      <c r="G155" s="104"/>
      <c r="H155" s="104"/>
      <c r="I155" s="104"/>
    </row>
    <row r="156" spans="1:9" ht="26.25" customHeight="1" x14ac:dyDescent="0.4">
      <c r="A156" s="109" t="s">
        <v>106</v>
      </c>
      <c r="B156" s="112" t="s">
        <v>107</v>
      </c>
      <c r="C156" s="461" t="str">
        <f>B20</f>
        <v>Atazanavir</v>
      </c>
      <c r="D156" s="461"/>
      <c r="E156" s="104" t="s">
        <v>118</v>
      </c>
      <c r="F156" s="104"/>
      <c r="G156" s="249" t="e">
        <f>F151</f>
        <v>#DIV/0!</v>
      </c>
      <c r="H156" s="104"/>
      <c r="I156" s="104"/>
    </row>
    <row r="157" spans="1:9" ht="18.75" x14ac:dyDescent="0.3">
      <c r="A157" s="109"/>
      <c r="B157" s="112"/>
      <c r="C157" s="116"/>
      <c r="D157" s="116"/>
      <c r="E157" s="104"/>
      <c r="F157" s="104"/>
      <c r="G157" s="201"/>
      <c r="H157" s="104"/>
      <c r="I157" s="104"/>
    </row>
    <row r="158" spans="1:9" ht="26.25" customHeight="1" x14ac:dyDescent="0.4">
      <c r="A158" s="108" t="s">
        <v>109</v>
      </c>
      <c r="B158" s="108" t="s">
        <v>110</v>
      </c>
      <c r="D158" s="202" t="s">
        <v>120</v>
      </c>
      <c r="H158" s="104"/>
      <c r="I158" s="104"/>
    </row>
    <row r="159" spans="1:9" ht="19.5" customHeight="1" thickBot="1" x14ac:dyDescent="0.35">
      <c r="A159" s="100"/>
      <c r="B159" s="100"/>
      <c r="C159" s="100"/>
      <c r="D159" s="100"/>
      <c r="E159" s="100"/>
      <c r="H159" s="104"/>
      <c r="I159" s="104"/>
    </row>
    <row r="160" spans="1:9" ht="26.25" customHeight="1" x14ac:dyDescent="0.4">
      <c r="A160" s="125" t="s">
        <v>114</v>
      </c>
      <c r="B160" s="126"/>
      <c r="C160" s="203" t="s">
        <v>115</v>
      </c>
      <c r="D160" s="217" t="s">
        <v>63</v>
      </c>
      <c r="E160" s="218" t="s">
        <v>116</v>
      </c>
      <c r="F160" s="219" t="s">
        <v>117</v>
      </c>
      <c r="H160" s="104"/>
      <c r="I160" s="104"/>
    </row>
    <row r="161" spans="1:9" ht="26.25" customHeight="1" x14ac:dyDescent="0.4">
      <c r="A161" s="127" t="s">
        <v>93</v>
      </c>
      <c r="B161" s="128"/>
      <c r="C161" s="220">
        <v>1</v>
      </c>
      <c r="D161" s="221"/>
      <c r="E161" s="240" t="str">
        <f t="shared" ref="E161:E166" si="7">IF(ISBLANK(D161),"-",D161/$D$105*$D$102*$B$169)</f>
        <v>-</v>
      </c>
      <c r="F161" s="241" t="str">
        <f t="shared" ref="F161:F166" si="8">IF(ISBLANK(D161), "-", E161/$B$56)</f>
        <v>-</v>
      </c>
      <c r="H161" s="104"/>
      <c r="I161" s="104"/>
    </row>
    <row r="162" spans="1:9" ht="26.25" customHeight="1" x14ac:dyDescent="0.4">
      <c r="A162" s="127" t="s">
        <v>95</v>
      </c>
      <c r="B162" s="128"/>
      <c r="C162" s="220">
        <v>2</v>
      </c>
      <c r="D162" s="221"/>
      <c r="E162" s="242" t="str">
        <f t="shared" si="7"/>
        <v>-</v>
      </c>
      <c r="F162" s="243" t="str">
        <f t="shared" si="8"/>
        <v>-</v>
      </c>
      <c r="H162" s="104"/>
      <c r="I162" s="104"/>
    </row>
    <row r="163" spans="1:9" ht="26.25" customHeight="1" x14ac:dyDescent="0.4">
      <c r="A163" s="127" t="s">
        <v>96</v>
      </c>
      <c r="B163" s="128"/>
      <c r="C163" s="220">
        <v>3</v>
      </c>
      <c r="D163" s="221"/>
      <c r="E163" s="242" t="str">
        <f t="shared" si="7"/>
        <v>-</v>
      </c>
      <c r="F163" s="243" t="str">
        <f t="shared" si="8"/>
        <v>-</v>
      </c>
      <c r="H163" s="104"/>
      <c r="I163" s="104"/>
    </row>
    <row r="164" spans="1:9" ht="26.25" customHeight="1" x14ac:dyDescent="0.4">
      <c r="A164" s="127" t="s">
        <v>97</v>
      </c>
      <c r="B164" s="128"/>
      <c r="C164" s="220">
        <v>4</v>
      </c>
      <c r="D164" s="221"/>
      <c r="E164" s="242" t="str">
        <f t="shared" si="7"/>
        <v>-</v>
      </c>
      <c r="F164" s="243" t="str">
        <f t="shared" si="8"/>
        <v>-</v>
      </c>
      <c r="H164" s="104"/>
      <c r="I164" s="104"/>
    </row>
    <row r="165" spans="1:9" ht="26.25" customHeight="1" x14ac:dyDescent="0.4">
      <c r="A165" s="127" t="s">
        <v>98</v>
      </c>
      <c r="B165" s="128"/>
      <c r="C165" s="220">
        <v>5</v>
      </c>
      <c r="D165" s="221"/>
      <c r="E165" s="242" t="str">
        <f t="shared" si="7"/>
        <v>-</v>
      </c>
      <c r="F165" s="243" t="str">
        <f t="shared" si="8"/>
        <v>-</v>
      </c>
      <c r="H165" s="104"/>
      <c r="I165" s="104"/>
    </row>
    <row r="166" spans="1:9" ht="26.25" customHeight="1" x14ac:dyDescent="0.4">
      <c r="A166" s="127" t="s">
        <v>100</v>
      </c>
      <c r="B166" s="128"/>
      <c r="C166" s="226">
        <v>6</v>
      </c>
      <c r="D166" s="227"/>
      <c r="E166" s="244" t="str">
        <f t="shared" si="7"/>
        <v>-</v>
      </c>
      <c r="F166" s="245" t="str">
        <f t="shared" si="8"/>
        <v>-</v>
      </c>
      <c r="H166" s="104"/>
      <c r="I166" s="104"/>
    </row>
    <row r="167" spans="1:9" ht="26.25" customHeight="1" x14ac:dyDescent="0.4">
      <c r="A167" s="127" t="s">
        <v>101</v>
      </c>
      <c r="B167" s="128"/>
      <c r="C167" s="220"/>
      <c r="D167" s="156"/>
      <c r="E167" s="104"/>
      <c r="F167" s="230"/>
      <c r="H167" s="104"/>
      <c r="I167" s="104"/>
    </row>
    <row r="168" spans="1:9" ht="26.25" customHeight="1" x14ac:dyDescent="0.4">
      <c r="A168" s="127" t="s">
        <v>102</v>
      </c>
      <c r="B168" s="128"/>
      <c r="C168" s="220"/>
      <c r="D168" s="231"/>
      <c r="E168" s="232" t="s">
        <v>70</v>
      </c>
      <c r="F168" s="246" t="e">
        <f>AVERAGE(F161:F166)</f>
        <v>#DIV/0!</v>
      </c>
      <c r="H168" s="104"/>
      <c r="I168" s="104"/>
    </row>
    <row r="169" spans="1:9" ht="27" customHeight="1" thickBot="1" x14ac:dyDescent="0.45">
      <c r="A169" s="127" t="s">
        <v>103</v>
      </c>
      <c r="B169" s="128"/>
      <c r="C169" s="234"/>
      <c r="D169" s="235"/>
      <c r="E169" s="112" t="s">
        <v>83</v>
      </c>
      <c r="F169" s="247" t="e">
        <f>STDEV(F161:F166)/F168</f>
        <v>#DIV/0!</v>
      </c>
      <c r="H169" s="104"/>
      <c r="I169" s="104"/>
    </row>
    <row r="170" spans="1:9" ht="27" customHeight="1" thickBot="1" x14ac:dyDescent="0.45">
      <c r="A170" s="444" t="s">
        <v>77</v>
      </c>
      <c r="B170" s="454"/>
      <c r="C170" s="237"/>
      <c r="D170" s="238"/>
      <c r="E170" s="239" t="s">
        <v>15</v>
      </c>
      <c r="F170" s="248">
        <f>COUNT(F161:F166)</f>
        <v>0</v>
      </c>
      <c r="H170" s="104"/>
      <c r="I170" s="104"/>
    </row>
    <row r="171" spans="1:9" ht="19.5" customHeight="1" thickBot="1" x14ac:dyDescent="0.35">
      <c r="A171" s="446"/>
      <c r="B171" s="455"/>
      <c r="C171" s="104"/>
      <c r="D171" s="104"/>
      <c r="E171" s="104"/>
      <c r="F171" s="156"/>
      <c r="G171" s="104"/>
      <c r="H171" s="104"/>
      <c r="I171" s="104"/>
    </row>
    <row r="172" spans="1:9" ht="18.75" x14ac:dyDescent="0.3">
      <c r="A172" s="123"/>
      <c r="B172" s="123"/>
      <c r="C172" s="104"/>
      <c r="D172" s="104"/>
      <c r="E172" s="104"/>
      <c r="F172" s="156"/>
      <c r="G172" s="104"/>
      <c r="H172" s="104"/>
      <c r="I172" s="104"/>
    </row>
    <row r="173" spans="1:9" ht="26.25" customHeight="1" x14ac:dyDescent="0.4">
      <c r="A173" s="109" t="s">
        <v>106</v>
      </c>
      <c r="B173" s="112" t="s">
        <v>107</v>
      </c>
      <c r="C173" s="461" t="str">
        <f>B20</f>
        <v>Atazanavir</v>
      </c>
      <c r="D173" s="461"/>
      <c r="E173" s="104" t="s">
        <v>118</v>
      </c>
      <c r="F173" s="104"/>
      <c r="G173" s="249" t="e">
        <f>F168</f>
        <v>#DIV/0!</v>
      </c>
      <c r="H173" s="104"/>
      <c r="I173" s="104"/>
    </row>
    <row r="174" spans="1:9" ht="18.75" x14ac:dyDescent="0.3">
      <c r="A174" s="109"/>
      <c r="B174" s="112"/>
      <c r="C174" s="116"/>
      <c r="D174" s="116"/>
      <c r="E174" s="104"/>
      <c r="F174" s="104"/>
      <c r="G174" s="201"/>
      <c r="H174" s="104"/>
      <c r="I174" s="104"/>
    </row>
    <row r="175" spans="1:9" ht="19.5" customHeight="1" thickBot="1" x14ac:dyDescent="0.35">
      <c r="A175" s="250"/>
      <c r="B175" s="250"/>
      <c r="C175" s="251"/>
      <c r="D175" s="251"/>
      <c r="E175" s="251"/>
      <c r="F175" s="251"/>
      <c r="G175" s="251"/>
      <c r="H175" s="251"/>
    </row>
    <row r="176" spans="1:9" ht="18.75" x14ac:dyDescent="0.3">
      <c r="B176" s="462" t="s">
        <v>21</v>
      </c>
      <c r="C176" s="462"/>
      <c r="E176" s="205" t="s">
        <v>22</v>
      </c>
      <c r="F176" s="252"/>
      <c r="G176" s="462" t="s">
        <v>23</v>
      </c>
      <c r="H176" s="462"/>
    </row>
    <row r="177" spans="1:9" ht="83.1" customHeight="1" x14ac:dyDescent="0.3">
      <c r="A177" s="109" t="s">
        <v>24</v>
      </c>
      <c r="B177" s="253"/>
      <c r="C177" s="253"/>
      <c r="E177" s="254"/>
      <c r="F177" s="104"/>
      <c r="G177" s="254"/>
      <c r="H177" s="254"/>
    </row>
    <row r="178" spans="1:9" ht="83.1" customHeight="1" x14ac:dyDescent="0.3">
      <c r="A178" s="109" t="s">
        <v>25</v>
      </c>
      <c r="B178" s="255"/>
      <c r="C178" s="255"/>
      <c r="E178" s="256"/>
      <c r="F178" s="104"/>
      <c r="G178" s="257"/>
      <c r="H178" s="257"/>
    </row>
    <row r="179" spans="1:9" ht="18.75" x14ac:dyDescent="0.3">
      <c r="A179" s="156"/>
      <c r="B179" s="156"/>
      <c r="C179" s="156"/>
      <c r="D179" s="156"/>
      <c r="E179" s="156"/>
      <c r="F179" s="159"/>
      <c r="G179" s="156"/>
      <c r="H179" s="156"/>
      <c r="I179" s="104"/>
    </row>
    <row r="180" spans="1:9" ht="18.75" x14ac:dyDescent="0.3">
      <c r="A180" s="156"/>
      <c r="B180" s="156"/>
      <c r="C180" s="156"/>
      <c r="D180" s="156"/>
      <c r="E180" s="156"/>
      <c r="F180" s="159"/>
      <c r="G180" s="156"/>
      <c r="H180" s="156"/>
      <c r="I180" s="104"/>
    </row>
    <row r="181" spans="1:9" ht="18.75" x14ac:dyDescent="0.3">
      <c r="A181" s="156"/>
      <c r="B181" s="156"/>
      <c r="C181" s="156"/>
      <c r="D181" s="156"/>
      <c r="E181" s="156"/>
      <c r="F181" s="159"/>
      <c r="G181" s="156"/>
      <c r="H181" s="156"/>
      <c r="I181" s="104"/>
    </row>
    <row r="182" spans="1:9" ht="18.75" x14ac:dyDescent="0.3">
      <c r="A182" s="156"/>
      <c r="B182" s="156"/>
      <c r="C182" s="156"/>
      <c r="D182" s="156"/>
      <c r="E182" s="156"/>
      <c r="F182" s="159"/>
      <c r="G182" s="156"/>
      <c r="H182" s="156"/>
      <c r="I182" s="104"/>
    </row>
    <row r="183" spans="1:9" ht="18.75" x14ac:dyDescent="0.3">
      <c r="A183" s="156"/>
      <c r="B183" s="156"/>
      <c r="C183" s="156"/>
      <c r="D183" s="156"/>
      <c r="E183" s="156"/>
      <c r="F183" s="159"/>
      <c r="G183" s="156"/>
      <c r="H183" s="156"/>
      <c r="I183" s="104"/>
    </row>
    <row r="184" spans="1:9" ht="18.75" x14ac:dyDescent="0.3">
      <c r="A184" s="156"/>
      <c r="B184" s="156"/>
      <c r="C184" s="156"/>
      <c r="D184" s="156"/>
      <c r="E184" s="156"/>
      <c r="F184" s="159"/>
      <c r="G184" s="156"/>
      <c r="H184" s="156"/>
      <c r="I184" s="104"/>
    </row>
    <row r="185" spans="1:9" ht="18.75" x14ac:dyDescent="0.3">
      <c r="A185" s="156"/>
      <c r="B185" s="156"/>
      <c r="C185" s="156"/>
      <c r="D185" s="156"/>
      <c r="E185" s="156"/>
      <c r="F185" s="159"/>
      <c r="G185" s="156"/>
      <c r="H185" s="156"/>
      <c r="I185" s="104"/>
    </row>
    <row r="186" spans="1:9" ht="18.75" x14ac:dyDescent="0.3">
      <c r="A186" s="156"/>
      <c r="B186" s="156"/>
      <c r="C186" s="156"/>
      <c r="D186" s="156"/>
      <c r="E186" s="156"/>
      <c r="F186" s="159"/>
      <c r="G186" s="156"/>
      <c r="H186" s="156"/>
      <c r="I186" s="104"/>
    </row>
    <row r="187" spans="1:9" ht="18.75" x14ac:dyDescent="0.3">
      <c r="A187" s="156"/>
      <c r="B187" s="156"/>
      <c r="C187" s="156"/>
      <c r="D187" s="156"/>
      <c r="E187" s="156"/>
      <c r="F187" s="159"/>
      <c r="G187" s="156"/>
      <c r="H187" s="156"/>
      <c r="I187" s="104"/>
    </row>
    <row r="250" spans="1:1" x14ac:dyDescent="0.25">
      <c r="A250" s="98">
        <v>0</v>
      </c>
    </row>
  </sheetData>
  <sheetProtection password="F258" sheet="1" objects="1" scenarios="1" formatCells="0" formatColumns="0"/>
  <mergeCells count="33">
    <mergeCell ref="C173:D173"/>
    <mergeCell ref="B176:C176"/>
    <mergeCell ref="G176:H176"/>
    <mergeCell ref="C122:D122"/>
    <mergeCell ref="A136:B137"/>
    <mergeCell ref="C139:D139"/>
    <mergeCell ref="A153:B154"/>
    <mergeCell ref="C156:D156"/>
    <mergeCell ref="A170:B171"/>
    <mergeCell ref="A119:B120"/>
    <mergeCell ref="C64:C67"/>
    <mergeCell ref="D64:D67"/>
    <mergeCell ref="C68:C71"/>
    <mergeCell ref="D68:D71"/>
    <mergeCell ref="A70:B71"/>
    <mergeCell ref="C76:D76"/>
    <mergeCell ref="C83:G83"/>
    <mergeCell ref="C86:H86"/>
    <mergeCell ref="C87:H87"/>
    <mergeCell ref="F91:G91"/>
    <mergeCell ref="A101:B102"/>
    <mergeCell ref="C32:H32"/>
    <mergeCell ref="D36:E36"/>
    <mergeCell ref="F36:G36"/>
    <mergeCell ref="A46:B47"/>
    <mergeCell ref="C60:C63"/>
    <mergeCell ref="D60:D63"/>
    <mergeCell ref="C31:H31"/>
    <mergeCell ref="A1:H7"/>
    <mergeCell ref="A8:H14"/>
    <mergeCell ref="A16:H16"/>
    <mergeCell ref="B18:C18"/>
    <mergeCell ref="C29:G29"/>
  </mergeCells>
  <printOptions horizontalCentered="1" verticalCentered="1"/>
  <pageMargins left="0.7" right="0.7" top="0.75" bottom="0.75" header="0.3" footer="0.3"/>
  <pageSetup paperSize="9" scale="18" orientation="portrait" r:id="rId1"/>
  <headerFooter alignWithMargins="0">
    <oddHeader>&amp;LVer 2</oddHeader>
    <oddFooter>&amp;LNQCL/ADDO/014&amp;C&amp;P of &amp;N&amp;R&amp;D &amp;T</oddFooter>
  </headerFooter>
  <rowBreaks count="1" manualBreakCount="1">
    <brk id="77" max="7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BreakPreview" topLeftCell="A124" zoomScale="50" zoomScaleNormal="75" zoomScaleSheetLayoutView="50" workbookViewId="0">
      <selection activeCell="E177" sqref="E177"/>
    </sheetView>
  </sheetViews>
  <sheetFormatPr defaultRowHeight="13.5" x14ac:dyDescent="0.25"/>
  <cols>
    <col min="1" max="1" width="55.42578125" style="258" customWidth="1"/>
    <col min="2" max="2" width="33.7109375" style="258" customWidth="1"/>
    <col min="3" max="3" width="42.28515625" style="258" customWidth="1"/>
    <col min="4" max="4" width="30.5703125" style="258" customWidth="1"/>
    <col min="5" max="5" width="39.85546875" style="258" customWidth="1"/>
    <col min="6" max="6" width="30.7109375" style="258" customWidth="1"/>
    <col min="7" max="7" width="39.85546875" style="258" customWidth="1"/>
    <col min="8" max="8" width="41.140625" style="258" customWidth="1"/>
    <col min="9" max="9" width="30.28515625" style="258" customWidth="1"/>
    <col min="10" max="10" width="30.42578125" style="258" customWidth="1"/>
    <col min="11" max="11" width="21.28515625" style="258" customWidth="1"/>
    <col min="12" max="12" width="9.140625" style="258" customWidth="1"/>
    <col min="13" max="16384" width="9.140625" style="259"/>
  </cols>
  <sheetData>
    <row r="1" spans="1:8" x14ac:dyDescent="0.25">
      <c r="A1" s="466" t="s">
        <v>45</v>
      </c>
      <c r="B1" s="466"/>
      <c r="C1" s="466"/>
      <c r="D1" s="466"/>
      <c r="E1" s="466"/>
      <c r="F1" s="466"/>
      <c r="G1" s="466"/>
      <c r="H1" s="466"/>
    </row>
    <row r="2" spans="1:8" x14ac:dyDescent="0.25">
      <c r="A2" s="466"/>
      <c r="B2" s="466"/>
      <c r="C2" s="466"/>
      <c r="D2" s="466"/>
      <c r="E2" s="466"/>
      <c r="F2" s="466"/>
      <c r="G2" s="466"/>
      <c r="H2" s="466"/>
    </row>
    <row r="3" spans="1:8" x14ac:dyDescent="0.25">
      <c r="A3" s="466"/>
      <c r="B3" s="466"/>
      <c r="C3" s="466"/>
      <c r="D3" s="466"/>
      <c r="E3" s="466"/>
      <c r="F3" s="466"/>
      <c r="G3" s="466"/>
      <c r="H3" s="466"/>
    </row>
    <row r="4" spans="1:8" x14ac:dyDescent="0.25">
      <c r="A4" s="466"/>
      <c r="B4" s="466"/>
      <c r="C4" s="466"/>
      <c r="D4" s="466"/>
      <c r="E4" s="466"/>
      <c r="F4" s="466"/>
      <c r="G4" s="466"/>
      <c r="H4" s="466"/>
    </row>
    <row r="5" spans="1:8" x14ac:dyDescent="0.25">
      <c r="A5" s="466"/>
      <c r="B5" s="466"/>
      <c r="C5" s="466"/>
      <c r="D5" s="466"/>
      <c r="E5" s="466"/>
      <c r="F5" s="466"/>
      <c r="G5" s="466"/>
      <c r="H5" s="466"/>
    </row>
    <row r="6" spans="1:8" x14ac:dyDescent="0.25">
      <c r="A6" s="466"/>
      <c r="B6" s="466"/>
      <c r="C6" s="466"/>
      <c r="D6" s="466"/>
      <c r="E6" s="466"/>
      <c r="F6" s="466"/>
      <c r="G6" s="466"/>
      <c r="H6" s="466"/>
    </row>
    <row r="7" spans="1:8" x14ac:dyDescent="0.25">
      <c r="A7" s="466"/>
      <c r="B7" s="466"/>
      <c r="C7" s="466"/>
      <c r="D7" s="466"/>
      <c r="E7" s="466"/>
      <c r="F7" s="466"/>
      <c r="G7" s="466"/>
      <c r="H7" s="466"/>
    </row>
    <row r="8" spans="1:8" x14ac:dyDescent="0.25">
      <c r="A8" s="467" t="s">
        <v>46</v>
      </c>
      <c r="B8" s="467"/>
      <c r="C8" s="467"/>
      <c r="D8" s="467"/>
      <c r="E8" s="467"/>
      <c r="F8" s="467"/>
      <c r="G8" s="467"/>
      <c r="H8" s="467"/>
    </row>
    <row r="9" spans="1:8" x14ac:dyDescent="0.25">
      <c r="A9" s="467"/>
      <c r="B9" s="467"/>
      <c r="C9" s="467"/>
      <c r="D9" s="467"/>
      <c r="E9" s="467"/>
      <c r="F9" s="467"/>
      <c r="G9" s="467"/>
      <c r="H9" s="467"/>
    </row>
    <row r="10" spans="1:8" x14ac:dyDescent="0.25">
      <c r="A10" s="467"/>
      <c r="B10" s="467"/>
      <c r="C10" s="467"/>
      <c r="D10" s="467"/>
      <c r="E10" s="467"/>
      <c r="F10" s="467"/>
      <c r="G10" s="467"/>
      <c r="H10" s="467"/>
    </row>
    <row r="11" spans="1:8" x14ac:dyDescent="0.25">
      <c r="A11" s="467"/>
      <c r="B11" s="467"/>
      <c r="C11" s="467"/>
      <c r="D11" s="467"/>
      <c r="E11" s="467"/>
      <c r="F11" s="467"/>
      <c r="G11" s="467"/>
      <c r="H11" s="467"/>
    </row>
    <row r="12" spans="1:8" x14ac:dyDescent="0.25">
      <c r="A12" s="467"/>
      <c r="B12" s="467"/>
      <c r="C12" s="467"/>
      <c r="D12" s="467"/>
      <c r="E12" s="467"/>
      <c r="F12" s="467"/>
      <c r="G12" s="467"/>
      <c r="H12" s="467"/>
    </row>
    <row r="13" spans="1:8" x14ac:dyDescent="0.25">
      <c r="A13" s="467"/>
      <c r="B13" s="467"/>
      <c r="C13" s="467"/>
      <c r="D13" s="467"/>
      <c r="E13" s="467"/>
      <c r="F13" s="467"/>
      <c r="G13" s="467"/>
      <c r="H13" s="467"/>
    </row>
    <row r="14" spans="1:8" x14ac:dyDescent="0.25">
      <c r="A14" s="467"/>
      <c r="B14" s="467"/>
      <c r="C14" s="467"/>
      <c r="D14" s="467"/>
      <c r="E14" s="467"/>
      <c r="F14" s="467"/>
      <c r="G14" s="467"/>
      <c r="H14" s="467"/>
    </row>
    <row r="15" spans="1:8" ht="19.5" customHeight="1" thickBot="1" x14ac:dyDescent="0.3"/>
    <row r="16" spans="1:8" ht="19.5" customHeight="1" thickBot="1" x14ac:dyDescent="0.3">
      <c r="A16" s="468" t="s">
        <v>26</v>
      </c>
      <c r="B16" s="469"/>
      <c r="C16" s="469"/>
      <c r="D16" s="469"/>
      <c r="E16" s="469"/>
      <c r="F16" s="469"/>
      <c r="G16" s="469"/>
      <c r="H16" s="470"/>
    </row>
    <row r="17" spans="1:14" ht="18.75" x14ac:dyDescent="0.3">
      <c r="A17" s="260" t="s">
        <v>47</v>
      </c>
      <c r="B17" s="260"/>
    </row>
    <row r="18" spans="1:14" ht="18.75" x14ac:dyDescent="0.3">
      <c r="A18" s="261" t="s">
        <v>28</v>
      </c>
      <c r="B18" s="471" t="s">
        <v>127</v>
      </c>
      <c r="C18" s="471"/>
      <c r="D18" s="262"/>
      <c r="E18" s="262"/>
    </row>
    <row r="19" spans="1:14" ht="18.75" x14ac:dyDescent="0.3">
      <c r="A19" s="261" t="s">
        <v>30</v>
      </c>
      <c r="B19" s="263" t="s">
        <v>31</v>
      </c>
      <c r="C19" s="264">
        <v>24</v>
      </c>
    </row>
    <row r="20" spans="1:14" ht="18.75" x14ac:dyDescent="0.3">
      <c r="A20" s="261" t="s">
        <v>32</v>
      </c>
      <c r="B20" s="263" t="s">
        <v>123</v>
      </c>
    </row>
    <row r="21" spans="1:14" ht="18.75" x14ac:dyDescent="0.3">
      <c r="A21" s="261" t="s">
        <v>34</v>
      </c>
      <c r="B21" s="265" t="s">
        <v>126</v>
      </c>
      <c r="C21" s="265"/>
      <c r="D21" s="265"/>
      <c r="E21" s="265"/>
      <c r="F21" s="265"/>
      <c r="G21" s="265"/>
      <c r="H21" s="265"/>
      <c r="I21" s="265"/>
    </row>
    <row r="22" spans="1:14" ht="18.75" x14ac:dyDescent="0.3">
      <c r="A22" s="261" t="s">
        <v>36</v>
      </c>
      <c r="B22" s="266">
        <v>42705</v>
      </c>
    </row>
    <row r="23" spans="1:14" ht="18.75" x14ac:dyDescent="0.3">
      <c r="A23" s="261" t="s">
        <v>38</v>
      </c>
      <c r="B23" s="266">
        <v>42706</v>
      </c>
    </row>
    <row r="24" spans="1:14" ht="18.75" x14ac:dyDescent="0.3">
      <c r="A24" s="261"/>
      <c r="B24" s="267"/>
    </row>
    <row r="25" spans="1:14" ht="18.75" x14ac:dyDescent="0.3">
      <c r="A25" s="268" t="s">
        <v>1</v>
      </c>
      <c r="B25" s="267"/>
    </row>
    <row r="26" spans="1:14" ht="26.25" customHeight="1" x14ac:dyDescent="0.4">
      <c r="A26" s="269" t="s">
        <v>4</v>
      </c>
      <c r="B26" s="270"/>
      <c r="C26" s="271"/>
    </row>
    <row r="27" spans="1:14" ht="26.25" customHeight="1" x14ac:dyDescent="0.4">
      <c r="A27" s="272" t="s">
        <v>48</v>
      </c>
      <c r="B27" s="273"/>
    </row>
    <row r="28" spans="1:14" ht="27" customHeight="1" thickBot="1" x14ac:dyDescent="0.45">
      <c r="A28" s="272" t="s">
        <v>5</v>
      </c>
      <c r="B28" s="273"/>
    </row>
    <row r="29" spans="1:14" s="274" customFormat="1" ht="27" customHeight="1" thickBot="1" x14ac:dyDescent="0.45">
      <c r="A29" s="272" t="s">
        <v>49</v>
      </c>
      <c r="B29" s="273">
        <v>0</v>
      </c>
      <c r="C29" s="472" t="s">
        <v>50</v>
      </c>
      <c r="D29" s="473"/>
      <c r="E29" s="473"/>
      <c r="F29" s="473"/>
      <c r="G29" s="474"/>
      <c r="I29" s="275"/>
      <c r="J29" s="275"/>
      <c r="K29" s="275"/>
      <c r="L29" s="275"/>
    </row>
    <row r="30" spans="1:14" s="274" customFormat="1" ht="19.5" customHeight="1" thickBot="1" x14ac:dyDescent="0.35">
      <c r="A30" s="272" t="s">
        <v>51</v>
      </c>
      <c r="B30" s="276">
        <f>B28-B29</f>
        <v>0</v>
      </c>
      <c r="C30" s="277"/>
      <c r="D30" s="277"/>
      <c r="E30" s="277"/>
      <c r="F30" s="277"/>
      <c r="G30" s="278"/>
      <c r="I30" s="275"/>
      <c r="J30" s="275"/>
      <c r="K30" s="275"/>
      <c r="L30" s="275"/>
    </row>
    <row r="31" spans="1:14" s="274" customFormat="1" ht="27" customHeight="1" thickBot="1" x14ac:dyDescent="0.45">
      <c r="A31" s="272" t="s">
        <v>52</v>
      </c>
      <c r="B31" s="279">
        <v>1</v>
      </c>
      <c r="C31" s="463" t="s">
        <v>53</v>
      </c>
      <c r="D31" s="464"/>
      <c r="E31" s="464"/>
      <c r="F31" s="464"/>
      <c r="G31" s="464"/>
      <c r="H31" s="465"/>
      <c r="I31" s="275"/>
      <c r="J31" s="275"/>
      <c r="K31" s="275"/>
      <c r="L31" s="275"/>
    </row>
    <row r="32" spans="1:14" s="274" customFormat="1" ht="27" customHeight="1" thickBot="1" x14ac:dyDescent="0.45">
      <c r="A32" s="272" t="s">
        <v>54</v>
      </c>
      <c r="B32" s="279">
        <v>1</v>
      </c>
      <c r="C32" s="463" t="s">
        <v>55</v>
      </c>
      <c r="D32" s="464"/>
      <c r="E32" s="464"/>
      <c r="F32" s="464"/>
      <c r="G32" s="464"/>
      <c r="H32" s="465"/>
      <c r="I32" s="275"/>
      <c r="J32" s="275"/>
      <c r="K32" s="275"/>
      <c r="L32" s="280"/>
      <c r="M32" s="280"/>
      <c r="N32" s="281"/>
    </row>
    <row r="33" spans="1:14" s="274" customFormat="1" ht="17.25" customHeight="1" x14ac:dyDescent="0.3">
      <c r="A33" s="272"/>
      <c r="B33" s="282"/>
      <c r="C33" s="283"/>
      <c r="D33" s="283"/>
      <c r="E33" s="283"/>
      <c r="F33" s="283"/>
      <c r="G33" s="283"/>
      <c r="H33" s="283"/>
      <c r="I33" s="275"/>
      <c r="J33" s="275"/>
      <c r="K33" s="275"/>
      <c r="L33" s="280"/>
      <c r="M33" s="280"/>
      <c r="N33" s="281"/>
    </row>
    <row r="34" spans="1:14" s="274" customFormat="1" ht="18.75" x14ac:dyDescent="0.3">
      <c r="A34" s="272" t="s">
        <v>56</v>
      </c>
      <c r="B34" s="284">
        <f>B31/B32</f>
        <v>1</v>
      </c>
      <c r="C34" s="264" t="s">
        <v>57</v>
      </c>
      <c r="D34" s="264"/>
      <c r="E34" s="264"/>
      <c r="F34" s="264"/>
      <c r="G34" s="264"/>
      <c r="I34" s="275"/>
      <c r="J34" s="275"/>
      <c r="K34" s="275"/>
      <c r="L34" s="280"/>
      <c r="M34" s="280"/>
      <c r="N34" s="281"/>
    </row>
    <row r="35" spans="1:14" s="274" customFormat="1" ht="19.5" customHeight="1" thickBot="1" x14ac:dyDescent="0.35">
      <c r="A35" s="272"/>
      <c r="B35" s="276"/>
      <c r="G35" s="264"/>
      <c r="I35" s="275"/>
      <c r="J35" s="275"/>
      <c r="K35" s="275"/>
      <c r="L35" s="280"/>
      <c r="M35" s="280"/>
      <c r="N35" s="281"/>
    </row>
    <row r="36" spans="1:14" s="274" customFormat="1" ht="27" customHeight="1" thickBot="1" x14ac:dyDescent="0.45">
      <c r="A36" s="285" t="s">
        <v>58</v>
      </c>
      <c r="B36" s="286">
        <v>1</v>
      </c>
      <c r="C36" s="264"/>
      <c r="D36" s="475" t="s">
        <v>59</v>
      </c>
      <c r="E36" s="476"/>
      <c r="F36" s="475" t="s">
        <v>60</v>
      </c>
      <c r="G36" s="477"/>
      <c r="J36" s="275"/>
      <c r="K36" s="275"/>
      <c r="L36" s="280"/>
      <c r="M36" s="280"/>
      <c r="N36" s="281"/>
    </row>
    <row r="37" spans="1:14" s="274" customFormat="1" ht="15.75" customHeight="1" x14ac:dyDescent="0.4">
      <c r="A37" s="287" t="s">
        <v>61</v>
      </c>
      <c r="B37" s="288">
        <v>1</v>
      </c>
      <c r="C37" s="289" t="s">
        <v>62</v>
      </c>
      <c r="D37" s="290" t="s">
        <v>63</v>
      </c>
      <c r="E37" s="291" t="s">
        <v>64</v>
      </c>
      <c r="F37" s="290" t="s">
        <v>63</v>
      </c>
      <c r="G37" s="292" t="s">
        <v>64</v>
      </c>
      <c r="J37" s="275"/>
      <c r="K37" s="275"/>
      <c r="L37" s="280"/>
      <c r="M37" s="280"/>
      <c r="N37" s="281"/>
    </row>
    <row r="38" spans="1:14" s="274" customFormat="1" ht="26.25" customHeight="1" x14ac:dyDescent="0.4">
      <c r="A38" s="287" t="s">
        <v>65</v>
      </c>
      <c r="B38" s="288">
        <v>1</v>
      </c>
      <c r="C38" s="293">
        <v>1</v>
      </c>
      <c r="D38" s="294"/>
      <c r="E38" s="295" t="str">
        <f>IF(ISBLANK(D38),"-",$D$48/$D$45*D38)</f>
        <v>-</v>
      </c>
      <c r="F38" s="294"/>
      <c r="G38" s="296" t="str">
        <f>IF(ISBLANK(F38),"-",$D$48/$F$45*F38)</f>
        <v>-</v>
      </c>
      <c r="J38" s="275"/>
      <c r="K38" s="275"/>
      <c r="L38" s="280"/>
      <c r="M38" s="280"/>
      <c r="N38" s="281"/>
    </row>
    <row r="39" spans="1:14" s="274" customFormat="1" ht="26.25" customHeight="1" x14ac:dyDescent="0.4">
      <c r="A39" s="287" t="s">
        <v>66</v>
      </c>
      <c r="B39" s="288">
        <v>1</v>
      </c>
      <c r="C39" s="297">
        <v>2</v>
      </c>
      <c r="D39" s="298"/>
      <c r="E39" s="299" t="str">
        <f>IF(ISBLANK(D39),"-",$D$48/$D$45*D39)</f>
        <v>-</v>
      </c>
      <c r="F39" s="298"/>
      <c r="G39" s="300" t="str">
        <f>IF(ISBLANK(F39),"-",$D$48/$F$45*F39)</f>
        <v>-</v>
      </c>
      <c r="J39" s="275"/>
      <c r="K39" s="275"/>
      <c r="L39" s="280"/>
      <c r="M39" s="280"/>
      <c r="N39" s="281"/>
    </row>
    <row r="40" spans="1:14" ht="26.25" customHeight="1" x14ac:dyDescent="0.4">
      <c r="A40" s="287" t="s">
        <v>67</v>
      </c>
      <c r="B40" s="288">
        <v>1</v>
      </c>
      <c r="C40" s="297">
        <v>3</v>
      </c>
      <c r="D40" s="298"/>
      <c r="E40" s="299" t="str">
        <f>IF(ISBLANK(D40),"-",$D$48/$D$45*D40)</f>
        <v>-</v>
      </c>
      <c r="F40" s="298"/>
      <c r="G40" s="300" t="str">
        <f>IF(ISBLANK(F40),"-",$D$48/$F$45*F40)</f>
        <v>-</v>
      </c>
      <c r="L40" s="280"/>
      <c r="M40" s="280"/>
      <c r="N40" s="264"/>
    </row>
    <row r="41" spans="1:14" ht="26.25" customHeight="1" x14ac:dyDescent="0.4">
      <c r="A41" s="287" t="s">
        <v>68</v>
      </c>
      <c r="B41" s="288">
        <v>1</v>
      </c>
      <c r="C41" s="301">
        <v>4</v>
      </c>
      <c r="D41" s="302"/>
      <c r="E41" s="303" t="str">
        <f>IF(ISBLANK(D41),"-",$D$48/$D$45*D41)</f>
        <v>-</v>
      </c>
      <c r="F41" s="302"/>
      <c r="G41" s="304" t="str">
        <f>IF(ISBLANK(F41),"-",$D$48/$F$45*F41)</f>
        <v>-</v>
      </c>
      <c r="L41" s="280"/>
      <c r="M41" s="280"/>
      <c r="N41" s="264"/>
    </row>
    <row r="42" spans="1:14" ht="27" customHeight="1" thickBot="1" x14ac:dyDescent="0.45">
      <c r="A42" s="287" t="s">
        <v>69</v>
      </c>
      <c r="B42" s="288">
        <v>1</v>
      </c>
      <c r="C42" s="305" t="s">
        <v>70</v>
      </c>
      <c r="D42" s="306" t="e">
        <f>AVERAGE(D38:D41)</f>
        <v>#DIV/0!</v>
      </c>
      <c r="E42" s="307" t="e">
        <f>AVERAGE(E38:E41)</f>
        <v>#DIV/0!</v>
      </c>
      <c r="F42" s="308" t="e">
        <f>AVERAGE(F38:F41)</f>
        <v>#DIV/0!</v>
      </c>
      <c r="G42" s="309" t="e">
        <f>AVERAGE(G38:G41)</f>
        <v>#DIV/0!</v>
      </c>
      <c r="H42" s="310"/>
    </row>
    <row r="43" spans="1:14" ht="26.25" customHeight="1" x14ac:dyDescent="0.4">
      <c r="A43" s="287" t="s">
        <v>71</v>
      </c>
      <c r="B43" s="273">
        <v>1</v>
      </c>
      <c r="C43" s="311" t="s">
        <v>72</v>
      </c>
      <c r="D43" s="312"/>
      <c r="E43" s="264"/>
      <c r="F43" s="313"/>
      <c r="H43" s="310"/>
    </row>
    <row r="44" spans="1:14" ht="26.25" customHeight="1" x14ac:dyDescent="0.4">
      <c r="A44" s="287" t="s">
        <v>73</v>
      </c>
      <c r="B44" s="273">
        <v>1</v>
      </c>
      <c r="C44" s="314" t="s">
        <v>74</v>
      </c>
      <c r="D44" s="315">
        <f>D43*$B$34</f>
        <v>0</v>
      </c>
      <c r="E44" s="316"/>
      <c r="F44" s="317">
        <f>F43*$B$34</f>
        <v>0</v>
      </c>
      <c r="H44" s="310"/>
    </row>
    <row r="45" spans="1:14" ht="19.5" customHeight="1" thickBot="1" x14ac:dyDescent="0.35">
      <c r="A45" s="287" t="s">
        <v>75</v>
      </c>
      <c r="B45" s="276">
        <f>(B44/B43)*(B42/B41)*(B40/B39)*(B38/B37)*B36</f>
        <v>1</v>
      </c>
      <c r="C45" s="314" t="s">
        <v>76</v>
      </c>
      <c r="D45" s="318">
        <f>D44*$B$30/100</f>
        <v>0</v>
      </c>
      <c r="E45" s="319"/>
      <c r="F45" s="320">
        <f>F44*$B$30/100</f>
        <v>0</v>
      </c>
      <c r="H45" s="310"/>
    </row>
    <row r="46" spans="1:14" ht="19.5" customHeight="1" thickBot="1" x14ac:dyDescent="0.35">
      <c r="A46" s="478" t="s">
        <v>77</v>
      </c>
      <c r="B46" s="479"/>
      <c r="C46" s="314" t="s">
        <v>78</v>
      </c>
      <c r="D46" s="315">
        <f>D45/$B$45</f>
        <v>0</v>
      </c>
      <c r="E46" s="319"/>
      <c r="F46" s="321">
        <f>F45/$B$45</f>
        <v>0</v>
      </c>
      <c r="H46" s="310"/>
    </row>
    <row r="47" spans="1:14" ht="27" customHeight="1" thickBot="1" x14ac:dyDescent="0.45">
      <c r="A47" s="480"/>
      <c r="B47" s="481"/>
      <c r="C47" s="314" t="s">
        <v>79</v>
      </c>
      <c r="D47" s="322">
        <v>0.5</v>
      </c>
      <c r="F47" s="323"/>
      <c r="H47" s="310"/>
    </row>
    <row r="48" spans="1:14" ht="18.75" x14ac:dyDescent="0.3">
      <c r="C48" s="314" t="s">
        <v>80</v>
      </c>
      <c r="D48" s="315">
        <f>D47*$B$45</f>
        <v>0.5</v>
      </c>
      <c r="F48" s="323"/>
      <c r="H48" s="310"/>
    </row>
    <row r="49" spans="1:12" ht="19.5" customHeight="1" thickBot="1" x14ac:dyDescent="0.35">
      <c r="C49" s="324" t="s">
        <v>81</v>
      </c>
      <c r="D49" s="325">
        <f>D48/B34</f>
        <v>0.5</v>
      </c>
      <c r="F49" s="326"/>
      <c r="H49" s="310"/>
    </row>
    <row r="50" spans="1:12" ht="18.75" x14ac:dyDescent="0.3">
      <c r="C50" s="327" t="s">
        <v>82</v>
      </c>
      <c r="D50" s="328" t="e">
        <f>AVERAGE(E38:E41,G38:G41)</f>
        <v>#DIV/0!</v>
      </c>
      <c r="F50" s="326"/>
      <c r="H50" s="310"/>
    </row>
    <row r="51" spans="1:12" ht="18.75" x14ac:dyDescent="0.3">
      <c r="C51" s="329" t="s">
        <v>83</v>
      </c>
      <c r="D51" s="330" t="e">
        <f>STDEV(E38:E41,G38:G41)/D50</f>
        <v>#DIV/0!</v>
      </c>
      <c r="F51" s="326"/>
    </row>
    <row r="52" spans="1:12" ht="19.5" customHeight="1" thickBot="1" x14ac:dyDescent="0.35">
      <c r="C52" s="331" t="s">
        <v>15</v>
      </c>
      <c r="D52" s="332">
        <f>COUNT(E38:E41,G38:G41)</f>
        <v>0</v>
      </c>
      <c r="F52" s="326"/>
    </row>
    <row r="54" spans="1:12" ht="18.75" x14ac:dyDescent="0.3">
      <c r="A54" s="260" t="s">
        <v>1</v>
      </c>
      <c r="B54" s="333" t="s">
        <v>84</v>
      </c>
    </row>
    <row r="55" spans="1:12" ht="18.75" x14ac:dyDescent="0.3">
      <c r="A55" s="264" t="s">
        <v>85</v>
      </c>
      <c r="B55" s="334" t="str">
        <f>B21</f>
        <v>Each tablets contains 300mg Atazanavir and 100mg Ritonavir</v>
      </c>
    </row>
    <row r="56" spans="1:12" ht="26.25" customHeight="1" x14ac:dyDescent="0.4">
      <c r="A56" s="334" t="s">
        <v>121</v>
      </c>
      <c r="B56" s="273">
        <v>100</v>
      </c>
      <c r="C56" s="264" t="str">
        <f>B20</f>
        <v>Ritonavir</v>
      </c>
      <c r="H56" s="316"/>
    </row>
    <row r="57" spans="1:12" ht="18.75" x14ac:dyDescent="0.3">
      <c r="A57" s="334" t="s">
        <v>122</v>
      </c>
      <c r="B57" s="335">
        <f>Uniformity!C46</f>
        <v>1969.8280000000007</v>
      </c>
      <c r="H57" s="316"/>
    </row>
    <row r="58" spans="1:12" ht="19.5" customHeight="1" thickBot="1" x14ac:dyDescent="0.35">
      <c r="H58" s="316"/>
    </row>
    <row r="59" spans="1:12" s="274" customFormat="1" ht="27" customHeight="1" thickBot="1" x14ac:dyDescent="0.45">
      <c r="A59" s="285" t="s">
        <v>88</v>
      </c>
      <c r="B59" s="286">
        <v>1</v>
      </c>
      <c r="C59" s="264"/>
      <c r="D59" s="336" t="s">
        <v>89</v>
      </c>
      <c r="E59" s="337" t="s">
        <v>90</v>
      </c>
      <c r="F59" s="337" t="s">
        <v>63</v>
      </c>
      <c r="G59" s="337" t="s">
        <v>91</v>
      </c>
      <c r="H59" s="289" t="s">
        <v>92</v>
      </c>
      <c r="L59" s="275"/>
    </row>
    <row r="60" spans="1:12" s="274" customFormat="1" ht="22.5" customHeight="1" x14ac:dyDescent="0.4">
      <c r="A60" s="287" t="s">
        <v>93</v>
      </c>
      <c r="B60" s="288">
        <v>1</v>
      </c>
      <c r="C60" s="482" t="s">
        <v>94</v>
      </c>
      <c r="D60" s="485"/>
      <c r="E60" s="338">
        <v>1</v>
      </c>
      <c r="F60" s="339"/>
      <c r="G60" s="340" t="str">
        <f>IF(ISBLANK(F60),"-",(F60/$D$50*$D$47*$B$68)*($B$57/$D$60))</f>
        <v>-</v>
      </c>
      <c r="H60" s="341" t="str">
        <f t="shared" ref="H60:H71" si="0">IF(ISBLANK(F60),"-",G60/$B$56)</f>
        <v>-</v>
      </c>
      <c r="L60" s="275"/>
    </row>
    <row r="61" spans="1:12" s="274" customFormat="1" ht="26.25" customHeight="1" x14ac:dyDescent="0.4">
      <c r="A61" s="287" t="s">
        <v>95</v>
      </c>
      <c r="B61" s="288">
        <v>1</v>
      </c>
      <c r="C61" s="483"/>
      <c r="D61" s="486"/>
      <c r="E61" s="342">
        <v>2</v>
      </c>
      <c r="F61" s="298"/>
      <c r="G61" s="343" t="str">
        <f>IF(ISBLANK(F61),"-",(F61/$D$50*$D$47*$B$68)*($B$57/$D$60))</f>
        <v>-</v>
      </c>
      <c r="H61" s="344" t="str">
        <f t="shared" si="0"/>
        <v>-</v>
      </c>
      <c r="L61" s="275"/>
    </row>
    <row r="62" spans="1:12" s="274" customFormat="1" ht="26.25" customHeight="1" x14ac:dyDescent="0.4">
      <c r="A62" s="287" t="s">
        <v>96</v>
      </c>
      <c r="B62" s="288">
        <v>1</v>
      </c>
      <c r="C62" s="483"/>
      <c r="D62" s="486"/>
      <c r="E62" s="342">
        <v>3</v>
      </c>
      <c r="F62" s="298"/>
      <c r="G62" s="343" t="str">
        <f>IF(ISBLANK(F62),"-",(F62/$D$50*$D$47*$B$68)*($B$57/$D$60))</f>
        <v>-</v>
      </c>
      <c r="H62" s="344" t="str">
        <f t="shared" si="0"/>
        <v>-</v>
      </c>
      <c r="L62" s="275"/>
    </row>
    <row r="63" spans="1:12" ht="21" customHeight="1" thickBot="1" x14ac:dyDescent="0.45">
      <c r="A63" s="287" t="s">
        <v>97</v>
      </c>
      <c r="B63" s="288">
        <v>1</v>
      </c>
      <c r="C63" s="484"/>
      <c r="D63" s="487"/>
      <c r="E63" s="345">
        <v>4</v>
      </c>
      <c r="F63" s="346"/>
      <c r="G63" s="343" t="str">
        <f>IF(ISBLANK(F63),"-",(F63/$D$50*$D$47*$B$68)*($B$57/$D$60))</f>
        <v>-</v>
      </c>
      <c r="H63" s="344" t="str">
        <f t="shared" si="0"/>
        <v>-</v>
      </c>
    </row>
    <row r="64" spans="1:12" ht="26.25" customHeight="1" x14ac:dyDescent="0.4">
      <c r="A64" s="287" t="s">
        <v>98</v>
      </c>
      <c r="B64" s="288">
        <v>1</v>
      </c>
      <c r="C64" s="482" t="s">
        <v>99</v>
      </c>
      <c r="D64" s="485"/>
      <c r="E64" s="338">
        <v>1</v>
      </c>
      <c r="F64" s="339"/>
      <c r="G64" s="347" t="str">
        <f>IF(ISBLANK(F64),"-",(F64/$D$50*$D$47*$B$68)*($B$57/$D$64))</f>
        <v>-</v>
      </c>
      <c r="H64" s="348" t="str">
        <f t="shared" si="0"/>
        <v>-</v>
      </c>
    </row>
    <row r="65" spans="1:8" ht="26.25" customHeight="1" x14ac:dyDescent="0.4">
      <c r="A65" s="287" t="s">
        <v>100</v>
      </c>
      <c r="B65" s="288">
        <v>1</v>
      </c>
      <c r="C65" s="483"/>
      <c r="D65" s="486"/>
      <c r="E65" s="342">
        <v>2</v>
      </c>
      <c r="F65" s="298"/>
      <c r="G65" s="349" t="str">
        <f>IF(ISBLANK(F65),"-",(F65/$D$50*$D$47*$B$68)*($B$57/$D$64))</f>
        <v>-</v>
      </c>
      <c r="H65" s="350" t="str">
        <f t="shared" si="0"/>
        <v>-</v>
      </c>
    </row>
    <row r="66" spans="1:8" ht="26.25" customHeight="1" x14ac:dyDescent="0.4">
      <c r="A66" s="287" t="s">
        <v>101</v>
      </c>
      <c r="B66" s="288">
        <v>1</v>
      </c>
      <c r="C66" s="483"/>
      <c r="D66" s="486"/>
      <c r="E66" s="342">
        <v>3</v>
      </c>
      <c r="F66" s="298"/>
      <c r="G66" s="349" t="str">
        <f>IF(ISBLANK(F66),"-",(F66/$D$50*$D$47*$B$68)*($B$57/$D$64))</f>
        <v>-</v>
      </c>
      <c r="H66" s="350" t="str">
        <f t="shared" si="0"/>
        <v>-</v>
      </c>
    </row>
    <row r="67" spans="1:8" ht="21" customHeight="1" thickBot="1" x14ac:dyDescent="0.45">
      <c r="A67" s="287" t="s">
        <v>102</v>
      </c>
      <c r="B67" s="288">
        <v>1</v>
      </c>
      <c r="C67" s="484"/>
      <c r="D67" s="487"/>
      <c r="E67" s="345">
        <v>4</v>
      </c>
      <c r="F67" s="346"/>
      <c r="G67" s="351" t="str">
        <f>IF(ISBLANK(F67),"-",(F67/$D$50*$D$47*$B$68)*($B$57/$D$64))</f>
        <v>-</v>
      </c>
      <c r="H67" s="352" t="str">
        <f t="shared" si="0"/>
        <v>-</v>
      </c>
    </row>
    <row r="68" spans="1:8" ht="21.75" customHeight="1" x14ac:dyDescent="0.4">
      <c r="A68" s="287" t="s">
        <v>103</v>
      </c>
      <c r="B68" s="353">
        <f>(B67/B66)*(B65/B64)*(B63/B62)*(B61/B60)*B59</f>
        <v>1</v>
      </c>
      <c r="C68" s="482" t="s">
        <v>104</v>
      </c>
      <c r="D68" s="485"/>
      <c r="E68" s="338">
        <v>1</v>
      </c>
      <c r="F68" s="339"/>
      <c r="G68" s="347" t="str">
        <f>IF(ISBLANK(F68),"-",(F68/$D$50*$D$47*$B$68)*($B$57/$D$68))</f>
        <v>-</v>
      </c>
      <c r="H68" s="344" t="str">
        <f t="shared" si="0"/>
        <v>-</v>
      </c>
    </row>
    <row r="69" spans="1:8" ht="21.75" customHeight="1" thickBot="1" x14ac:dyDescent="0.45">
      <c r="A69" s="354" t="s">
        <v>105</v>
      </c>
      <c r="B69" s="355">
        <f>D47*B68/B56*B57</f>
        <v>9.8491400000000038</v>
      </c>
      <c r="C69" s="483"/>
      <c r="D69" s="486"/>
      <c r="E69" s="342">
        <v>2</v>
      </c>
      <c r="F69" s="298"/>
      <c r="G69" s="349" t="str">
        <f>IF(ISBLANK(F69),"-",(F69/$D$50*$D$47*$B$68)*($B$57/$D$68))</f>
        <v>-</v>
      </c>
      <c r="H69" s="344" t="str">
        <f t="shared" si="0"/>
        <v>-</v>
      </c>
    </row>
    <row r="70" spans="1:8" ht="22.5" customHeight="1" x14ac:dyDescent="0.4">
      <c r="A70" s="491" t="s">
        <v>77</v>
      </c>
      <c r="B70" s="492"/>
      <c r="C70" s="483"/>
      <c r="D70" s="486"/>
      <c r="E70" s="342">
        <v>3</v>
      </c>
      <c r="F70" s="298"/>
      <c r="G70" s="349" t="str">
        <f>IF(ISBLANK(F70),"-",(F70/$D$50*$D$47*$B$68)*($B$57/$D$68))</f>
        <v>-</v>
      </c>
      <c r="H70" s="344" t="str">
        <f t="shared" si="0"/>
        <v>-</v>
      </c>
    </row>
    <row r="71" spans="1:8" ht="21.75" customHeight="1" thickBot="1" x14ac:dyDescent="0.45">
      <c r="A71" s="493"/>
      <c r="B71" s="494"/>
      <c r="C71" s="490"/>
      <c r="D71" s="487"/>
      <c r="E71" s="345">
        <v>4</v>
      </c>
      <c r="F71" s="346"/>
      <c r="G71" s="351" t="str">
        <f>IF(ISBLANK(F71),"-",(F71/$D$50*$D$47*$B$68)*($B$57/$D$68))</f>
        <v>-</v>
      </c>
      <c r="H71" s="356" t="str">
        <f t="shared" si="0"/>
        <v>-</v>
      </c>
    </row>
    <row r="72" spans="1:8" ht="26.25" customHeight="1" x14ac:dyDescent="0.4">
      <c r="A72" s="316"/>
      <c r="B72" s="316"/>
      <c r="C72" s="316"/>
      <c r="D72" s="316"/>
      <c r="E72" s="316"/>
      <c r="F72" s="316"/>
      <c r="G72" s="357" t="s">
        <v>70</v>
      </c>
      <c r="H72" s="358" t="e">
        <f>AVERAGE(H60:H71)</f>
        <v>#DIV/0!</v>
      </c>
    </row>
    <row r="73" spans="1:8" ht="26.25" customHeight="1" x14ac:dyDescent="0.4">
      <c r="C73" s="316"/>
      <c r="D73" s="316"/>
      <c r="E73" s="316"/>
      <c r="F73" s="316"/>
      <c r="G73" s="329" t="s">
        <v>83</v>
      </c>
      <c r="H73" s="359" t="e">
        <f>STDEV(H60:H71)/H72</f>
        <v>#DIV/0!</v>
      </c>
    </row>
    <row r="74" spans="1:8" ht="27" customHeight="1" thickBot="1" x14ac:dyDescent="0.45">
      <c r="A74" s="316"/>
      <c r="B74" s="316"/>
      <c r="C74" s="316"/>
      <c r="D74" s="316"/>
      <c r="E74" s="319"/>
      <c r="F74" s="316"/>
      <c r="G74" s="331" t="s">
        <v>15</v>
      </c>
      <c r="H74" s="360">
        <f>COUNT(H60:H71)</f>
        <v>0</v>
      </c>
    </row>
    <row r="75" spans="1:8" ht="18.75" x14ac:dyDescent="0.3">
      <c r="A75" s="316"/>
      <c r="B75" s="316"/>
      <c r="C75" s="316"/>
      <c r="D75" s="316"/>
      <c r="E75" s="319"/>
      <c r="F75" s="316"/>
      <c r="G75" s="272"/>
      <c r="H75" s="276"/>
    </row>
    <row r="76" spans="1:8" ht="18.75" x14ac:dyDescent="0.3">
      <c r="A76" s="269" t="s">
        <v>106</v>
      </c>
      <c r="B76" s="272" t="s">
        <v>107</v>
      </c>
      <c r="C76" s="495" t="str">
        <f>B20</f>
        <v>Ritonavir</v>
      </c>
      <c r="D76" s="495"/>
      <c r="E76" s="264" t="s">
        <v>108</v>
      </c>
      <c r="F76" s="264"/>
      <c r="G76" s="361" t="e">
        <f>H72</f>
        <v>#DIV/0!</v>
      </c>
      <c r="H76" s="276"/>
    </row>
    <row r="77" spans="1:8" ht="18.75" x14ac:dyDescent="0.3">
      <c r="A77" s="316"/>
      <c r="B77" s="316"/>
      <c r="C77" s="316"/>
      <c r="D77" s="316"/>
      <c r="E77" s="319"/>
      <c r="F77" s="316"/>
      <c r="G77" s="272"/>
      <c r="H77" s="276"/>
    </row>
    <row r="78" spans="1:8" ht="26.25" customHeight="1" x14ac:dyDescent="0.4">
      <c r="A78" s="268" t="s">
        <v>109</v>
      </c>
      <c r="B78" s="268" t="s">
        <v>110</v>
      </c>
      <c r="D78" s="362" t="s">
        <v>111</v>
      </c>
    </row>
    <row r="79" spans="1:8" ht="18.75" x14ac:dyDescent="0.3">
      <c r="A79" s="268"/>
      <c r="B79" s="268"/>
    </row>
    <row r="80" spans="1:8" ht="26.25" customHeight="1" x14ac:dyDescent="0.4">
      <c r="A80" s="269" t="s">
        <v>4</v>
      </c>
      <c r="B80" s="273" t="s">
        <v>123</v>
      </c>
      <c r="C80" s="271"/>
    </row>
    <row r="81" spans="1:12" ht="26.25" customHeight="1" x14ac:dyDescent="0.4">
      <c r="A81" s="272" t="s">
        <v>48</v>
      </c>
      <c r="B81" s="273" t="s">
        <v>124</v>
      </c>
    </row>
    <row r="82" spans="1:12" ht="27" customHeight="1" thickBot="1" x14ac:dyDescent="0.45">
      <c r="A82" s="272" t="s">
        <v>5</v>
      </c>
      <c r="B82" s="273">
        <v>99.4</v>
      </c>
    </row>
    <row r="83" spans="1:12" s="274" customFormat="1" ht="27" customHeight="1" thickBot="1" x14ac:dyDescent="0.45">
      <c r="A83" s="272" t="s">
        <v>49</v>
      </c>
      <c r="B83" s="273">
        <f>B29</f>
        <v>0</v>
      </c>
      <c r="C83" s="472" t="s">
        <v>50</v>
      </c>
      <c r="D83" s="473"/>
      <c r="E83" s="473"/>
      <c r="F83" s="473"/>
      <c r="G83" s="474"/>
      <c r="I83" s="275"/>
      <c r="J83" s="275"/>
      <c r="K83" s="275"/>
      <c r="L83" s="275"/>
    </row>
    <row r="84" spans="1:12" s="274" customFormat="1" ht="18.75" x14ac:dyDescent="0.3">
      <c r="A84" s="272" t="s">
        <v>51</v>
      </c>
      <c r="B84" s="276">
        <f>B82-B83</f>
        <v>99.4</v>
      </c>
      <c r="C84" s="277"/>
      <c r="D84" s="277"/>
      <c r="E84" s="277"/>
      <c r="F84" s="277"/>
      <c r="G84" s="278"/>
      <c r="I84" s="275"/>
      <c r="J84" s="275"/>
      <c r="K84" s="275"/>
      <c r="L84" s="275"/>
    </row>
    <row r="85" spans="1:12" s="274" customFormat="1" ht="19.5" customHeight="1" thickBot="1" x14ac:dyDescent="0.35">
      <c r="A85" s="272"/>
      <c r="B85" s="276"/>
      <c r="C85" s="277"/>
      <c r="D85" s="277"/>
      <c r="E85" s="277"/>
      <c r="F85" s="277"/>
      <c r="G85" s="278"/>
      <c r="I85" s="275"/>
      <c r="J85" s="275"/>
      <c r="K85" s="275"/>
      <c r="L85" s="275"/>
    </row>
    <row r="86" spans="1:12" s="274" customFormat="1" ht="27" customHeight="1" thickBot="1" x14ac:dyDescent="0.45">
      <c r="A86" s="272" t="s">
        <v>52</v>
      </c>
      <c r="B86" s="279">
        <v>1</v>
      </c>
      <c r="C86" s="463" t="s">
        <v>53</v>
      </c>
      <c r="D86" s="464"/>
      <c r="E86" s="464"/>
      <c r="F86" s="464"/>
      <c r="G86" s="464"/>
      <c r="H86" s="465"/>
      <c r="I86" s="275"/>
      <c r="J86" s="275"/>
      <c r="K86" s="275"/>
      <c r="L86" s="275"/>
    </row>
    <row r="87" spans="1:12" s="274" customFormat="1" ht="27" customHeight="1" thickBot="1" x14ac:dyDescent="0.45">
      <c r="A87" s="272" t="s">
        <v>54</v>
      </c>
      <c r="B87" s="279">
        <v>1</v>
      </c>
      <c r="C87" s="463" t="s">
        <v>55</v>
      </c>
      <c r="D87" s="464"/>
      <c r="E87" s="464"/>
      <c r="F87" s="464"/>
      <c r="G87" s="464"/>
      <c r="H87" s="465"/>
      <c r="I87" s="275"/>
      <c r="J87" s="275"/>
      <c r="K87" s="275"/>
      <c r="L87" s="275"/>
    </row>
    <row r="88" spans="1:12" s="274" customFormat="1" ht="18.75" x14ac:dyDescent="0.3">
      <c r="A88" s="272"/>
      <c r="B88" s="276"/>
      <c r="C88" s="277"/>
      <c r="D88" s="277"/>
      <c r="E88" s="277"/>
      <c r="F88" s="277"/>
      <c r="G88" s="278"/>
      <c r="I88" s="275"/>
      <c r="J88" s="275"/>
      <c r="K88" s="275"/>
      <c r="L88" s="275"/>
    </row>
    <row r="89" spans="1:12" ht="18.75" x14ac:dyDescent="0.3">
      <c r="A89" s="272" t="s">
        <v>56</v>
      </c>
      <c r="B89" s="284">
        <f>B86/B87</f>
        <v>1</v>
      </c>
      <c r="C89" s="264" t="s">
        <v>57</v>
      </c>
    </row>
    <row r="90" spans="1:12" ht="19.5" customHeight="1" thickBot="1" x14ac:dyDescent="0.35">
      <c r="A90" s="272"/>
      <c r="B90" s="284"/>
    </row>
    <row r="91" spans="1:12" ht="27" customHeight="1" thickBot="1" x14ac:dyDescent="0.45">
      <c r="A91" s="285" t="s">
        <v>58</v>
      </c>
      <c r="B91" s="286">
        <v>100</v>
      </c>
      <c r="D91" s="363" t="s">
        <v>59</v>
      </c>
      <c r="E91" s="364"/>
      <c r="F91" s="475" t="s">
        <v>60</v>
      </c>
      <c r="G91" s="477"/>
    </row>
    <row r="92" spans="1:12" ht="26.25" customHeight="1" x14ac:dyDescent="0.4">
      <c r="A92" s="287" t="s">
        <v>61</v>
      </c>
      <c r="B92" s="288">
        <v>1</v>
      </c>
      <c r="C92" s="365" t="s">
        <v>62</v>
      </c>
      <c r="D92" s="290" t="s">
        <v>63</v>
      </c>
      <c r="E92" s="291" t="s">
        <v>64</v>
      </c>
      <c r="F92" s="290" t="s">
        <v>63</v>
      </c>
      <c r="G92" s="292" t="s">
        <v>64</v>
      </c>
    </row>
    <row r="93" spans="1:12" ht="26.25" customHeight="1" x14ac:dyDescent="0.4">
      <c r="A93" s="287" t="s">
        <v>65</v>
      </c>
      <c r="B93" s="288">
        <v>1</v>
      </c>
      <c r="C93" s="366">
        <v>1</v>
      </c>
      <c r="D93" s="294">
        <v>19311279</v>
      </c>
      <c r="E93" s="295">
        <f>IF(ISBLANK(D93),"-",$D$103/$D$100*D93)</f>
        <v>12972653.630114017</v>
      </c>
      <c r="F93" s="294">
        <v>10451681</v>
      </c>
      <c r="G93" s="296">
        <f>IF(ISBLANK(F93),"-",$D$103/$F$100*F93)</f>
        <v>13186317.554183895</v>
      </c>
    </row>
    <row r="94" spans="1:12" ht="26.25" customHeight="1" x14ac:dyDescent="0.4">
      <c r="A94" s="287" t="s">
        <v>66</v>
      </c>
      <c r="B94" s="288">
        <v>1</v>
      </c>
      <c r="C94" s="316">
        <v>2</v>
      </c>
      <c r="D94" s="298">
        <v>19363735</v>
      </c>
      <c r="E94" s="299">
        <f>IF(ISBLANK(D94),"-",$D$103/$D$100*D94)</f>
        <v>13007891.768345114</v>
      </c>
      <c r="F94" s="298">
        <v>10585584</v>
      </c>
      <c r="G94" s="300">
        <f>IF(ISBLANK(F94),"-",$D$103/$F$100*F94)</f>
        <v>13355255.68762462</v>
      </c>
    </row>
    <row r="95" spans="1:12" ht="26.25" customHeight="1" x14ac:dyDescent="0.4">
      <c r="A95" s="287" t="s">
        <v>67</v>
      </c>
      <c r="B95" s="288">
        <v>1</v>
      </c>
      <c r="C95" s="316">
        <v>3</v>
      </c>
      <c r="D95" s="298">
        <v>19156303</v>
      </c>
      <c r="E95" s="299">
        <f>IF(ISBLANK(D95),"-",$D$103/$D$100*D95)</f>
        <v>12868546.078823367</v>
      </c>
      <c r="F95" s="298">
        <v>10446422</v>
      </c>
      <c r="G95" s="300">
        <f>IF(ISBLANK(F95),"-",$D$103/$F$100*F95)</f>
        <v>13179682.55986887</v>
      </c>
    </row>
    <row r="96" spans="1:12" ht="26.25" customHeight="1" x14ac:dyDescent="0.4">
      <c r="A96" s="287" t="s">
        <v>68</v>
      </c>
      <c r="B96" s="288">
        <v>1</v>
      </c>
      <c r="C96" s="367">
        <v>4</v>
      </c>
      <c r="D96" s="302"/>
      <c r="E96" s="303" t="str">
        <f>IF(ISBLANK(D96),"-",$D$103/$D$100*D96)</f>
        <v>-</v>
      </c>
      <c r="F96" s="368"/>
      <c r="G96" s="304" t="str">
        <f>IF(ISBLANK(F96),"-",$D$103/$F$100*F96)</f>
        <v>-</v>
      </c>
    </row>
    <row r="97" spans="1:10" ht="27" customHeight="1" thickBot="1" x14ac:dyDescent="0.45">
      <c r="A97" s="287" t="s">
        <v>69</v>
      </c>
      <c r="B97" s="288">
        <v>1</v>
      </c>
      <c r="C97" s="272" t="s">
        <v>70</v>
      </c>
      <c r="D97" s="369">
        <f>AVERAGE(D93:D96)</f>
        <v>19277105.666666668</v>
      </c>
      <c r="E97" s="307">
        <f>AVERAGE(E93:E96)</f>
        <v>12949697.159094164</v>
      </c>
      <c r="F97" s="370">
        <f>AVERAGE(F93:F96)</f>
        <v>10494562.333333334</v>
      </c>
      <c r="G97" s="371">
        <f>AVERAGE(G93:G96)</f>
        <v>13240418.600559128</v>
      </c>
    </row>
    <row r="98" spans="1:10" ht="26.25" customHeight="1" x14ac:dyDescent="0.4">
      <c r="A98" s="287" t="s">
        <v>71</v>
      </c>
      <c r="B98" s="273">
        <v>1</v>
      </c>
      <c r="C98" s="311" t="s">
        <v>72</v>
      </c>
      <c r="D98" s="312">
        <v>16.64</v>
      </c>
      <c r="E98" s="264"/>
      <c r="F98" s="313">
        <v>8.86</v>
      </c>
    </row>
    <row r="99" spans="1:10" ht="26.25" customHeight="1" x14ac:dyDescent="0.4">
      <c r="A99" s="287" t="s">
        <v>73</v>
      </c>
      <c r="B99" s="273">
        <v>1</v>
      </c>
      <c r="C99" s="314" t="s">
        <v>74</v>
      </c>
      <c r="D99" s="315">
        <f>D98*$B$89</f>
        <v>16.64</v>
      </c>
      <c r="E99" s="316"/>
      <c r="F99" s="317">
        <f>F98*$B$89</f>
        <v>8.86</v>
      </c>
    </row>
    <row r="100" spans="1:10" ht="19.5" customHeight="1" thickBot="1" x14ac:dyDescent="0.35">
      <c r="A100" s="287" t="s">
        <v>75</v>
      </c>
      <c r="B100" s="276">
        <f>(B99/B98)*(B97/B96)*(B95/B94)*(B93/B92)*B91</f>
        <v>100</v>
      </c>
      <c r="C100" s="314" t="s">
        <v>76</v>
      </c>
      <c r="D100" s="318">
        <f>D99*$B$84/100</f>
        <v>16.54016</v>
      </c>
      <c r="E100" s="319"/>
      <c r="F100" s="320">
        <f>F99*$B$84/100</f>
        <v>8.8068399999999993</v>
      </c>
    </row>
    <row r="101" spans="1:10" ht="19.5" customHeight="1" thickBot="1" x14ac:dyDescent="0.35">
      <c r="A101" s="478" t="s">
        <v>77</v>
      </c>
      <c r="B101" s="479"/>
      <c r="C101" s="314" t="s">
        <v>78</v>
      </c>
      <c r="D101" s="315">
        <f>D100/$B$100</f>
        <v>0.16540160000000001</v>
      </c>
      <c r="E101" s="319"/>
      <c r="F101" s="321">
        <f>F100/$B$100</f>
        <v>8.8068399999999991E-2</v>
      </c>
      <c r="H101" s="310"/>
    </row>
    <row r="102" spans="1:10" ht="19.5" customHeight="1" thickBot="1" x14ac:dyDescent="0.35">
      <c r="A102" s="480"/>
      <c r="B102" s="481"/>
      <c r="C102" s="314" t="s">
        <v>79</v>
      </c>
      <c r="D102" s="318">
        <f>$B$56/$B$118</f>
        <v>0.1111111111111111</v>
      </c>
      <c r="F102" s="323"/>
      <c r="G102" s="372"/>
      <c r="H102" s="310"/>
    </row>
    <row r="103" spans="1:10" ht="18.75" x14ac:dyDescent="0.3">
      <c r="C103" s="314" t="s">
        <v>80</v>
      </c>
      <c r="D103" s="315">
        <f>D102*$B$100</f>
        <v>11.111111111111111</v>
      </c>
      <c r="F103" s="323"/>
      <c r="H103" s="310"/>
    </row>
    <row r="104" spans="1:10" ht="19.5" customHeight="1" thickBot="1" x14ac:dyDescent="0.35">
      <c r="C104" s="324" t="s">
        <v>81</v>
      </c>
      <c r="D104" s="325">
        <f>D103/B34</f>
        <v>11.111111111111111</v>
      </c>
      <c r="F104" s="326"/>
      <c r="H104" s="310"/>
      <c r="J104" s="373"/>
    </row>
    <row r="105" spans="1:10" ht="18.75" x14ac:dyDescent="0.3">
      <c r="C105" s="327" t="s">
        <v>82</v>
      </c>
      <c r="D105" s="328">
        <f>AVERAGE(E93:E96,G93:G96)</f>
        <v>13095057.879826644</v>
      </c>
      <c r="F105" s="326"/>
      <c r="G105" s="372"/>
      <c r="H105" s="310"/>
      <c r="J105" s="374"/>
    </row>
    <row r="106" spans="1:10" ht="18.75" x14ac:dyDescent="0.3">
      <c r="C106" s="329" t="s">
        <v>83</v>
      </c>
      <c r="D106" s="375">
        <f>STDEV(E93:E96,G93:G96)/D105</f>
        <v>1.3535342625617819E-2</v>
      </c>
      <c r="F106" s="326"/>
      <c r="H106" s="310"/>
      <c r="J106" s="374"/>
    </row>
    <row r="107" spans="1:10" ht="19.5" customHeight="1" thickBot="1" x14ac:dyDescent="0.35">
      <c r="C107" s="331" t="s">
        <v>15</v>
      </c>
      <c r="D107" s="376">
        <f>COUNT(E93:E96,G93:G96)</f>
        <v>6</v>
      </c>
      <c r="F107" s="326"/>
      <c r="H107" s="310"/>
      <c r="J107" s="374"/>
    </row>
    <row r="108" spans="1:10" ht="19.5" customHeight="1" thickBot="1" x14ac:dyDescent="0.35">
      <c r="A108" s="260"/>
      <c r="B108" s="260"/>
      <c r="C108" s="260"/>
      <c r="D108" s="260"/>
      <c r="E108" s="260"/>
    </row>
    <row r="109" spans="1:10" ht="26.25" customHeight="1" x14ac:dyDescent="0.4">
      <c r="A109" s="285" t="s">
        <v>114</v>
      </c>
      <c r="B109" s="286">
        <v>900</v>
      </c>
      <c r="C109" s="363" t="s">
        <v>115</v>
      </c>
      <c r="D109" s="377" t="s">
        <v>63</v>
      </c>
      <c r="E109" s="378" t="s">
        <v>116</v>
      </c>
      <c r="F109" s="379" t="s">
        <v>117</v>
      </c>
    </row>
    <row r="110" spans="1:10" ht="26.25" customHeight="1" x14ac:dyDescent="0.4">
      <c r="A110" s="287" t="s">
        <v>93</v>
      </c>
      <c r="B110" s="288">
        <v>1</v>
      </c>
      <c r="C110" s="380">
        <v>1</v>
      </c>
      <c r="D110" s="381">
        <v>8049180</v>
      </c>
      <c r="E110" s="382">
        <f t="shared" ref="E110:E115" si="1">IF(ISBLANK(D110),"-",D110/$D$105*$D$102*$B$118)</f>
        <v>61.467311361792589</v>
      </c>
      <c r="F110" s="383">
        <f t="shared" ref="F110:F115" si="2">IF(ISBLANK(D110), "-", E110/$B$56)</f>
        <v>0.61467311361792587</v>
      </c>
    </row>
    <row r="111" spans="1:10" ht="26.25" customHeight="1" x14ac:dyDescent="0.4">
      <c r="A111" s="287" t="s">
        <v>95</v>
      </c>
      <c r="B111" s="288">
        <v>1</v>
      </c>
      <c r="C111" s="380">
        <v>2</v>
      </c>
      <c r="D111" s="381">
        <v>8098077</v>
      </c>
      <c r="E111" s="384">
        <f t="shared" si="1"/>
        <v>61.840711773220541</v>
      </c>
      <c r="F111" s="385">
        <f t="shared" si="2"/>
        <v>0.61840711773220536</v>
      </c>
    </row>
    <row r="112" spans="1:10" ht="26.25" customHeight="1" x14ac:dyDescent="0.4">
      <c r="A112" s="287" t="s">
        <v>96</v>
      </c>
      <c r="B112" s="288">
        <v>1</v>
      </c>
      <c r="C112" s="380">
        <v>3</v>
      </c>
      <c r="D112" s="381">
        <v>7952773</v>
      </c>
      <c r="E112" s="384">
        <f t="shared" si="1"/>
        <v>60.731102321063425</v>
      </c>
      <c r="F112" s="385">
        <f t="shared" si="2"/>
        <v>0.60731102321063424</v>
      </c>
    </row>
    <row r="113" spans="1:10" ht="26.25" customHeight="1" x14ac:dyDescent="0.4">
      <c r="A113" s="287" t="s">
        <v>97</v>
      </c>
      <c r="B113" s="288">
        <v>1</v>
      </c>
      <c r="C113" s="380">
        <v>4</v>
      </c>
      <c r="D113" s="381">
        <v>8017954</v>
      </c>
      <c r="E113" s="384">
        <f t="shared" si="1"/>
        <v>61.228854989269756</v>
      </c>
      <c r="F113" s="385">
        <f t="shared" si="2"/>
        <v>0.61228854989269754</v>
      </c>
    </row>
    <row r="114" spans="1:10" ht="26.25" customHeight="1" x14ac:dyDescent="0.4">
      <c r="A114" s="287" t="s">
        <v>98</v>
      </c>
      <c r="B114" s="288">
        <v>1</v>
      </c>
      <c r="C114" s="380">
        <v>5</v>
      </c>
      <c r="D114" s="381">
        <v>8042439</v>
      </c>
      <c r="E114" s="384">
        <f t="shared" si="1"/>
        <v>61.415833926092333</v>
      </c>
      <c r="F114" s="385">
        <f t="shared" si="2"/>
        <v>0.61415833926092334</v>
      </c>
    </row>
    <row r="115" spans="1:10" ht="26.25" customHeight="1" x14ac:dyDescent="0.4">
      <c r="A115" s="287" t="s">
        <v>100</v>
      </c>
      <c r="B115" s="288">
        <v>1</v>
      </c>
      <c r="C115" s="386">
        <v>6</v>
      </c>
      <c r="D115" s="387">
        <v>8017692</v>
      </c>
      <c r="E115" s="388">
        <f t="shared" si="1"/>
        <v>61.226854234462841</v>
      </c>
      <c r="F115" s="389">
        <f t="shared" si="2"/>
        <v>0.61226854234462846</v>
      </c>
    </row>
    <row r="116" spans="1:10" ht="26.25" customHeight="1" x14ac:dyDescent="0.4">
      <c r="A116" s="287" t="s">
        <v>101</v>
      </c>
      <c r="B116" s="288">
        <v>1</v>
      </c>
      <c r="C116" s="380"/>
      <c r="D116" s="316"/>
      <c r="E116" s="264"/>
      <c r="F116" s="390"/>
    </row>
    <row r="117" spans="1:10" ht="26.25" customHeight="1" x14ac:dyDescent="0.4">
      <c r="A117" s="287" t="s">
        <v>102</v>
      </c>
      <c r="B117" s="288">
        <v>1</v>
      </c>
      <c r="C117" s="380"/>
      <c r="D117" s="391"/>
      <c r="E117" s="392" t="s">
        <v>70</v>
      </c>
      <c r="F117" s="393">
        <f>AVERAGE(F110:F115)</f>
        <v>0.61318444767650238</v>
      </c>
    </row>
    <row r="118" spans="1:10" ht="19.5" customHeight="1" thickBot="1" x14ac:dyDescent="0.35">
      <c r="A118" s="287" t="s">
        <v>103</v>
      </c>
      <c r="B118" s="353">
        <f>(B117/B116)*(B115/B114)*(B113/B112)*(B111/B110)*B109</f>
        <v>900</v>
      </c>
      <c r="C118" s="394"/>
      <c r="D118" s="395"/>
      <c r="E118" s="272" t="s">
        <v>83</v>
      </c>
      <c r="F118" s="396">
        <f>STDEV(F110:F115)/F117</f>
        <v>5.9510574697021557E-3</v>
      </c>
      <c r="I118" s="264"/>
    </row>
    <row r="119" spans="1:10" ht="19.5" customHeight="1" thickBot="1" x14ac:dyDescent="0.35">
      <c r="A119" s="478" t="s">
        <v>77</v>
      </c>
      <c r="B119" s="488"/>
      <c r="C119" s="397"/>
      <c r="D119" s="398"/>
      <c r="E119" s="399" t="s">
        <v>15</v>
      </c>
      <c r="F119" s="376">
        <f>COUNT(F110:F115)</f>
        <v>6</v>
      </c>
      <c r="I119" s="264"/>
      <c r="J119" s="374"/>
    </row>
    <row r="120" spans="1:10" ht="19.5" customHeight="1" thickBot="1" x14ac:dyDescent="0.35">
      <c r="A120" s="480"/>
      <c r="B120" s="489"/>
      <c r="C120" s="264"/>
      <c r="D120" s="264"/>
      <c r="E120" s="264"/>
      <c r="F120" s="316"/>
      <c r="G120" s="264"/>
      <c r="H120" s="264"/>
      <c r="I120" s="264"/>
    </row>
    <row r="121" spans="1:10" ht="18.75" x14ac:dyDescent="0.3">
      <c r="A121" s="283"/>
      <c r="B121" s="283"/>
      <c r="C121" s="264"/>
      <c r="D121" s="264"/>
      <c r="E121" s="264"/>
      <c r="F121" s="316"/>
      <c r="G121" s="264"/>
      <c r="H121" s="264"/>
      <c r="I121" s="264"/>
    </row>
    <row r="122" spans="1:10" ht="18.75" x14ac:dyDescent="0.3">
      <c r="A122" s="269" t="s">
        <v>106</v>
      </c>
      <c r="B122" s="272" t="s">
        <v>107</v>
      </c>
      <c r="C122" s="495" t="str">
        <f>B20</f>
        <v>Ritonavir</v>
      </c>
      <c r="D122" s="495"/>
      <c r="E122" s="264" t="s">
        <v>118</v>
      </c>
      <c r="F122" s="264"/>
      <c r="G122" s="361">
        <f>F117</f>
        <v>0.61318444767650238</v>
      </c>
      <c r="H122" s="264"/>
      <c r="I122" s="264"/>
    </row>
    <row r="123" spans="1:10" ht="18.75" x14ac:dyDescent="0.3">
      <c r="A123" s="283"/>
      <c r="B123" s="283"/>
      <c r="C123" s="264"/>
      <c r="D123" s="264"/>
      <c r="E123" s="264"/>
      <c r="F123" s="316"/>
      <c r="G123" s="264"/>
      <c r="H123" s="264"/>
      <c r="I123" s="264"/>
    </row>
    <row r="124" spans="1:10" ht="26.25" customHeight="1" x14ac:dyDescent="0.4">
      <c r="A124" s="268" t="s">
        <v>109</v>
      </c>
      <c r="B124" s="268" t="s">
        <v>110</v>
      </c>
      <c r="D124" s="362" t="s">
        <v>125</v>
      </c>
    </row>
    <row r="125" spans="1:10" ht="19.5" customHeight="1" thickBot="1" x14ac:dyDescent="0.35">
      <c r="A125" s="260"/>
      <c r="B125" s="260"/>
      <c r="C125" s="260"/>
      <c r="D125" s="260"/>
      <c r="E125" s="260"/>
    </row>
    <row r="126" spans="1:10" ht="26.25" customHeight="1" x14ac:dyDescent="0.4">
      <c r="A126" s="285" t="s">
        <v>114</v>
      </c>
      <c r="B126" s="286">
        <v>900</v>
      </c>
      <c r="C126" s="363" t="s">
        <v>115</v>
      </c>
      <c r="D126" s="377" t="s">
        <v>63</v>
      </c>
      <c r="E126" s="378" t="s">
        <v>116</v>
      </c>
      <c r="F126" s="379" t="s">
        <v>117</v>
      </c>
    </row>
    <row r="127" spans="1:10" ht="26.25" customHeight="1" x14ac:dyDescent="0.4">
      <c r="A127" s="287" t="s">
        <v>93</v>
      </c>
      <c r="B127" s="288">
        <v>1</v>
      </c>
      <c r="C127" s="380">
        <v>1</v>
      </c>
      <c r="D127" s="381">
        <v>12557498</v>
      </c>
      <c r="E127" s="400">
        <f t="shared" ref="E127:E132" si="3">IF(ISBLANK(D127),"-",D127/$D$105*$D$102*$B$135)</f>
        <v>95.894940787892409</v>
      </c>
      <c r="F127" s="401">
        <f t="shared" ref="F127:F132" si="4">IF(ISBLANK(D127), "-", E127/$B$56)</f>
        <v>0.95894940787892413</v>
      </c>
    </row>
    <row r="128" spans="1:10" ht="26.25" customHeight="1" x14ac:dyDescent="0.4">
      <c r="A128" s="287" t="s">
        <v>95</v>
      </c>
      <c r="B128" s="288">
        <v>1</v>
      </c>
      <c r="C128" s="380">
        <v>2</v>
      </c>
      <c r="D128" s="381">
        <v>12591757</v>
      </c>
      <c r="E128" s="402">
        <f t="shared" si="3"/>
        <v>96.156558570069436</v>
      </c>
      <c r="F128" s="403">
        <f t="shared" si="4"/>
        <v>0.96156558570069439</v>
      </c>
    </row>
    <row r="129" spans="1:10" ht="26.25" customHeight="1" x14ac:dyDescent="0.4">
      <c r="A129" s="287" t="s">
        <v>96</v>
      </c>
      <c r="B129" s="288">
        <v>1</v>
      </c>
      <c r="C129" s="380">
        <v>3</v>
      </c>
      <c r="D129" s="381">
        <v>12502292</v>
      </c>
      <c r="E129" s="402">
        <f t="shared" si="3"/>
        <v>95.473361895254996</v>
      </c>
      <c r="F129" s="403">
        <f t="shared" si="4"/>
        <v>0.95473361895254993</v>
      </c>
    </row>
    <row r="130" spans="1:10" ht="26.25" customHeight="1" x14ac:dyDescent="0.4">
      <c r="A130" s="287" t="s">
        <v>97</v>
      </c>
      <c r="B130" s="288">
        <v>1</v>
      </c>
      <c r="C130" s="380">
        <v>4</v>
      </c>
      <c r="D130" s="381">
        <v>12563265</v>
      </c>
      <c r="E130" s="402">
        <f t="shared" si="3"/>
        <v>95.938980303050897</v>
      </c>
      <c r="F130" s="403">
        <f t="shared" si="4"/>
        <v>0.95938980303050903</v>
      </c>
    </row>
    <row r="131" spans="1:10" ht="26.25" customHeight="1" x14ac:dyDescent="0.4">
      <c r="A131" s="287" t="s">
        <v>98</v>
      </c>
      <c r="B131" s="288">
        <v>1</v>
      </c>
      <c r="C131" s="380">
        <v>5</v>
      </c>
      <c r="D131" s="381">
        <v>12568026</v>
      </c>
      <c r="E131" s="402">
        <f t="shared" si="3"/>
        <v>95.975337530668313</v>
      </c>
      <c r="F131" s="403">
        <f t="shared" si="4"/>
        <v>0.95975337530668314</v>
      </c>
    </row>
    <row r="132" spans="1:10" ht="26.25" customHeight="1" x14ac:dyDescent="0.4">
      <c r="A132" s="287" t="s">
        <v>100</v>
      </c>
      <c r="B132" s="288">
        <v>1</v>
      </c>
      <c r="C132" s="386">
        <v>6</v>
      </c>
      <c r="D132" s="387">
        <v>12567994</v>
      </c>
      <c r="E132" s="404">
        <f t="shared" si="3"/>
        <v>95.975093163669001</v>
      </c>
      <c r="F132" s="405">
        <f t="shared" si="4"/>
        <v>0.95975093163669001</v>
      </c>
    </row>
    <row r="133" spans="1:10" ht="26.25" customHeight="1" x14ac:dyDescent="0.4">
      <c r="A133" s="287" t="s">
        <v>101</v>
      </c>
      <c r="B133" s="288">
        <v>1</v>
      </c>
      <c r="C133" s="380"/>
      <c r="D133" s="316"/>
      <c r="E133" s="264"/>
      <c r="F133" s="390"/>
    </row>
    <row r="134" spans="1:10" ht="26.25" customHeight="1" x14ac:dyDescent="0.4">
      <c r="A134" s="287" t="s">
        <v>102</v>
      </c>
      <c r="B134" s="288">
        <v>1</v>
      </c>
      <c r="C134" s="380"/>
      <c r="D134" s="391"/>
      <c r="E134" s="392" t="s">
        <v>70</v>
      </c>
      <c r="F134" s="406">
        <f>AVERAGE(F127:F132)</f>
        <v>0.95902378708434177</v>
      </c>
    </row>
    <row r="135" spans="1:10" ht="27" customHeight="1" thickBot="1" x14ac:dyDescent="0.45">
      <c r="A135" s="287" t="s">
        <v>103</v>
      </c>
      <c r="B135" s="288">
        <f>(B134/B133)*(B132/B131)*(B130/B129)*(B128/B127)*B126</f>
        <v>900</v>
      </c>
      <c r="C135" s="394"/>
      <c r="D135" s="395"/>
      <c r="E135" s="272" t="s">
        <v>83</v>
      </c>
      <c r="F135" s="407">
        <f>STDEV(F127:F132)/F134</f>
        <v>2.380836942463395E-3</v>
      </c>
      <c r="I135" s="264"/>
    </row>
    <row r="136" spans="1:10" ht="27" customHeight="1" thickBot="1" x14ac:dyDescent="0.45">
      <c r="A136" s="478" t="s">
        <v>77</v>
      </c>
      <c r="B136" s="488"/>
      <c r="C136" s="397"/>
      <c r="D136" s="398"/>
      <c r="E136" s="399" t="s">
        <v>15</v>
      </c>
      <c r="F136" s="408">
        <f>COUNT(F127:F132)</f>
        <v>6</v>
      </c>
      <c r="I136" s="264"/>
      <c r="J136" s="374"/>
    </row>
    <row r="137" spans="1:10" ht="19.5" customHeight="1" thickBot="1" x14ac:dyDescent="0.35">
      <c r="A137" s="480"/>
      <c r="B137" s="489"/>
      <c r="C137" s="264"/>
      <c r="D137" s="264"/>
      <c r="E137" s="264"/>
      <c r="F137" s="316"/>
      <c r="G137" s="264"/>
      <c r="H137" s="264"/>
      <c r="I137" s="264"/>
    </row>
    <row r="138" spans="1:10" ht="18.75" x14ac:dyDescent="0.3">
      <c r="A138" s="283"/>
      <c r="B138" s="283"/>
      <c r="C138" s="264"/>
      <c r="D138" s="264"/>
      <c r="E138" s="264"/>
      <c r="F138" s="316"/>
      <c r="G138" s="264"/>
      <c r="H138" s="264"/>
      <c r="I138" s="264"/>
    </row>
    <row r="139" spans="1:10" ht="26.25" customHeight="1" x14ac:dyDescent="0.4">
      <c r="A139" s="269" t="s">
        <v>106</v>
      </c>
      <c r="B139" s="272" t="s">
        <v>107</v>
      </c>
      <c r="C139" s="495" t="str">
        <f>B20</f>
        <v>Ritonavir</v>
      </c>
      <c r="D139" s="495"/>
      <c r="E139" s="264" t="s">
        <v>118</v>
      </c>
      <c r="F139" s="264"/>
      <c r="G139" s="409">
        <f>F134</f>
        <v>0.95902378708434177</v>
      </c>
      <c r="H139" s="264"/>
      <c r="I139" s="264"/>
    </row>
    <row r="140" spans="1:10" ht="18.75" x14ac:dyDescent="0.3">
      <c r="A140" s="269"/>
      <c r="B140" s="272"/>
      <c r="C140" s="276"/>
      <c r="D140" s="276"/>
      <c r="E140" s="264"/>
      <c r="F140" s="264"/>
      <c r="G140" s="361"/>
      <c r="H140" s="264"/>
      <c r="I140" s="264"/>
    </row>
    <row r="141" spans="1:10" ht="26.25" customHeight="1" x14ac:dyDescent="0.4">
      <c r="A141" s="268" t="s">
        <v>109</v>
      </c>
      <c r="B141" s="268" t="s">
        <v>110</v>
      </c>
      <c r="D141" s="362" t="s">
        <v>120</v>
      </c>
      <c r="H141" s="264"/>
      <c r="I141" s="264"/>
    </row>
    <row r="142" spans="1:10" ht="19.5" customHeight="1" thickBot="1" x14ac:dyDescent="0.35">
      <c r="A142" s="260"/>
      <c r="B142" s="260"/>
      <c r="C142" s="260"/>
      <c r="D142" s="260"/>
      <c r="E142" s="260"/>
      <c r="H142" s="264"/>
      <c r="I142" s="264"/>
    </row>
    <row r="143" spans="1:10" ht="26.25" customHeight="1" x14ac:dyDescent="0.4">
      <c r="A143" s="285" t="s">
        <v>114</v>
      </c>
      <c r="B143" s="286">
        <v>1</v>
      </c>
      <c r="C143" s="363" t="s">
        <v>115</v>
      </c>
      <c r="D143" s="377" t="s">
        <v>63</v>
      </c>
      <c r="E143" s="378" t="s">
        <v>116</v>
      </c>
      <c r="F143" s="379" t="s">
        <v>117</v>
      </c>
      <c r="H143" s="264"/>
      <c r="I143" s="264"/>
    </row>
    <row r="144" spans="1:10" ht="26.25" customHeight="1" x14ac:dyDescent="0.4">
      <c r="A144" s="287" t="s">
        <v>93</v>
      </c>
      <c r="B144" s="288">
        <v>1</v>
      </c>
      <c r="C144" s="380">
        <v>1</v>
      </c>
      <c r="D144" s="381"/>
      <c r="E144" s="400" t="str">
        <f t="shared" ref="E144:E149" si="5">IF(ISBLANK(D144),"-",D144/$D$105*$D$102*$B$152)</f>
        <v>-</v>
      </c>
      <c r="F144" s="401" t="str">
        <f t="shared" ref="F144:F149" si="6">IF(ISBLANK(D144), "-", E144/$B$56)</f>
        <v>-</v>
      </c>
      <c r="H144" s="264"/>
      <c r="I144" s="264"/>
    </row>
    <row r="145" spans="1:9" ht="26.25" customHeight="1" x14ac:dyDescent="0.4">
      <c r="A145" s="287" t="s">
        <v>95</v>
      </c>
      <c r="B145" s="288">
        <v>1</v>
      </c>
      <c r="C145" s="380">
        <v>2</v>
      </c>
      <c r="D145" s="381"/>
      <c r="E145" s="402" t="str">
        <f t="shared" si="5"/>
        <v>-</v>
      </c>
      <c r="F145" s="403" t="str">
        <f t="shared" si="6"/>
        <v>-</v>
      </c>
      <c r="H145" s="264"/>
      <c r="I145" s="264"/>
    </row>
    <row r="146" spans="1:9" ht="26.25" customHeight="1" x14ac:dyDescent="0.4">
      <c r="A146" s="287" t="s">
        <v>96</v>
      </c>
      <c r="B146" s="288">
        <v>1</v>
      </c>
      <c r="C146" s="380">
        <v>3</v>
      </c>
      <c r="D146" s="381"/>
      <c r="E146" s="402" t="str">
        <f t="shared" si="5"/>
        <v>-</v>
      </c>
      <c r="F146" s="403" t="str">
        <f t="shared" si="6"/>
        <v>-</v>
      </c>
      <c r="H146" s="264"/>
      <c r="I146" s="264"/>
    </row>
    <row r="147" spans="1:9" ht="26.25" customHeight="1" x14ac:dyDescent="0.4">
      <c r="A147" s="287" t="s">
        <v>97</v>
      </c>
      <c r="B147" s="288">
        <v>1</v>
      </c>
      <c r="C147" s="380">
        <v>4</v>
      </c>
      <c r="D147" s="381"/>
      <c r="E147" s="402" t="str">
        <f t="shared" si="5"/>
        <v>-</v>
      </c>
      <c r="F147" s="403" t="str">
        <f t="shared" si="6"/>
        <v>-</v>
      </c>
      <c r="H147" s="264"/>
      <c r="I147" s="264"/>
    </row>
    <row r="148" spans="1:9" ht="26.25" customHeight="1" x14ac:dyDescent="0.4">
      <c r="A148" s="287" t="s">
        <v>98</v>
      </c>
      <c r="B148" s="288">
        <v>1</v>
      </c>
      <c r="C148" s="380">
        <v>5</v>
      </c>
      <c r="D148" s="381"/>
      <c r="E148" s="402" t="str">
        <f t="shared" si="5"/>
        <v>-</v>
      </c>
      <c r="F148" s="403" t="str">
        <f t="shared" si="6"/>
        <v>-</v>
      </c>
      <c r="H148" s="264"/>
      <c r="I148" s="264"/>
    </row>
    <row r="149" spans="1:9" ht="26.25" customHeight="1" x14ac:dyDescent="0.4">
      <c r="A149" s="287" t="s">
        <v>100</v>
      </c>
      <c r="B149" s="288">
        <v>1</v>
      </c>
      <c r="C149" s="386">
        <v>6</v>
      </c>
      <c r="D149" s="387"/>
      <c r="E149" s="404" t="str">
        <f t="shared" si="5"/>
        <v>-</v>
      </c>
      <c r="F149" s="405" t="str">
        <f t="shared" si="6"/>
        <v>-</v>
      </c>
      <c r="H149" s="264"/>
      <c r="I149" s="264"/>
    </row>
    <row r="150" spans="1:9" ht="26.25" customHeight="1" x14ac:dyDescent="0.4">
      <c r="A150" s="287" t="s">
        <v>101</v>
      </c>
      <c r="B150" s="288">
        <v>1</v>
      </c>
      <c r="C150" s="380"/>
      <c r="D150" s="316"/>
      <c r="E150" s="264"/>
      <c r="F150" s="390"/>
      <c r="H150" s="264"/>
      <c r="I150" s="264"/>
    </row>
    <row r="151" spans="1:9" ht="26.25" customHeight="1" x14ac:dyDescent="0.4">
      <c r="A151" s="287" t="s">
        <v>102</v>
      </c>
      <c r="B151" s="288">
        <v>1</v>
      </c>
      <c r="C151" s="380"/>
      <c r="D151" s="391"/>
      <c r="E151" s="392" t="s">
        <v>70</v>
      </c>
      <c r="F151" s="406" t="e">
        <f>AVERAGE(F144:F149)</f>
        <v>#DIV/0!</v>
      </c>
      <c r="H151" s="264"/>
      <c r="I151" s="264"/>
    </row>
    <row r="152" spans="1:9" ht="27" customHeight="1" thickBot="1" x14ac:dyDescent="0.45">
      <c r="A152" s="287" t="s">
        <v>103</v>
      </c>
      <c r="B152" s="288">
        <f>(B151/B150)*(B149/B148)*(B147/B146)*(B145/B144)*B143</f>
        <v>1</v>
      </c>
      <c r="C152" s="394"/>
      <c r="D152" s="395"/>
      <c r="E152" s="272" t="s">
        <v>83</v>
      </c>
      <c r="F152" s="407" t="e">
        <f>STDEV(F144:F149)/F151</f>
        <v>#DIV/0!</v>
      </c>
      <c r="H152" s="264"/>
      <c r="I152" s="264"/>
    </row>
    <row r="153" spans="1:9" ht="27" customHeight="1" thickBot="1" x14ac:dyDescent="0.45">
      <c r="A153" s="478" t="s">
        <v>77</v>
      </c>
      <c r="B153" s="488"/>
      <c r="C153" s="397"/>
      <c r="D153" s="398"/>
      <c r="E153" s="399" t="s">
        <v>15</v>
      </c>
      <c r="F153" s="408">
        <f>COUNT(F144:F149)</f>
        <v>0</v>
      </c>
      <c r="H153" s="264"/>
      <c r="I153" s="264"/>
    </row>
    <row r="154" spans="1:9" ht="19.5" customHeight="1" thickBot="1" x14ac:dyDescent="0.35">
      <c r="A154" s="480"/>
      <c r="B154" s="489"/>
      <c r="C154" s="264"/>
      <c r="D154" s="264"/>
      <c r="E154" s="264"/>
      <c r="F154" s="316"/>
      <c r="G154" s="264"/>
      <c r="H154" s="264"/>
      <c r="I154" s="264"/>
    </row>
    <row r="155" spans="1:9" ht="18.75" x14ac:dyDescent="0.3">
      <c r="A155" s="283"/>
      <c r="B155" s="283"/>
      <c r="C155" s="264"/>
      <c r="D155" s="264"/>
      <c r="E155" s="264"/>
      <c r="F155" s="316"/>
      <c r="G155" s="264"/>
      <c r="H155" s="264"/>
      <c r="I155" s="264"/>
    </row>
    <row r="156" spans="1:9" ht="26.25" customHeight="1" x14ac:dyDescent="0.4">
      <c r="A156" s="269" t="s">
        <v>106</v>
      </c>
      <c r="B156" s="272" t="s">
        <v>107</v>
      </c>
      <c r="C156" s="495" t="str">
        <f>B20</f>
        <v>Ritonavir</v>
      </c>
      <c r="D156" s="495"/>
      <c r="E156" s="264" t="s">
        <v>118</v>
      </c>
      <c r="F156" s="264"/>
      <c r="G156" s="409" t="e">
        <f>F151</f>
        <v>#DIV/0!</v>
      </c>
      <c r="H156" s="264"/>
      <c r="I156" s="264"/>
    </row>
    <row r="157" spans="1:9" ht="18.75" x14ac:dyDescent="0.3">
      <c r="A157" s="269"/>
      <c r="B157" s="272"/>
      <c r="C157" s="276"/>
      <c r="D157" s="276"/>
      <c r="E157" s="264"/>
      <c r="F157" s="264"/>
      <c r="G157" s="361"/>
      <c r="H157" s="264"/>
      <c r="I157" s="264"/>
    </row>
    <row r="158" spans="1:9" ht="26.25" customHeight="1" x14ac:dyDescent="0.4">
      <c r="A158" s="268" t="s">
        <v>109</v>
      </c>
      <c r="B158" s="268" t="s">
        <v>110</v>
      </c>
      <c r="D158" s="362"/>
      <c r="H158" s="264"/>
      <c r="I158" s="264"/>
    </row>
    <row r="159" spans="1:9" ht="19.5" customHeight="1" thickBot="1" x14ac:dyDescent="0.35">
      <c r="A159" s="260"/>
      <c r="B159" s="260"/>
      <c r="C159" s="260"/>
      <c r="D159" s="260"/>
      <c r="E159" s="260"/>
      <c r="H159" s="264"/>
      <c r="I159" s="264"/>
    </row>
    <row r="160" spans="1:9" ht="26.25" customHeight="1" x14ac:dyDescent="0.4">
      <c r="A160" s="285" t="s">
        <v>114</v>
      </c>
      <c r="B160" s="286">
        <v>1</v>
      </c>
      <c r="C160" s="363" t="s">
        <v>115</v>
      </c>
      <c r="D160" s="377" t="s">
        <v>63</v>
      </c>
      <c r="E160" s="378" t="s">
        <v>116</v>
      </c>
      <c r="F160" s="379" t="s">
        <v>117</v>
      </c>
      <c r="H160" s="264"/>
      <c r="I160" s="264"/>
    </row>
    <row r="161" spans="1:9" ht="26.25" customHeight="1" x14ac:dyDescent="0.4">
      <c r="A161" s="287" t="s">
        <v>93</v>
      </c>
      <c r="B161" s="288">
        <v>1</v>
      </c>
      <c r="C161" s="380">
        <v>1</v>
      </c>
      <c r="D161" s="381"/>
      <c r="E161" s="400" t="str">
        <f t="shared" ref="E161:E166" si="7">IF(ISBLANK(D161),"-",D161/$D$105*$D$102*$B$169)</f>
        <v>-</v>
      </c>
      <c r="F161" s="401" t="str">
        <f t="shared" ref="F161:F166" si="8">IF(ISBLANK(D161), "-", E161/$B$56)</f>
        <v>-</v>
      </c>
      <c r="H161" s="264"/>
      <c r="I161" s="264"/>
    </row>
    <row r="162" spans="1:9" ht="26.25" customHeight="1" x14ac:dyDescent="0.4">
      <c r="A162" s="287" t="s">
        <v>95</v>
      </c>
      <c r="B162" s="288">
        <v>1</v>
      </c>
      <c r="C162" s="380">
        <v>2</v>
      </c>
      <c r="D162" s="381"/>
      <c r="E162" s="402" t="str">
        <f t="shared" si="7"/>
        <v>-</v>
      </c>
      <c r="F162" s="403" t="str">
        <f t="shared" si="8"/>
        <v>-</v>
      </c>
      <c r="H162" s="264"/>
      <c r="I162" s="264"/>
    </row>
    <row r="163" spans="1:9" ht="26.25" customHeight="1" x14ac:dyDescent="0.4">
      <c r="A163" s="287" t="s">
        <v>96</v>
      </c>
      <c r="B163" s="288">
        <v>1</v>
      </c>
      <c r="C163" s="380">
        <v>3</v>
      </c>
      <c r="D163" s="381"/>
      <c r="E163" s="402" t="str">
        <f t="shared" si="7"/>
        <v>-</v>
      </c>
      <c r="F163" s="403" t="str">
        <f t="shared" si="8"/>
        <v>-</v>
      </c>
      <c r="H163" s="264"/>
      <c r="I163" s="264"/>
    </row>
    <row r="164" spans="1:9" ht="26.25" customHeight="1" x14ac:dyDescent="0.4">
      <c r="A164" s="287" t="s">
        <v>97</v>
      </c>
      <c r="B164" s="288">
        <v>1</v>
      </c>
      <c r="C164" s="380">
        <v>4</v>
      </c>
      <c r="D164" s="381"/>
      <c r="E164" s="402" t="str">
        <f t="shared" si="7"/>
        <v>-</v>
      </c>
      <c r="F164" s="403" t="str">
        <f t="shared" si="8"/>
        <v>-</v>
      </c>
      <c r="H164" s="264"/>
      <c r="I164" s="264"/>
    </row>
    <row r="165" spans="1:9" ht="26.25" customHeight="1" x14ac:dyDescent="0.4">
      <c r="A165" s="287" t="s">
        <v>98</v>
      </c>
      <c r="B165" s="288">
        <v>1</v>
      </c>
      <c r="C165" s="380">
        <v>5</v>
      </c>
      <c r="D165" s="381"/>
      <c r="E165" s="402" t="str">
        <f t="shared" si="7"/>
        <v>-</v>
      </c>
      <c r="F165" s="403" t="str">
        <f t="shared" si="8"/>
        <v>-</v>
      </c>
      <c r="H165" s="264"/>
      <c r="I165" s="264"/>
    </row>
    <row r="166" spans="1:9" ht="26.25" customHeight="1" x14ac:dyDescent="0.4">
      <c r="A166" s="287" t="s">
        <v>100</v>
      </c>
      <c r="B166" s="288">
        <v>1</v>
      </c>
      <c r="C166" s="386">
        <v>6</v>
      </c>
      <c r="D166" s="387"/>
      <c r="E166" s="404" t="str">
        <f t="shared" si="7"/>
        <v>-</v>
      </c>
      <c r="F166" s="405" t="str">
        <f t="shared" si="8"/>
        <v>-</v>
      </c>
      <c r="H166" s="264"/>
      <c r="I166" s="264"/>
    </row>
    <row r="167" spans="1:9" ht="26.25" customHeight="1" x14ac:dyDescent="0.4">
      <c r="A167" s="287" t="s">
        <v>101</v>
      </c>
      <c r="B167" s="288">
        <v>1</v>
      </c>
      <c r="C167" s="380"/>
      <c r="D167" s="316"/>
      <c r="E167" s="264"/>
      <c r="F167" s="390"/>
      <c r="H167" s="264"/>
      <c r="I167" s="264"/>
    </row>
    <row r="168" spans="1:9" ht="26.25" customHeight="1" x14ac:dyDescent="0.4">
      <c r="A168" s="287" t="s">
        <v>102</v>
      </c>
      <c r="B168" s="288">
        <v>1</v>
      </c>
      <c r="C168" s="380"/>
      <c r="D168" s="391"/>
      <c r="E168" s="392" t="s">
        <v>70</v>
      </c>
      <c r="F168" s="406" t="e">
        <f>AVERAGE(F161:F166)</f>
        <v>#DIV/0!</v>
      </c>
      <c r="H168" s="264"/>
      <c r="I168" s="264"/>
    </row>
    <row r="169" spans="1:9" ht="27" customHeight="1" thickBot="1" x14ac:dyDescent="0.45">
      <c r="A169" s="287" t="s">
        <v>103</v>
      </c>
      <c r="B169" s="288">
        <f>(B168/B167)*(B166/B165)*(B164/B163)*(B162/B161)*B160</f>
        <v>1</v>
      </c>
      <c r="C169" s="394"/>
      <c r="D169" s="395"/>
      <c r="E169" s="272" t="s">
        <v>83</v>
      </c>
      <c r="F169" s="407" t="e">
        <f>STDEV(F161:F166)/F168</f>
        <v>#DIV/0!</v>
      </c>
      <c r="H169" s="264"/>
      <c r="I169" s="264"/>
    </row>
    <row r="170" spans="1:9" ht="27" customHeight="1" thickBot="1" x14ac:dyDescent="0.45">
      <c r="A170" s="478" t="s">
        <v>77</v>
      </c>
      <c r="B170" s="488"/>
      <c r="C170" s="397"/>
      <c r="D170" s="398"/>
      <c r="E170" s="399" t="s">
        <v>15</v>
      </c>
      <c r="F170" s="408">
        <f>COUNT(F161:F166)</f>
        <v>0</v>
      </c>
      <c r="H170" s="264"/>
      <c r="I170" s="264"/>
    </row>
    <row r="171" spans="1:9" ht="19.5" customHeight="1" thickBot="1" x14ac:dyDescent="0.35">
      <c r="A171" s="480"/>
      <c r="B171" s="489"/>
      <c r="C171" s="264"/>
      <c r="D171" s="264"/>
      <c r="E171" s="264"/>
      <c r="F171" s="316"/>
      <c r="G171" s="264"/>
      <c r="H171" s="264"/>
      <c r="I171" s="264"/>
    </row>
    <row r="172" spans="1:9" ht="18.75" x14ac:dyDescent="0.3">
      <c r="A172" s="283"/>
      <c r="B172" s="283"/>
      <c r="C172" s="264"/>
      <c r="D172" s="264"/>
      <c r="E172" s="264"/>
      <c r="F172" s="316"/>
      <c r="G172" s="264"/>
      <c r="H172" s="264"/>
      <c r="I172" s="264"/>
    </row>
    <row r="173" spans="1:9" ht="26.25" customHeight="1" x14ac:dyDescent="0.4">
      <c r="A173" s="269" t="s">
        <v>106</v>
      </c>
      <c r="B173" s="272" t="s">
        <v>107</v>
      </c>
      <c r="C173" s="495" t="str">
        <f>B20</f>
        <v>Ritonavir</v>
      </c>
      <c r="D173" s="495"/>
      <c r="E173" s="264" t="s">
        <v>118</v>
      </c>
      <c r="F173" s="264"/>
      <c r="G173" s="409" t="e">
        <f>F168</f>
        <v>#DIV/0!</v>
      </c>
      <c r="H173" s="264"/>
      <c r="I173" s="264"/>
    </row>
    <row r="174" spans="1:9" ht="18.75" x14ac:dyDescent="0.3">
      <c r="A174" s="269"/>
      <c r="B174" s="272"/>
      <c r="C174" s="276"/>
      <c r="D174" s="276"/>
      <c r="E174" s="264"/>
      <c r="F174" s="264"/>
      <c r="G174" s="361"/>
      <c r="H174" s="264"/>
      <c r="I174" s="264"/>
    </row>
    <row r="175" spans="1:9" ht="19.5" customHeight="1" thickBot="1" x14ac:dyDescent="0.35">
      <c r="A175" s="410"/>
      <c r="B175" s="410"/>
      <c r="C175" s="411"/>
      <c r="D175" s="411"/>
      <c r="E175" s="411"/>
      <c r="F175" s="411"/>
      <c r="G175" s="411"/>
      <c r="H175" s="411"/>
    </row>
    <row r="176" spans="1:9" ht="18.75" x14ac:dyDescent="0.3">
      <c r="B176" s="496" t="s">
        <v>21</v>
      </c>
      <c r="C176" s="496"/>
      <c r="E176" s="365" t="s">
        <v>22</v>
      </c>
      <c r="F176" s="412"/>
      <c r="G176" s="496" t="s">
        <v>23</v>
      </c>
      <c r="H176" s="496"/>
    </row>
    <row r="177" spans="1:9" ht="83.1" customHeight="1" x14ac:dyDescent="0.3">
      <c r="A177" s="269" t="s">
        <v>24</v>
      </c>
      <c r="B177" s="413" t="s">
        <v>130</v>
      </c>
      <c r="C177" s="413"/>
      <c r="E177" s="414"/>
      <c r="F177" s="264"/>
      <c r="G177" s="414"/>
      <c r="H177" s="414"/>
    </row>
    <row r="178" spans="1:9" ht="83.1" customHeight="1" x14ac:dyDescent="0.3">
      <c r="A178" s="269" t="s">
        <v>25</v>
      </c>
      <c r="B178" s="415"/>
      <c r="C178" s="415"/>
      <c r="E178" s="416"/>
      <c r="F178" s="264"/>
      <c r="G178" s="417"/>
      <c r="H178" s="417"/>
    </row>
    <row r="179" spans="1:9" ht="18.75" x14ac:dyDescent="0.3">
      <c r="A179" s="316"/>
      <c r="B179" s="316"/>
      <c r="C179" s="316"/>
      <c r="D179" s="316"/>
      <c r="E179" s="316"/>
      <c r="F179" s="319"/>
      <c r="G179" s="316"/>
      <c r="H179" s="316"/>
      <c r="I179" s="264"/>
    </row>
    <row r="180" spans="1:9" ht="18.75" x14ac:dyDescent="0.3">
      <c r="A180" s="316"/>
      <c r="B180" s="316"/>
      <c r="C180" s="316"/>
      <c r="D180" s="316"/>
      <c r="E180" s="316"/>
      <c r="F180" s="319"/>
      <c r="G180" s="316"/>
      <c r="H180" s="316"/>
      <c r="I180" s="264"/>
    </row>
    <row r="181" spans="1:9" ht="18.75" x14ac:dyDescent="0.3">
      <c r="A181" s="316"/>
      <c r="B181" s="316"/>
      <c r="C181" s="316"/>
      <c r="D181" s="316"/>
      <c r="E181" s="316"/>
      <c r="F181" s="319"/>
      <c r="G181" s="316"/>
      <c r="H181" s="316"/>
      <c r="I181" s="264"/>
    </row>
    <row r="182" spans="1:9" ht="18.75" x14ac:dyDescent="0.3">
      <c r="A182" s="316"/>
      <c r="B182" s="316"/>
      <c r="C182" s="316"/>
      <c r="D182" s="316"/>
      <c r="E182" s="316"/>
      <c r="F182" s="319"/>
      <c r="G182" s="316"/>
      <c r="H182" s="316"/>
      <c r="I182" s="264"/>
    </row>
    <row r="183" spans="1:9" ht="18.75" x14ac:dyDescent="0.3">
      <c r="A183" s="316"/>
      <c r="B183" s="316"/>
      <c r="C183" s="316"/>
      <c r="D183" s="316"/>
      <c r="E183" s="316"/>
      <c r="F183" s="319"/>
      <c r="G183" s="316"/>
      <c r="H183" s="316"/>
      <c r="I183" s="264"/>
    </row>
    <row r="184" spans="1:9" ht="18.75" x14ac:dyDescent="0.3">
      <c r="A184" s="316"/>
      <c r="B184" s="316"/>
      <c r="C184" s="316"/>
      <c r="D184" s="316"/>
      <c r="E184" s="316"/>
      <c r="F184" s="319"/>
      <c r="G184" s="316"/>
      <c r="H184" s="316"/>
      <c r="I184" s="264"/>
    </row>
    <row r="185" spans="1:9" ht="18.75" x14ac:dyDescent="0.3">
      <c r="A185" s="316"/>
      <c r="B185" s="316"/>
      <c r="C185" s="316"/>
      <c r="D185" s="316"/>
      <c r="E185" s="316"/>
      <c r="F185" s="319"/>
      <c r="G185" s="316"/>
      <c r="H185" s="316"/>
      <c r="I185" s="264"/>
    </row>
    <row r="186" spans="1:9" ht="18.75" x14ac:dyDescent="0.3">
      <c r="A186" s="316"/>
      <c r="B186" s="316"/>
      <c r="C186" s="316"/>
      <c r="D186" s="316"/>
      <c r="E186" s="316"/>
      <c r="F186" s="319"/>
      <c r="G186" s="316"/>
      <c r="H186" s="316"/>
      <c r="I186" s="264"/>
    </row>
    <row r="187" spans="1:9" ht="18.75" x14ac:dyDescent="0.3">
      <c r="A187" s="316"/>
      <c r="B187" s="316"/>
      <c r="C187" s="316"/>
      <c r="D187" s="316"/>
      <c r="E187" s="316"/>
      <c r="F187" s="319"/>
      <c r="G187" s="316"/>
      <c r="H187" s="316"/>
      <c r="I187" s="264"/>
    </row>
    <row r="250" spans="1:1" x14ac:dyDescent="0.25">
      <c r="A250" s="258">
        <v>0</v>
      </c>
    </row>
  </sheetData>
  <sheetProtection password="F258" sheet="1" formatColumns="0" formatRows="0" insertColumns="0" insertHyperlinks="0" deleteColumns="0" deleteRows="0" autoFilter="0" pivotTables="0"/>
  <mergeCells count="33">
    <mergeCell ref="C173:D173"/>
    <mergeCell ref="B176:C176"/>
    <mergeCell ref="G176:H176"/>
    <mergeCell ref="C122:D122"/>
    <mergeCell ref="A136:B137"/>
    <mergeCell ref="C139:D139"/>
    <mergeCell ref="A153:B154"/>
    <mergeCell ref="C156:D156"/>
    <mergeCell ref="A170:B171"/>
    <mergeCell ref="A119:B120"/>
    <mergeCell ref="C64:C67"/>
    <mergeCell ref="D64:D67"/>
    <mergeCell ref="C68:C71"/>
    <mergeCell ref="D68:D71"/>
    <mergeCell ref="A70:B71"/>
    <mergeCell ref="C76:D76"/>
    <mergeCell ref="C83:G83"/>
    <mergeCell ref="C86:H86"/>
    <mergeCell ref="C87:H87"/>
    <mergeCell ref="F91:G91"/>
    <mergeCell ref="A101:B102"/>
    <mergeCell ref="C32:H32"/>
    <mergeCell ref="D36:E36"/>
    <mergeCell ref="F36:G36"/>
    <mergeCell ref="A46:B47"/>
    <mergeCell ref="C60:C63"/>
    <mergeCell ref="D60:D63"/>
    <mergeCell ref="C31:H31"/>
    <mergeCell ref="A1:H7"/>
    <mergeCell ref="A8:H14"/>
    <mergeCell ref="A16:H16"/>
    <mergeCell ref="B18:C18"/>
    <mergeCell ref="C29:G29"/>
  </mergeCells>
  <printOptions horizontalCentered="1" verticalCentered="1"/>
  <pageMargins left="0.7" right="0.7" top="0.75" bottom="0.75" header="0.3" footer="0.3"/>
  <pageSetup paperSize="9" scale="18" orientation="portrait" r:id="rId1"/>
  <headerFooter alignWithMargins="0">
    <oddHeader>&amp;LVer 2</oddHeader>
    <oddFooter>&amp;LNQCL/ADDO/014&amp;C&amp;P of &amp;N&amp;R&amp;D &amp;T</oddFooter>
  </headerFooter>
  <rowBreaks count="1" manualBreakCount="1">
    <brk id="77" max="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SST Atazanavir</vt:lpstr>
      <vt:lpstr>SST Ritonavir</vt:lpstr>
      <vt:lpstr>Uniformity</vt:lpstr>
      <vt:lpstr>Atazanavir</vt:lpstr>
      <vt:lpstr>Ritonavir</vt:lpstr>
      <vt:lpstr>Atazanavir!Print_Area</vt:lpstr>
      <vt:lpstr>Ritonavir!Print_Area</vt:lpstr>
      <vt:lpstr>'SST Atazanavir'!Print_Area</vt:lpstr>
      <vt:lpstr>'SST Ritonavir'!Print_Area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Rutto</cp:lastModifiedBy>
  <cp:lastPrinted>2016-12-14T06:44:07Z</cp:lastPrinted>
  <dcterms:created xsi:type="dcterms:W3CDTF">2005-07-05T10:19:27Z</dcterms:created>
  <dcterms:modified xsi:type="dcterms:W3CDTF">2017-03-16T08:03:16Z</dcterms:modified>
</cp:coreProperties>
</file>