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75" windowHeight="10680"/>
  </bookViews>
  <sheets>
    <sheet name="SST" sheetId="1" r:id="rId1"/>
    <sheet name="Uniformity" sheetId="2" r:id="rId2"/>
    <sheet name="Lamivudine" sheetId="3" r:id="rId3"/>
  </sheets>
  <definedNames>
    <definedName name="_xlnm.Print_Area" localSheetId="2">Lamivudine!$A$1:$I$125</definedName>
    <definedName name="_xlnm.Print_Area" localSheetId="0">SST!$A$15:$G$62</definedName>
    <definedName name="_xlnm.Print_Area" localSheetId="1">Uniformity!$A$12:$F$55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B57" i="3"/>
  <c r="C120" i="3"/>
  <c r="B116" i="3"/>
  <c r="D100" i="3" s="1"/>
  <c r="B98" i="3"/>
  <c r="F95" i="3"/>
  <c r="I92" i="3" s="1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F44" i="3" s="1"/>
  <c r="B30" i="3"/>
  <c r="C46" i="2"/>
  <c r="D36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4" i="2" l="1"/>
  <c r="D25" i="2"/>
  <c r="D40" i="2"/>
  <c r="D30" i="2"/>
  <c r="D32" i="2"/>
  <c r="D26" i="2"/>
  <c r="D34" i="2"/>
  <c r="D29" i="2"/>
  <c r="D101" i="3"/>
  <c r="D102" i="3" s="1"/>
  <c r="F97" i="3"/>
  <c r="F98" i="3" s="1"/>
  <c r="F99" i="3" s="1"/>
  <c r="F45" i="3"/>
  <c r="F46" i="3" s="1"/>
  <c r="D49" i="3"/>
  <c r="D98" i="3"/>
  <c r="D99" i="3" s="1"/>
  <c r="C49" i="2"/>
  <c r="D43" i="2"/>
  <c r="D39" i="2"/>
  <c r="D35" i="2"/>
  <c r="D31" i="2"/>
  <c r="D27" i="2"/>
  <c r="D50" i="2"/>
  <c r="B69" i="3"/>
  <c r="D41" i="2"/>
  <c r="B49" i="2"/>
  <c r="D44" i="3"/>
  <c r="D45" i="3" s="1"/>
  <c r="D46" i="3" s="1"/>
  <c r="D37" i="2"/>
  <c r="D42" i="2"/>
  <c r="D49" i="2"/>
  <c r="D28" i="2"/>
  <c r="D33" i="2"/>
  <c r="D38" i="2"/>
  <c r="C50" i="2"/>
  <c r="G41" i="3" l="1"/>
  <c r="G38" i="3"/>
  <c r="G40" i="3"/>
  <c r="G39" i="3"/>
  <c r="G93" i="3"/>
  <c r="E38" i="3"/>
  <c r="G92" i="3"/>
  <c r="E39" i="3"/>
  <c r="G91" i="3"/>
  <c r="E41" i="3"/>
  <c r="E40" i="3"/>
  <c r="E91" i="3"/>
  <c r="E92" i="3"/>
  <c r="E94" i="3"/>
  <c r="E93" i="3"/>
  <c r="G94" i="3"/>
  <c r="G42" i="3" l="1"/>
  <c r="D50" i="3"/>
  <c r="G67" i="3" s="1"/>
  <c r="H67" i="3" s="1"/>
  <c r="D52" i="3"/>
  <c r="G95" i="3"/>
  <c r="E42" i="3"/>
  <c r="D103" i="3"/>
  <c r="D105" i="3"/>
  <c r="E95" i="3"/>
  <c r="G70" i="3" l="1"/>
  <c r="H70" i="3" s="1"/>
  <c r="D51" i="3"/>
  <c r="G62" i="3"/>
  <c r="H62" i="3" s="1"/>
  <c r="G66" i="3"/>
  <c r="H66" i="3" s="1"/>
  <c r="G61" i="3"/>
  <c r="H61" i="3" s="1"/>
  <c r="G68" i="3"/>
  <c r="H68" i="3" s="1"/>
  <c r="G69" i="3"/>
  <c r="H69" i="3" s="1"/>
  <c r="G64" i="3"/>
  <c r="H64" i="3" s="1"/>
  <c r="G65" i="3"/>
  <c r="H65" i="3" s="1"/>
  <c r="G63" i="3"/>
  <c r="H63" i="3" s="1"/>
  <c r="G60" i="3"/>
  <c r="G71" i="3"/>
  <c r="H71" i="3" s="1"/>
  <c r="E112" i="3"/>
  <c r="F112" i="3" s="1"/>
  <c r="E109" i="3"/>
  <c r="F109" i="3" s="1"/>
  <c r="E111" i="3"/>
  <c r="F111" i="3" s="1"/>
  <c r="E108" i="3"/>
  <c r="E110" i="3"/>
  <c r="F110" i="3" s="1"/>
  <c r="E113" i="3"/>
  <c r="F113" i="3" s="1"/>
  <c r="D104" i="3"/>
  <c r="G74" i="3" l="1"/>
  <c r="G72" i="3"/>
  <c r="G73" i="3" s="1"/>
  <c r="H60" i="3"/>
  <c r="H74" i="3" s="1"/>
  <c r="F108" i="3"/>
  <c r="E117" i="3"/>
  <c r="E115" i="3"/>
  <c r="E116" i="3" s="1"/>
  <c r="H72" i="3" l="1"/>
  <c r="G76" i="3" s="1"/>
  <c r="F117" i="3"/>
  <c r="F115" i="3"/>
  <c r="H73" i="3" l="1"/>
  <c r="G120" i="3"/>
  <c r="F116" i="3"/>
</calcChain>
</file>

<file path=xl/sharedStrings.xml><?xml version="1.0" encoding="utf-8"?>
<sst xmlns="http://schemas.openxmlformats.org/spreadsheetml/2006/main" count="234" uniqueCount="132">
  <si>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</si>
  <si>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</si>
  <si>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</si>
  <si>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</si>
  <si>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</si>
  <si>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</si>
  <si>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</si>
  <si>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NDQD2016061034</t>
  </si>
  <si>
    <t>Weight (mg):</t>
  </si>
  <si>
    <t xml:space="preserve">LAMIVUDINE  &amp; ZIDOVUDINE </t>
  </si>
  <si>
    <t>Standard Conc (mg/mL):</t>
  </si>
  <si>
    <t>LAMIVUDINE 150mg &amp; ZIDOVUDINE 300mg</t>
  </si>
  <si>
    <t>2016-06-20 14:39:05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</si>
  <si>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</si>
  <si>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</si>
  <si>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</si>
  <si>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</si>
  <si>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</si>
  <si>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</si>
  <si>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</si>
  <si>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</si>
  <si>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</si>
  <si>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</si>
  <si>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</si>
  <si>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</si>
  <si>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</si>
  <si>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</si>
  <si>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</si>
  <si>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</si>
  <si>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</si>
  <si>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</si>
  <si>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</si>
  <si>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</si>
  <si>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</si>
  <si>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</si>
  <si>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</si>
  <si>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</si>
  <si>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</si>
  <si>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</si>
  <si>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</si>
  <si>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</si>
  <si>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</si>
  <si>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</si>
  <si>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</si>
  <si>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</si>
  <si>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</si>
  <si>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</si>
  <si>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</si>
  <si>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</si>
  <si>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</si>
  <si>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</si>
  <si>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</si>
  <si>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</si>
  <si>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</si>
  <si>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</si>
  <si>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</si>
  <si>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</si>
  <si>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</si>
  <si>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</si>
  <si>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</si>
  <si>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</si>
  <si>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</si>
  <si>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</si>
  <si>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</si>
  <si>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</si>
  <si>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</si>
  <si>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</si>
  <si>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</si>
  <si>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</si>
  <si>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</si>
  <si>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</si>
  <si>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</si>
  <si>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</si>
  <si>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</si>
  <si>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</si>
  <si>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</si>
  <si>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</si>
  <si>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</si>
  <si>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</si>
  <si>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</si>
  <si>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</si>
  <si>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</si>
  <si>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</si>
  <si>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</si>
  <si>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</si>
  <si>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</si>
  <si>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</si>
  <si>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</si>
  <si>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</si>
  <si>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</si>
  <si>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</si>
  <si>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</si>
  <si>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</si>
  <si>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</si>
  <si>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</si>
  <si>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</si>
  <si>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</si>
  <si>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</si>
  <si>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</si>
  <si>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</si>
  <si>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</si>
  <si>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</si>
  <si>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</si>
  <si>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</si>
  <si>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</si>
  <si>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</si>
  <si>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</si>
  <si>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</si>
  <si>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</si>
  <si>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</si>
  <si>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</si>
  <si>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</si>
  <si>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</si>
  <si>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</si>
  <si>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</si>
  <si>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</si>
  <si>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</si>
  <si>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</si>
  <si>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</si>
  <si>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</si>
  <si>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</si>
  <si>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</si>
  <si>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</si>
  <si>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</si>
  <si>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</si>
  <si>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LAMIVUDINE </t>
  </si>
  <si>
    <t>Each tablet contains LAMIVUDINE 150mg &amp; ZIDOVUDINE 300mg</t>
  </si>
  <si>
    <t>17/03/2017</t>
  </si>
  <si>
    <t>23/03/2017</t>
  </si>
  <si>
    <t>Lamivudine</t>
  </si>
  <si>
    <t>L42-1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</si>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</sst>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24" fillId="3" borderId="4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C10" sqref="C1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17.89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17.89/100</f>
        <v>0.1789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71528179</v>
      </c>
      <c r="C24" s="18">
        <v>4367.25</v>
      </c>
      <c r="D24" s="19">
        <v>1.1000000000000001</v>
      </c>
      <c r="E24" s="332">
        <v>2.82</v>
      </c>
    </row>
    <row r="25" spans="1:6" ht="16.5" customHeight="1" x14ac:dyDescent="0.3">
      <c r="A25" s="17">
        <v>2</v>
      </c>
      <c r="B25" s="18">
        <v>71483830</v>
      </c>
      <c r="C25" s="18">
        <v>4270.1000000000004</v>
      </c>
      <c r="D25" s="19">
        <v>1.1000000000000001</v>
      </c>
      <c r="E25" s="332">
        <v>2.82</v>
      </c>
    </row>
    <row r="26" spans="1:6" ht="16.5" customHeight="1" x14ac:dyDescent="0.3">
      <c r="A26" s="17">
        <v>3</v>
      </c>
      <c r="B26" s="18">
        <v>71288038</v>
      </c>
      <c r="C26" s="18">
        <v>4239.93</v>
      </c>
      <c r="D26" s="19">
        <v>1.1000000000000001</v>
      </c>
      <c r="E26" s="332">
        <v>2.82</v>
      </c>
    </row>
    <row r="27" spans="1:6" ht="16.5" customHeight="1" x14ac:dyDescent="0.3">
      <c r="A27" s="17">
        <v>4</v>
      </c>
      <c r="B27" s="18">
        <v>71329700</v>
      </c>
      <c r="C27" s="18">
        <v>4305.47</v>
      </c>
      <c r="D27" s="19">
        <v>1.1000000000000001</v>
      </c>
      <c r="E27" s="332">
        <v>2.82</v>
      </c>
    </row>
    <row r="28" spans="1:6" ht="16.5" customHeight="1" x14ac:dyDescent="0.3">
      <c r="A28" s="17">
        <v>5</v>
      </c>
      <c r="B28" s="18">
        <v>71785261</v>
      </c>
      <c r="C28" s="18">
        <v>4212.63</v>
      </c>
      <c r="D28" s="19">
        <v>1.1000000000000001</v>
      </c>
      <c r="E28" s="332">
        <v>2.82</v>
      </c>
    </row>
    <row r="29" spans="1:6" ht="16.5" customHeight="1" x14ac:dyDescent="0.3">
      <c r="A29" s="17">
        <v>6</v>
      </c>
      <c r="B29" s="21">
        <v>71315532</v>
      </c>
      <c r="C29" s="21">
        <v>4227.8100000000004</v>
      </c>
      <c r="D29" s="22">
        <v>1.1000000000000001</v>
      </c>
      <c r="E29" s="332">
        <v>2.82</v>
      </c>
    </row>
    <row r="30" spans="1:6" ht="16.5" customHeight="1" x14ac:dyDescent="0.3">
      <c r="A30" s="23" t="s">
        <v>18</v>
      </c>
      <c r="B30" s="24">
        <f>AVERAGE(B24:B29)</f>
        <v>71455090</v>
      </c>
      <c r="C30" s="25">
        <f>AVERAGE(C24:C29)</f>
        <v>4270.5316666666668</v>
      </c>
      <c r="D30" s="26">
        <f>AVERAGE(D24:D29)</f>
        <v>1.0999999999999999</v>
      </c>
      <c r="E30" s="26">
        <f>AVERAGE(E24:E29)</f>
        <v>2.82</v>
      </c>
    </row>
    <row r="31" spans="1:6" ht="16.5" customHeight="1" x14ac:dyDescent="0.3">
      <c r="A31" s="27" t="s">
        <v>19</v>
      </c>
      <c r="B31" s="28">
        <f>(STDEV(B24:B29)/B30)</f>
        <v>2.6426573660275308E-3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17.89</v>
      </c>
      <c r="C41" s="10"/>
      <c r="D41" s="10"/>
      <c r="E41" s="10"/>
    </row>
    <row r="42" spans="1:6" ht="16.5" customHeight="1" x14ac:dyDescent="0.3">
      <c r="A42" s="7" t="s">
        <v>10</v>
      </c>
      <c r="B42" s="13">
        <f>17.89/100</f>
        <v>0.1789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71528179</v>
      </c>
      <c r="C45" s="18">
        <v>4367.25</v>
      </c>
      <c r="D45" s="19">
        <v>1.1000000000000001</v>
      </c>
      <c r="E45" s="20">
        <v>2.82</v>
      </c>
    </row>
    <row r="46" spans="1:6" ht="16.5" customHeight="1" x14ac:dyDescent="0.3">
      <c r="A46" s="17">
        <v>2</v>
      </c>
      <c r="B46" s="18">
        <v>71483830</v>
      </c>
      <c r="C46" s="18">
        <v>4270.1000000000004</v>
      </c>
      <c r="D46" s="19">
        <v>1.1000000000000001</v>
      </c>
      <c r="E46" s="20">
        <v>2.82</v>
      </c>
    </row>
    <row r="47" spans="1:6" ht="16.5" customHeight="1" x14ac:dyDescent="0.3">
      <c r="A47" s="17">
        <v>3</v>
      </c>
      <c r="B47" s="18">
        <v>71288038</v>
      </c>
      <c r="C47" s="18">
        <v>4239.93</v>
      </c>
      <c r="D47" s="19">
        <v>1.1000000000000001</v>
      </c>
      <c r="E47" s="20">
        <v>2.82</v>
      </c>
    </row>
    <row r="48" spans="1:6" ht="16.5" customHeight="1" x14ac:dyDescent="0.3">
      <c r="A48" s="17">
        <v>4</v>
      </c>
      <c r="B48" s="18">
        <v>71329700</v>
      </c>
      <c r="C48" s="18">
        <v>4305.47</v>
      </c>
      <c r="D48" s="19">
        <v>1.1000000000000001</v>
      </c>
      <c r="E48" s="20">
        <v>2.82</v>
      </c>
    </row>
    <row r="49" spans="1:7" ht="16.5" customHeight="1" x14ac:dyDescent="0.3">
      <c r="A49" s="17">
        <v>5</v>
      </c>
      <c r="B49" s="18">
        <v>71785261</v>
      </c>
      <c r="C49" s="18">
        <v>4212.63</v>
      </c>
      <c r="D49" s="19">
        <v>1.1000000000000001</v>
      </c>
      <c r="E49" s="20">
        <v>2.82</v>
      </c>
    </row>
    <row r="50" spans="1:7" ht="16.5" customHeight="1" x14ac:dyDescent="0.3">
      <c r="A50" s="17">
        <v>6</v>
      </c>
      <c r="B50" s="21">
        <v>71315532</v>
      </c>
      <c r="C50" s="21">
        <v>4227.8100000000004</v>
      </c>
      <c r="D50" s="22">
        <v>1.1000000000000001</v>
      </c>
      <c r="E50" s="20">
        <v>2.82</v>
      </c>
    </row>
    <row r="51" spans="1:7" ht="16.5" customHeight="1" x14ac:dyDescent="0.3">
      <c r="A51" s="23" t="s">
        <v>18</v>
      </c>
      <c r="B51" s="24">
        <f>AVERAGE(B45:B50)</f>
        <v>71455090</v>
      </c>
      <c r="C51" s="25">
        <f>AVERAGE(C45:C50)</f>
        <v>4270.5316666666668</v>
      </c>
      <c r="D51" s="26">
        <f>AVERAGE(D45:D50)</f>
        <v>1.0999999999999999</v>
      </c>
      <c r="E51" s="26">
        <f>AVERAGE(E45:E50)</f>
        <v>2.82</v>
      </c>
    </row>
    <row r="52" spans="1:7" ht="16.5" customHeight="1" x14ac:dyDescent="0.3">
      <c r="A52" s="27" t="s">
        <v>19</v>
      </c>
      <c r="B52" s="28">
        <f>(STDEV(B45:B50)/B51)</f>
        <v>2.6426573660275308E-3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8" sqref="D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750.6</v>
      </c>
      <c r="D24" s="87">
        <f t="shared" ref="D24:D43" si="0">(C24-$C$46)/$C$46</f>
        <v>1.0815156571308609E-2</v>
      </c>
      <c r="E24" s="53"/>
    </row>
    <row r="25" spans="1:5" ht="15.75" customHeight="1" x14ac:dyDescent="0.3">
      <c r="C25" s="95">
        <v>751.57</v>
      </c>
      <c r="D25" s="88">
        <f t="shared" si="0"/>
        <v>1.2121432486408793E-2</v>
      </c>
      <c r="E25" s="53"/>
    </row>
    <row r="26" spans="1:5" ht="15.75" customHeight="1" x14ac:dyDescent="0.3">
      <c r="C26" s="95">
        <v>740</v>
      </c>
      <c r="D26" s="88">
        <f t="shared" si="0"/>
        <v>-3.4596111607136308E-3</v>
      </c>
      <c r="E26" s="53"/>
    </row>
    <row r="27" spans="1:5" ht="15.75" customHeight="1" x14ac:dyDescent="0.3">
      <c r="C27" s="95">
        <v>738.5</v>
      </c>
      <c r="D27" s="88">
        <f t="shared" si="0"/>
        <v>-5.4796254624148869E-3</v>
      </c>
      <c r="E27" s="53"/>
    </row>
    <row r="28" spans="1:5" ht="15.75" customHeight="1" x14ac:dyDescent="0.3">
      <c r="C28" s="95">
        <v>740.32</v>
      </c>
      <c r="D28" s="88">
        <f t="shared" si="0"/>
        <v>-3.0286747763506286E-3</v>
      </c>
      <c r="E28" s="53"/>
    </row>
    <row r="29" spans="1:5" ht="15.75" customHeight="1" x14ac:dyDescent="0.3">
      <c r="C29" s="95">
        <v>734.2</v>
      </c>
      <c r="D29" s="88">
        <f t="shared" si="0"/>
        <v>-1.1270333127291761E-2</v>
      </c>
      <c r="E29" s="53"/>
    </row>
    <row r="30" spans="1:5" ht="15.75" customHeight="1" x14ac:dyDescent="0.3">
      <c r="C30" s="95">
        <v>739.44</v>
      </c>
      <c r="D30" s="88">
        <f t="shared" si="0"/>
        <v>-4.2137498333486931E-3</v>
      </c>
      <c r="E30" s="53"/>
    </row>
    <row r="31" spans="1:5" ht="15.75" customHeight="1" x14ac:dyDescent="0.3">
      <c r="C31" s="95">
        <v>753.4</v>
      </c>
      <c r="D31" s="88">
        <f t="shared" si="0"/>
        <v>1.4585849934484228E-2</v>
      </c>
      <c r="E31" s="53"/>
    </row>
    <row r="32" spans="1:5" ht="15.75" customHeight="1" x14ac:dyDescent="0.3">
      <c r="C32" s="95">
        <v>740.3</v>
      </c>
      <c r="D32" s="88">
        <f t="shared" si="0"/>
        <v>-3.055608300373441E-3</v>
      </c>
      <c r="E32" s="53"/>
    </row>
    <row r="33" spans="1:7" ht="15.75" customHeight="1" x14ac:dyDescent="0.3">
      <c r="C33" s="95">
        <v>744.42</v>
      </c>
      <c r="D33" s="88">
        <f t="shared" si="0"/>
        <v>2.492697648299349E-3</v>
      </c>
      <c r="E33" s="53"/>
    </row>
    <row r="34" spans="1:7" ht="15.75" customHeight="1" x14ac:dyDescent="0.3">
      <c r="C34" s="95">
        <v>731.58</v>
      </c>
      <c r="D34" s="88">
        <f t="shared" si="0"/>
        <v>-1.4798624774263294E-2</v>
      </c>
      <c r="E34" s="53"/>
    </row>
    <row r="35" spans="1:7" ht="15.75" customHeight="1" x14ac:dyDescent="0.3">
      <c r="C35" s="95">
        <v>745.45</v>
      </c>
      <c r="D35" s="88">
        <f t="shared" si="0"/>
        <v>3.8797741354676613E-3</v>
      </c>
      <c r="E35" s="53"/>
    </row>
    <row r="36" spans="1:7" ht="15.75" customHeight="1" x14ac:dyDescent="0.3">
      <c r="C36" s="95">
        <v>747.16</v>
      </c>
      <c r="D36" s="88">
        <f t="shared" si="0"/>
        <v>6.1825904394069891E-3</v>
      </c>
      <c r="E36" s="53"/>
    </row>
    <row r="37" spans="1:7" ht="15.75" customHeight="1" x14ac:dyDescent="0.3">
      <c r="C37" s="95">
        <v>742.24</v>
      </c>
      <c r="D37" s="88">
        <f t="shared" si="0"/>
        <v>-4.4305647017307603E-4</v>
      </c>
      <c r="E37" s="53"/>
    </row>
    <row r="38" spans="1:7" ht="15.75" customHeight="1" x14ac:dyDescent="0.3">
      <c r="C38" s="95">
        <v>745.73</v>
      </c>
      <c r="D38" s="88">
        <f t="shared" si="0"/>
        <v>4.2568434717851922E-3</v>
      </c>
      <c r="E38" s="53"/>
    </row>
    <row r="39" spans="1:7" ht="15.75" customHeight="1" x14ac:dyDescent="0.3">
      <c r="C39" s="95">
        <v>743.31</v>
      </c>
      <c r="D39" s="88">
        <f t="shared" si="0"/>
        <v>9.9788706504040084E-4</v>
      </c>
      <c r="E39" s="53"/>
    </row>
    <row r="40" spans="1:7" ht="15.75" customHeight="1" x14ac:dyDescent="0.3">
      <c r="C40" s="95">
        <v>734.01</v>
      </c>
      <c r="D40" s="88">
        <f t="shared" si="0"/>
        <v>-1.1526201605507326E-2</v>
      </c>
      <c r="E40" s="53"/>
    </row>
    <row r="41" spans="1:7" ht="15.75" customHeight="1" x14ac:dyDescent="0.3">
      <c r="C41" s="95">
        <v>735.7</v>
      </c>
      <c r="D41" s="88">
        <f t="shared" si="0"/>
        <v>-9.2503188255905044E-3</v>
      </c>
      <c r="E41" s="53"/>
    </row>
    <row r="42" spans="1:7" ht="15.75" customHeight="1" x14ac:dyDescent="0.3">
      <c r="C42" s="95">
        <v>746.4</v>
      </c>
      <c r="D42" s="88">
        <f t="shared" si="0"/>
        <v>5.1591165265450316E-3</v>
      </c>
      <c r="E42" s="53"/>
    </row>
    <row r="43" spans="1:7" ht="16.5" customHeight="1" x14ac:dyDescent="0.3">
      <c r="C43" s="96">
        <v>747.05</v>
      </c>
      <c r="D43" s="89">
        <f t="shared" si="0"/>
        <v>6.0344560572822116E-3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14851.38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742.56899999999996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742.56899999999996</v>
      </c>
      <c r="C49" s="93">
        <f>-IF(C46&lt;=80,10%,IF(C46&lt;250,7.5%,5%))</f>
        <v>-0.05</v>
      </c>
      <c r="D49" s="81">
        <f>IF(C46&lt;=80,C46*0.9,IF(C46&lt;250,C46*0.925,C46*0.95))</f>
        <v>705.44054999999992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779.69745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45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46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33</v>
      </c>
      <c r="B18" s="326" t="s">
        <v>5</v>
      </c>
      <c r="C18" s="326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125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126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 t="s">
        <v>127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128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129</v>
      </c>
      <c r="C26" s="326"/>
    </row>
    <row r="27" spans="1:14" ht="26.25" customHeight="1" x14ac:dyDescent="0.4">
      <c r="A27" s="109" t="s">
        <v>48</v>
      </c>
      <c r="B27" s="324" t="s">
        <v>130</v>
      </c>
      <c r="C27" s="324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301" t="s">
        <v>50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4" t="s">
        <v>53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4" t="s">
        <v>55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7" t="s">
        <v>59</v>
      </c>
      <c r="E36" s="325"/>
      <c r="F36" s="307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71498215</v>
      </c>
      <c r="E38" s="133">
        <f>IF(ISBLANK(D38),"-",$D$48/$D$45*D38)</f>
        <v>60068332.584677458</v>
      </c>
      <c r="F38" s="132">
        <v>64266354</v>
      </c>
      <c r="G38" s="134">
        <f>IF(ISBLANK(F38),"-",$D$48/$F$45*F38)</f>
        <v>59551613.090546079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71201129</v>
      </c>
      <c r="E39" s="138">
        <f>IF(ISBLANK(D39),"-",$D$48/$D$45*D39)</f>
        <v>59818739.49127993</v>
      </c>
      <c r="F39" s="137">
        <v>63958505</v>
      </c>
      <c r="G39" s="139">
        <f>IF(ISBLANK(F39),"-",$D$48/$F$45*F39)</f>
        <v>59266348.665271364</v>
      </c>
      <c r="I39" s="309">
        <f>ABS((F43/D43*D42)-F42)/D42</f>
        <v>9.9997773096896989E-3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71551628</v>
      </c>
      <c r="E40" s="138">
        <f>IF(ISBLANK(D40),"-",$D$48/$D$45*D40)</f>
        <v>60113206.849697158</v>
      </c>
      <c r="F40" s="137">
        <v>63883700</v>
      </c>
      <c r="G40" s="139">
        <f>IF(ISBLANK(F40),"-",$D$48/$F$45*F40)</f>
        <v>59197031.5476823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71416990.666666672</v>
      </c>
      <c r="E42" s="148">
        <f>AVERAGE(E38:E41)</f>
        <v>60000092.975218177</v>
      </c>
      <c r="F42" s="147">
        <f>AVERAGE(F38:F41)</f>
        <v>64036186.333333336</v>
      </c>
      <c r="G42" s="149">
        <f>AVERAGE(G38:G41)</f>
        <v>59338331.101166584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17.89</v>
      </c>
      <c r="E43" s="140"/>
      <c r="F43" s="152">
        <v>16.22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17.89</v>
      </c>
      <c r="E44" s="155"/>
      <c r="F44" s="154">
        <f>F43*$B$34</f>
        <v>16.22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17.854220000000002</v>
      </c>
      <c r="E45" s="158"/>
      <c r="F45" s="157">
        <f>F44*$B$30/100</f>
        <v>16.187559999999998</v>
      </c>
      <c r="H45" s="150"/>
    </row>
    <row r="46" spans="1:14" ht="19.5" customHeight="1" x14ac:dyDescent="0.3">
      <c r="A46" s="295" t="s">
        <v>78</v>
      </c>
      <c r="B46" s="296"/>
      <c r="C46" s="153" t="s">
        <v>79</v>
      </c>
      <c r="D46" s="159">
        <f>D45/$B$45</f>
        <v>0.17854220000000001</v>
      </c>
      <c r="E46" s="160"/>
      <c r="F46" s="161">
        <f>F45/$B$45</f>
        <v>0.16187559999999998</v>
      </c>
      <c r="H46" s="150"/>
    </row>
    <row r="47" spans="1:14" ht="27" customHeight="1" x14ac:dyDescent="0.4">
      <c r="A47" s="297"/>
      <c r="B47" s="298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59669212.038192369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6.6102544155214257E-3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LAMIVUDINE 150mg &amp; ZIDOVUDINE 300mg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</v>
      </c>
      <c r="H56" s="179"/>
    </row>
    <row r="57" spans="1:12" ht="18.75" x14ac:dyDescent="0.3">
      <c r="A57" s="176" t="s">
        <v>88</v>
      </c>
      <c r="B57" s="268">
        <f>Uniformity!C46</f>
        <v>742.56899999999996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2" t="s">
        <v>94</v>
      </c>
      <c r="D60" s="315">
        <v>744.62</v>
      </c>
      <c r="E60" s="182">
        <v>1</v>
      </c>
      <c r="F60" s="183">
        <v>57182069</v>
      </c>
      <c r="G60" s="269">
        <f>IF(ISBLANK(F60),"-",(F60/$D$50*$D$47*$B$68)*($B$57/$D$60))</f>
        <v>143.35173029959626</v>
      </c>
      <c r="H60" s="184">
        <f t="shared" ref="H60:H71" si="0">IF(ISBLANK(F60),"-",G60/$B$56)</f>
        <v>0.95567820199730835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3"/>
      <c r="D61" s="316"/>
      <c r="E61" s="185">
        <v>2</v>
      </c>
      <c r="F61" s="137">
        <v>57385405</v>
      </c>
      <c r="G61" s="270">
        <f>IF(ISBLANK(F61),"-",(F61/$D$50*$D$47*$B$68)*($B$57/$D$60))</f>
        <v>143.86148043529349</v>
      </c>
      <c r="H61" s="186">
        <f t="shared" si="0"/>
        <v>0.95907653623528988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5">
        <v>3</v>
      </c>
      <c r="F62" s="187">
        <v>57422067</v>
      </c>
      <c r="G62" s="270">
        <f>IF(ISBLANK(F62),"-",(F62/$D$50*$D$47*$B$68)*($B$57/$D$60))</f>
        <v>143.95338968636037</v>
      </c>
      <c r="H62" s="186">
        <f t="shared" si="0"/>
        <v>0.95968926457573578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1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>
        <v>738.8</v>
      </c>
      <c r="E64" s="182">
        <v>1</v>
      </c>
      <c r="F64" s="183">
        <v>57319520</v>
      </c>
      <c r="G64" s="271">
        <f>IF(ISBLANK(F64),"-",(F64/$D$50*$D$47*$B$68)*($B$57/$D$64))</f>
        <v>144.828298746185</v>
      </c>
      <c r="H64" s="190">
        <f t="shared" si="0"/>
        <v>0.96552199164123331</v>
      </c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5">
        <v>2</v>
      </c>
      <c r="F65" s="137">
        <v>57663726</v>
      </c>
      <c r="G65" s="272">
        <f>IF(ISBLANK(F65),"-",(F65/$D$50*$D$47*$B$68)*($B$57/$D$64))</f>
        <v>145.69799844705878</v>
      </c>
      <c r="H65" s="191">
        <f t="shared" si="0"/>
        <v>0.97131998964705857</v>
      </c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5">
        <v>3</v>
      </c>
      <c r="F66" s="137">
        <v>57461474</v>
      </c>
      <c r="G66" s="272">
        <f>IF(ISBLANK(F66),"-",(F66/$D$50*$D$47*$B$68)*($B$57/$D$64))</f>
        <v>145.18697160876681</v>
      </c>
      <c r="H66" s="191">
        <f t="shared" si="0"/>
        <v>0.96791314405844542</v>
      </c>
    </row>
    <row r="67" spans="1:8" ht="27" customHeight="1" x14ac:dyDescent="0.4">
      <c r="A67" s="124" t="s">
        <v>102</v>
      </c>
      <c r="B67" s="125">
        <v>1</v>
      </c>
      <c r="C67" s="323"/>
      <c r="D67" s="31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2" t="s">
        <v>104</v>
      </c>
      <c r="D68" s="315">
        <v>748.53</v>
      </c>
      <c r="E68" s="182">
        <v>1</v>
      </c>
      <c r="F68" s="183"/>
      <c r="G68" s="271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105</v>
      </c>
      <c r="B69" s="194">
        <f>(D47*B68)/B56*B57</f>
        <v>742.56899999999996</v>
      </c>
      <c r="C69" s="313"/>
      <c r="D69" s="316"/>
      <c r="E69" s="185">
        <v>2</v>
      </c>
      <c r="F69" s="137"/>
      <c r="G69" s="272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18" t="s">
        <v>78</v>
      </c>
      <c r="B70" s="319"/>
      <c r="C70" s="313"/>
      <c r="D70" s="316"/>
      <c r="E70" s="185">
        <v>3</v>
      </c>
      <c r="F70" s="137"/>
      <c r="G70" s="272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320"/>
      <c r="B71" s="321"/>
      <c r="C71" s="314"/>
      <c r="D71" s="31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144.47997820387678</v>
      </c>
      <c r="H72" s="199">
        <f>AVERAGE(H60:H71)</f>
        <v>0.9631998546925119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6.2196306034272564E-3</v>
      </c>
      <c r="H73" s="274">
        <f>STDEV(H60:H71)/H72</f>
        <v>6.2196306034272763E-3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299" t="str">
        <f>B20</f>
        <v xml:space="preserve">LAMIVUDINE </v>
      </c>
      <c r="D76" s="299"/>
      <c r="E76" s="205" t="s">
        <v>108</v>
      </c>
      <c r="F76" s="205"/>
      <c r="G76" s="206">
        <f>H72</f>
        <v>0.9631998546925119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Lamivudine</v>
      </c>
      <c r="C79" s="322"/>
    </row>
    <row r="80" spans="1:8" ht="26.25" customHeight="1" x14ac:dyDescent="0.4">
      <c r="A80" s="109" t="s">
        <v>48</v>
      </c>
      <c r="B80" s="322" t="str">
        <f>B27</f>
        <v>L42-1</v>
      </c>
      <c r="C80" s="322"/>
    </row>
    <row r="81" spans="1:12" ht="27" customHeight="1" x14ac:dyDescent="0.4">
      <c r="A81" s="109" t="s">
        <v>6</v>
      </c>
      <c r="B81" s="208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301" t="s">
        <v>50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4" t="s">
        <v>111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4" t="s">
        <v>112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7" t="s">
        <v>60</v>
      </c>
      <c r="G89" s="308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281">
        <v>71498215</v>
      </c>
      <c r="E91" s="133">
        <f>IF(ISBLANK(D91),"-",$D$101/$D$98*D91)</f>
        <v>66742591.760752715</v>
      </c>
      <c r="F91" s="281">
        <v>64266354</v>
      </c>
      <c r="G91" s="134">
        <f>IF(ISBLANK(F91),"-",$D$101/$F$98*F91)</f>
        <v>66168458.989495628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282">
        <v>71201129</v>
      </c>
      <c r="E92" s="138">
        <f>IF(ISBLANK(D92),"-",$D$101/$D$98*D92)</f>
        <v>66465266.101422131</v>
      </c>
      <c r="F92" s="282">
        <v>63958505</v>
      </c>
      <c r="G92" s="139">
        <f>IF(ISBLANK(F92),"-",$D$101/$F$98*F92)</f>
        <v>65851498.516968168</v>
      </c>
      <c r="I92" s="309">
        <f>ABS((F96/D96*D95)-F95)/D95</f>
        <v>9.9997773096896989E-3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282">
        <v>71551628</v>
      </c>
      <c r="E93" s="138">
        <f>IF(ISBLANK(D93),"-",$D$101/$D$98*D93)</f>
        <v>66792452.055219047</v>
      </c>
      <c r="F93" s="282">
        <v>63883700</v>
      </c>
      <c r="G93" s="139">
        <f>IF(ISBLANK(F93),"-",$D$101/$F$98*F93)</f>
        <v>65774479.497424766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71416990.666666672</v>
      </c>
      <c r="E95" s="148">
        <f>AVERAGE(E91:E94)</f>
        <v>66666769.972464629</v>
      </c>
      <c r="F95" s="218">
        <f>AVERAGE(F91:F94)</f>
        <v>64036186.333333336</v>
      </c>
      <c r="G95" s="219">
        <f>AVERAGE(G91:G94)</f>
        <v>65931479.001296185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17.89</v>
      </c>
      <c r="E96" s="140"/>
      <c r="F96" s="152">
        <v>16.22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17.89</v>
      </c>
      <c r="E97" s="155"/>
      <c r="F97" s="154">
        <f>F96*$B$87</f>
        <v>16.22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17.854220000000002</v>
      </c>
      <c r="E98" s="158"/>
      <c r="F98" s="157">
        <f>F97*$B$83/100</f>
        <v>16.187559999999998</v>
      </c>
    </row>
    <row r="99" spans="1:10" ht="19.5" customHeight="1" x14ac:dyDescent="0.3">
      <c r="A99" s="295" t="s">
        <v>78</v>
      </c>
      <c r="B99" s="310"/>
      <c r="C99" s="222" t="s">
        <v>116</v>
      </c>
      <c r="D99" s="226">
        <f>D98/$B$98</f>
        <v>0.17854220000000001</v>
      </c>
      <c r="E99" s="158"/>
      <c r="F99" s="161">
        <f>F98/$B$98</f>
        <v>0.16187559999999998</v>
      </c>
      <c r="G99" s="227"/>
      <c r="H99" s="150"/>
    </row>
    <row r="100" spans="1:10" ht="19.5" customHeight="1" x14ac:dyDescent="0.3">
      <c r="A100" s="297"/>
      <c r="B100" s="311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66299124.486880414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6.6102544155214023E-3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67930040</v>
      </c>
      <c r="E108" s="275">
        <f t="shared" ref="E108:E113" si="1">IF(ISBLANK(D108),"-",D108/$D$103*$D$100*$B$116)</f>
        <v>153.68990282845058</v>
      </c>
      <c r="F108" s="245">
        <f t="shared" ref="F108:F113" si="2">IF(ISBLANK(D108), "-", E108/$B$56)</f>
        <v>1.0245993521896706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66428218</v>
      </c>
      <c r="E109" s="276">
        <f t="shared" si="1"/>
        <v>150.29207062865166</v>
      </c>
      <c r="F109" s="246">
        <f t="shared" si="2"/>
        <v>1.0019471375243443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67292429</v>
      </c>
      <c r="E110" s="276">
        <f t="shared" si="1"/>
        <v>152.24732495520996</v>
      </c>
      <c r="F110" s="246">
        <f t="shared" si="2"/>
        <v>1.0149821663680665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66909563</v>
      </c>
      <c r="E111" s="276">
        <f t="shared" si="1"/>
        <v>151.38110084675486</v>
      </c>
      <c r="F111" s="246">
        <f t="shared" si="2"/>
        <v>1.0092073389783658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67654599</v>
      </c>
      <c r="E112" s="276">
        <f t="shared" si="1"/>
        <v>153.06672491592511</v>
      </c>
      <c r="F112" s="246">
        <f t="shared" si="2"/>
        <v>1.0204448327728342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66938973</v>
      </c>
      <c r="E113" s="277">
        <f t="shared" si="1"/>
        <v>151.44764018696702</v>
      </c>
      <c r="F113" s="249">
        <f t="shared" si="2"/>
        <v>1.0096509345797802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152.02079406032655</v>
      </c>
      <c r="F115" s="252">
        <f>AVERAGE(F108:F113)</f>
        <v>1.0134719604021771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8.1405346221158636E-3</v>
      </c>
      <c r="F116" s="254">
        <f>STDEV(F108:F113)/F115</f>
        <v>8.1405346221159088E-3</v>
      </c>
      <c r="I116" s="98"/>
    </row>
    <row r="117" spans="1:10" ht="27" customHeight="1" x14ac:dyDescent="0.4">
      <c r="A117" s="295" t="s">
        <v>78</v>
      </c>
      <c r="B117" s="296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7"/>
      <c r="B118" s="2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9" t="str">
        <f>B20</f>
        <v xml:space="preserve">LAMIVUDINE </v>
      </c>
      <c r="D120" s="299"/>
      <c r="E120" s="205" t="s">
        <v>124</v>
      </c>
      <c r="F120" s="205"/>
      <c r="G120" s="206">
        <f>F115</f>
        <v>1.0134719604021771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00" t="s">
        <v>26</v>
      </c>
      <c r="C122" s="300"/>
      <c r="E122" s="211" t="s">
        <v>27</v>
      </c>
      <c r="F122" s="260"/>
      <c r="G122" s="300" t="s">
        <v>28</v>
      </c>
      <c r="H122" s="300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Lamivudine</vt:lpstr>
      <vt:lpstr>Lamivudine!Print_Area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2017-03-28T08:50:10Z</cp:lastPrinted>
  <dcterms:created xsi:type="dcterms:W3CDTF">2005-07-05T10:19:27Z</dcterms:created>
  <dcterms:modified xsi:type="dcterms:W3CDTF">2017-03-28T08:54:39Z</dcterms:modified>
</cp:coreProperties>
</file>