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612" windowWidth="20772" windowHeight="10680" activeTab="5"/>
  </bookViews>
  <sheets>
    <sheet name="SST (AZT)" sheetId="4" r:id="rId1"/>
    <sheet name="SST (3TC)" sheetId="1" r:id="rId2"/>
    <sheet name="Uniformity (3TC)" sheetId="2" r:id="rId3"/>
    <sheet name="Uniformity (AZT)" sheetId="6" r:id="rId4"/>
    <sheet name="Lamivudine" sheetId="3" r:id="rId5"/>
    <sheet name="Zidovudine" sheetId="5" r:id="rId6"/>
  </sheets>
  <definedNames>
    <definedName name="_xlnm.Print_Area" localSheetId="4">Lamivudine!$A$1:$I$125</definedName>
    <definedName name="_xlnm.Print_Area" localSheetId="2">'Uniformity (3TC)'!$A$12:$F$55</definedName>
    <definedName name="_xlnm.Print_Area" localSheetId="3">'Uniformity (AZT)'!$A$12:$F$55</definedName>
    <definedName name="_xlnm.Print_Area" localSheetId="5">Zidovudine!$A$1:$I$125</definedName>
  </definedNames>
  <calcPr calcId="145621"/>
</workbook>
</file>

<file path=xl/calcChain.xml><?xml version="1.0" encoding="utf-8"?>
<calcChain xmlns="http://schemas.openxmlformats.org/spreadsheetml/2006/main">
  <c r="B21" i="4" l="1"/>
  <c r="B42" i="4" l="1"/>
  <c r="B40" i="4"/>
  <c r="B39" i="4"/>
  <c r="C46" i="6"/>
  <c r="C45" i="6"/>
  <c r="C19" i="6"/>
  <c r="D50" i="6" l="1"/>
  <c r="B57" i="5"/>
  <c r="D27" i="6"/>
  <c r="D35" i="6"/>
  <c r="D43" i="6"/>
  <c r="D30" i="6"/>
  <c r="D38" i="6"/>
  <c r="B49" i="6"/>
  <c r="D31" i="6"/>
  <c r="C49" i="6"/>
  <c r="C50" i="6"/>
  <c r="D28" i="6"/>
  <c r="D36" i="6"/>
  <c r="D29" i="6"/>
  <c r="D37" i="6"/>
  <c r="D39" i="6"/>
  <c r="D24" i="6"/>
  <c r="D32" i="6"/>
  <c r="D40" i="6"/>
  <c r="D49" i="6"/>
  <c r="D25" i="6"/>
  <c r="D33" i="6"/>
  <c r="D41" i="6"/>
  <c r="D26" i="6"/>
  <c r="D34" i="6"/>
  <c r="D42" i="6"/>
  <c r="C120" i="5" l="1"/>
  <c r="B116" i="5"/>
  <c r="D100" i="5" s="1"/>
  <c r="B98" i="5"/>
  <c r="F95" i="5"/>
  <c r="D95" i="5"/>
  <c r="G94" i="5"/>
  <c r="E94" i="5"/>
  <c r="B87" i="5"/>
  <c r="F97" i="5" s="1"/>
  <c r="B81" i="5"/>
  <c r="B83" i="5" s="1"/>
  <c r="B80" i="5"/>
  <c r="B79" i="5"/>
  <c r="C76" i="5"/>
  <c r="H71" i="5"/>
  <c r="G71" i="5"/>
  <c r="B68" i="5"/>
  <c r="B69" i="5" s="1"/>
  <c r="H67" i="5"/>
  <c r="G67" i="5"/>
  <c r="H63" i="5"/>
  <c r="G63" i="5"/>
  <c r="C56" i="5"/>
  <c r="B55" i="5"/>
  <c r="B45" i="5"/>
  <c r="D48" i="5" s="1"/>
  <c r="F42" i="5"/>
  <c r="D42" i="5"/>
  <c r="G41" i="5"/>
  <c r="E41" i="5"/>
  <c r="B34" i="5"/>
  <c r="F44" i="5" s="1"/>
  <c r="B30" i="5"/>
  <c r="B53" i="4"/>
  <c r="B52" i="4"/>
  <c r="E51" i="4"/>
  <c r="D51" i="4"/>
  <c r="C51" i="4"/>
  <c r="B51" i="4"/>
  <c r="B32" i="4"/>
  <c r="E30" i="4"/>
  <c r="D30" i="4"/>
  <c r="C30" i="4"/>
  <c r="B30" i="4"/>
  <c r="B31" i="4" s="1"/>
  <c r="B30" i="1"/>
  <c r="D101" i="5" l="1"/>
  <c r="D102" i="5" s="1"/>
  <c r="I92" i="5"/>
  <c r="I39" i="5"/>
  <c r="F45" i="5"/>
  <c r="G39" i="5" s="1"/>
  <c r="F98" i="5"/>
  <c r="F99" i="5" s="1"/>
  <c r="E40" i="5"/>
  <c r="D44" i="5"/>
  <c r="D45" i="5" s="1"/>
  <c r="D49" i="5"/>
  <c r="E38" i="5"/>
  <c r="D97" i="5"/>
  <c r="D98" i="5" s="1"/>
  <c r="D99" i="5" s="1"/>
  <c r="B21" i="1"/>
  <c r="B42" i="1"/>
  <c r="C120" i="3"/>
  <c r="B116" i="3"/>
  <c r="D100" i="3" s="1"/>
  <c r="B98" i="3"/>
  <c r="D97" i="3"/>
  <c r="F95" i="3"/>
  <c r="D95" i="3"/>
  <c r="I92" i="3" s="1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35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1" i="1"/>
  <c r="E91" i="5" l="1"/>
  <c r="G91" i="5"/>
  <c r="G38" i="5"/>
  <c r="G92" i="5"/>
  <c r="G93" i="5"/>
  <c r="G40" i="5"/>
  <c r="F46" i="5"/>
  <c r="E92" i="5"/>
  <c r="E93" i="5"/>
  <c r="D46" i="5"/>
  <c r="E39" i="5"/>
  <c r="E42" i="5" s="1"/>
  <c r="D25" i="2"/>
  <c r="D37" i="2"/>
  <c r="D29" i="2"/>
  <c r="D101" i="3"/>
  <c r="I39" i="3"/>
  <c r="F44" i="3"/>
  <c r="D45" i="3"/>
  <c r="E41" i="3" s="1"/>
  <c r="F45" i="3"/>
  <c r="G40" i="3" s="1"/>
  <c r="D98" i="3"/>
  <c r="E91" i="3" s="1"/>
  <c r="F98" i="3"/>
  <c r="G94" i="3" s="1"/>
  <c r="D27" i="2"/>
  <c r="D31" i="2"/>
  <c r="D39" i="2"/>
  <c r="D43" i="2"/>
  <c r="C49" i="2"/>
  <c r="E39" i="3"/>
  <c r="E94" i="3"/>
  <c r="D24" i="2"/>
  <c r="D28" i="2"/>
  <c r="D32" i="2"/>
  <c r="D36" i="2"/>
  <c r="D40" i="2"/>
  <c r="D49" i="2"/>
  <c r="B57" i="3"/>
  <c r="D33" i="2"/>
  <c r="D41" i="2"/>
  <c r="C50" i="2"/>
  <c r="D26" i="2"/>
  <c r="D30" i="2"/>
  <c r="D34" i="2"/>
  <c r="D38" i="2"/>
  <c r="D42" i="2"/>
  <c r="B49" i="2"/>
  <c r="D50" i="2"/>
  <c r="E40" i="3"/>
  <c r="D49" i="3"/>
  <c r="D102" i="3"/>
  <c r="D103" i="5" l="1"/>
  <c r="E108" i="5" s="1"/>
  <c r="E95" i="5"/>
  <c r="D105" i="5"/>
  <c r="G42" i="5"/>
  <c r="G95" i="5"/>
  <c r="D50" i="5"/>
  <c r="D52" i="5"/>
  <c r="G41" i="3"/>
  <c r="E38" i="3"/>
  <c r="E42" i="3" s="1"/>
  <c r="D46" i="3"/>
  <c r="G39" i="3"/>
  <c r="G38" i="3"/>
  <c r="G42" i="3" s="1"/>
  <c r="F46" i="3"/>
  <c r="G93" i="3"/>
  <c r="G92" i="3"/>
  <c r="B69" i="3"/>
  <c r="E92" i="3"/>
  <c r="F99" i="3"/>
  <c r="G91" i="3"/>
  <c r="D99" i="3"/>
  <c r="E93" i="3"/>
  <c r="G66" i="5" l="1"/>
  <c r="H66" i="5" s="1"/>
  <c r="G65" i="5"/>
  <c r="H65" i="5" s="1"/>
  <c r="G64" i="5"/>
  <c r="H64" i="5" s="1"/>
  <c r="E112" i="5"/>
  <c r="F112" i="5" s="1"/>
  <c r="E109" i="5"/>
  <c r="F109" i="5" s="1"/>
  <c r="E113" i="5"/>
  <c r="F113" i="5" s="1"/>
  <c r="E110" i="5"/>
  <c r="F110" i="5" s="1"/>
  <c r="E111" i="5"/>
  <c r="F111" i="5" s="1"/>
  <c r="D104" i="5"/>
  <c r="G60" i="5"/>
  <c r="G70" i="5"/>
  <c r="H70" i="5" s="1"/>
  <c r="G69" i="5"/>
  <c r="H69" i="5" s="1"/>
  <c r="G62" i="5"/>
  <c r="H62" i="5" s="1"/>
  <c r="D51" i="5"/>
  <c r="G61" i="5"/>
  <c r="H61" i="5" s="1"/>
  <c r="G68" i="5"/>
  <c r="H68" i="5" s="1"/>
  <c r="F108" i="5"/>
  <c r="D50" i="3"/>
  <c r="G60" i="3" s="1"/>
  <c r="H60" i="3" s="1"/>
  <c r="D52" i="3"/>
  <c r="D105" i="3"/>
  <c r="D103" i="3"/>
  <c r="E112" i="3" s="1"/>
  <c r="F112" i="3" s="1"/>
  <c r="G95" i="3"/>
  <c r="E95" i="3"/>
  <c r="E117" i="5" l="1"/>
  <c r="E115" i="5"/>
  <c r="E116" i="5" s="1"/>
  <c r="F115" i="5"/>
  <c r="F117" i="5"/>
  <c r="G72" i="5"/>
  <c r="G73" i="5" s="1"/>
  <c r="H60" i="5"/>
  <c r="G74" i="5"/>
  <c r="D104" i="3"/>
  <c r="E113" i="3"/>
  <c r="F113" i="3" s="1"/>
  <c r="E108" i="3"/>
  <c r="F108" i="3" s="1"/>
  <c r="G63" i="3"/>
  <c r="H63" i="3" s="1"/>
  <c r="G64" i="3"/>
  <c r="H64" i="3" s="1"/>
  <c r="G71" i="3"/>
  <c r="H71" i="3" s="1"/>
  <c r="D51" i="3"/>
  <c r="G67" i="3"/>
  <c r="H67" i="3" s="1"/>
  <c r="G65" i="3"/>
  <c r="H65" i="3" s="1"/>
  <c r="G69" i="3"/>
  <c r="H69" i="3" s="1"/>
  <c r="G70" i="3"/>
  <c r="H70" i="3" s="1"/>
  <c r="G66" i="3"/>
  <c r="H66" i="3" s="1"/>
  <c r="G68" i="3"/>
  <c r="H68" i="3" s="1"/>
  <c r="G61" i="3"/>
  <c r="H61" i="3" s="1"/>
  <c r="G62" i="3"/>
  <c r="H62" i="3" s="1"/>
  <c r="E109" i="3"/>
  <c r="F109" i="3" s="1"/>
  <c r="E110" i="3"/>
  <c r="F110" i="3" s="1"/>
  <c r="E111" i="3"/>
  <c r="F111" i="3" s="1"/>
  <c r="H72" i="5" l="1"/>
  <c r="H74" i="5"/>
  <c r="G120" i="5"/>
  <c r="F116" i="5"/>
  <c r="E115" i="3"/>
  <c r="E116" i="3" s="1"/>
  <c r="H72" i="3"/>
  <c r="G76" i="3" s="1"/>
  <c r="H74" i="3"/>
  <c r="G72" i="3"/>
  <c r="G73" i="3" s="1"/>
  <c r="G74" i="3"/>
  <c r="E117" i="3"/>
  <c r="F117" i="3"/>
  <c r="F115" i="3"/>
  <c r="H73" i="5" l="1"/>
  <c r="G76" i="5"/>
  <c r="H73" i="3"/>
  <c r="G120" i="3"/>
  <c r="F116" i="3"/>
</calcChain>
</file>

<file path=xl/sharedStrings.xml><?xml version="1.0" encoding="utf-8"?>
<sst xmlns="http://schemas.openxmlformats.org/spreadsheetml/2006/main" count="467" uniqueCount="137">
  <si>
    <t>HPLC System Suitability Report</t>
  </si>
  <si>
    <t>Analysis Data</t>
  </si>
  <si>
    <t>Assay</t>
  </si>
  <si>
    <t>Sample(s)</t>
  </si>
  <si>
    <t>Reference Substance:</t>
  </si>
  <si>
    <t>LAMIVUDINE 150MG &amp; ZIDOVUDINE 300MG</t>
  </si>
  <si>
    <t>% age Purity:</t>
  </si>
  <si>
    <t>NDQD2016061037</t>
  </si>
  <si>
    <t>Weight (mg):</t>
  </si>
  <si>
    <t xml:space="preserve">LAMIVUDINE  &amp; ZIDOVUDINE </t>
  </si>
  <si>
    <t>Standard Conc (mg/mL):</t>
  </si>
  <si>
    <t>LAMIVUDINE 150mg &amp; ZIDOVUDINE 300mg</t>
  </si>
  <si>
    <t>2016-06-10 14:06:49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</si>
  <si>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</si>
  <si>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</si>
  <si>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</si>
  <si>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</si>
  <si>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</si>
  <si>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</si>
  <si>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</si>
  <si>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</si>
  <si>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</si>
  <si>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</si>
  <si>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</si>
  <si>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</si>
  <si>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</si>
  <si>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</si>
  <si>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</si>
  <si>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</si>
  <si>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</si>
  <si>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</si>
  <si>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</si>
  <si>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</si>
  <si>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</si>
  <si>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</si>
  <si>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</si>
  <si>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</si>
  <si>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</si>
  <si>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</si>
  <si>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</si>
  <si>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</si>
  <si>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</si>
  <si>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</si>
  <si>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</si>
  <si>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</si>
  <si>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</si>
  <si>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</si>
  <si>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</si>
  <si>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</si>
  <si>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</si>
  <si>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</si>
  <si>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</si>
  <si>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</si>
  <si>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</si>
  <si>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</si>
  <si>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</si>
  <si>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</si>
  <si>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</si>
  <si>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</si>
  <si>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</si>
  <si>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</si>
  <si>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</si>
  <si>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</si>
  <si>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</si>
  <si>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</si>
  <si>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</si>
  <si>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</si>
  <si>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</si>
  <si>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</si>
  <si>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</si>
  <si>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</si>
  <si>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</si>
  <si>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</si>
  <si>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</si>
  <si>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</si>
  <si>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</si>
  <si>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</si>
  <si>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</si>
  <si>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</si>
  <si>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</si>
  <si>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</si>
  <si>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</si>
  <si>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</si>
  <si>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</si>
  <si>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</si>
  <si>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</si>
  <si>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</si>
  <si>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</si>
  <si>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</si>
  <si>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</si>
  <si>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</si>
  <si>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</si>
  <si>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</si>
  <si>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</si>
  <si>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</si>
  <si>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</si>
  <si>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</si>
  <si>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</si>
  <si>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</si>
  <si>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</si>
  <si>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</si>
  <si>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</si>
  <si>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</si>
  <si>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</si>
  <si>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</si>
  <si>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</si>
  <si>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</si>
  <si>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</si>
  <si>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</si>
  <si>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</si>
  <si>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</si>
  <si>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</si>
  <si>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</si>
  <si>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</si>
  <si>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</si>
  <si>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</si>
  <si>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</si>
  <si>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</si>
  <si>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</si>
  <si>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</si>
  <si>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</si>
  <si>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</si>
  <si>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</si>
  <si>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</si>
  <si>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</si>
  <si>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LAMIVUDINE  </t>
  </si>
  <si>
    <t>17/03/2017</t>
  </si>
  <si>
    <t>23/03/2017</t>
  </si>
  <si>
    <t>LAMIVUDINE</t>
  </si>
  <si>
    <t>L42-1</t>
  </si>
  <si>
    <t xml:space="preserve">LAMIVUDINE </t>
  </si>
  <si>
    <t>LAMIVUDINE 150 mg &amp; ZIDOVUDINE 300 mg TABLETS</t>
  </si>
  <si>
    <t>Each tablet contains LAMIVUDINE 150 mg &amp; ZIDOVUDINE 300 mg</t>
  </si>
  <si>
    <t xml:space="preserve">ZIDOVUDINE </t>
  </si>
  <si>
    <t>ZIDOVUDINE</t>
  </si>
  <si>
    <t>Z3-9</t>
  </si>
  <si>
    <t>NDQD2016061039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</si>
</sst>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4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66" fontId="5" fillId="2" borderId="0" xfId="0" applyNumberFormat="1" applyFont="1" applyFill="1" applyAlignment="1">
      <alignment horizontal="center"/>
    </xf>
    <xf numFmtId="173" fontId="7" fillId="3" borderId="3" xfId="0" applyNumberFormat="1" applyFont="1" applyFill="1" applyBorder="1" applyAlignment="1" applyProtection="1">
      <alignment horizontal="center"/>
      <protection locked="0"/>
    </xf>
    <xf numFmtId="173" fontId="7" fillId="3" borderId="4" xfId="0" applyNumberFormat="1" applyFont="1" applyFill="1" applyBorder="1" applyAlignment="1" applyProtection="1">
      <alignment horizontal="center"/>
      <protection locked="0"/>
    </xf>
    <xf numFmtId="173" fontId="7" fillId="3" borderId="5" xfId="0" applyNumberFormat="1" applyFont="1" applyFill="1" applyBorder="1" applyAlignment="1" applyProtection="1">
      <alignment horizontal="center"/>
      <protection locked="0"/>
    </xf>
    <xf numFmtId="173" fontId="5" fillId="4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2" fontId="6" fillId="3" borderId="14" xfId="1" applyNumberFormat="1" applyFont="1" applyFill="1" applyBorder="1" applyProtection="1">
      <protection locked="0"/>
    </xf>
    <xf numFmtId="2" fontId="6" fillId="3" borderId="15" xfId="1" applyNumberFormat="1" applyFont="1" applyFill="1" applyBorder="1" applyProtection="1">
      <protection locked="0"/>
    </xf>
  </cellXfs>
  <cellStyles count="2">
    <cellStyle name="Normal" xfId="0" builtinId="0"/>
    <cellStyle name="Normal 2" xfId="1"/>
  </cellStyles>
  <dxfs count="6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C30" sqref="C30"/>
    </sheetView>
  </sheetViews>
  <sheetFormatPr defaultRowHeight="13.8" x14ac:dyDescent="0.3"/>
  <cols>
    <col min="1" max="1" width="27.5546875" style="227" customWidth="1"/>
    <col min="2" max="2" width="20.44140625" style="227" customWidth="1"/>
    <col min="3" max="3" width="31.88671875" style="227" customWidth="1"/>
    <col min="4" max="4" width="25.88671875" style="227" customWidth="1"/>
    <col min="5" max="5" width="25.6640625" style="227" customWidth="1"/>
    <col min="6" max="6" width="23.109375" style="227" customWidth="1"/>
    <col min="7" max="7" width="28.44140625" style="227" customWidth="1"/>
    <col min="8" max="8" width="21.5546875" style="227" customWidth="1"/>
    <col min="9" max="9" width="9.109375" style="227" customWidth="1"/>
    <col min="10" max="16384" width="8.88671875" style="44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297" t="s">
        <v>0</v>
      </c>
      <c r="B15" s="297"/>
      <c r="C15" s="297"/>
      <c r="D15" s="297"/>
      <c r="E15" s="297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136</v>
      </c>
      <c r="D17" s="9"/>
      <c r="E17" s="72"/>
    </row>
    <row r="18" spans="1:5" ht="16.5" customHeight="1" x14ac:dyDescent="0.3">
      <c r="A18" s="75" t="s">
        <v>4</v>
      </c>
      <c r="B18" s="9" t="s">
        <v>133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99.4</v>
      </c>
      <c r="C19" s="72"/>
      <c r="D19" s="72"/>
      <c r="E19" s="72"/>
    </row>
    <row r="20" spans="1:5" ht="16.5" customHeight="1" x14ac:dyDescent="0.3">
      <c r="A20" s="8" t="s">
        <v>8</v>
      </c>
      <c r="B20" s="12">
        <v>29.96</v>
      </c>
      <c r="C20" s="72"/>
      <c r="D20" s="72"/>
      <c r="E20" s="72"/>
    </row>
    <row r="21" spans="1:5" ht="16.5" customHeight="1" x14ac:dyDescent="0.3">
      <c r="A21" s="8" t="s">
        <v>10</v>
      </c>
      <c r="B21" s="292">
        <f>B20/20*4/20</f>
        <v>0.29959999999999998</v>
      </c>
      <c r="C21" s="72"/>
      <c r="D21" s="72"/>
      <c r="E21" s="72"/>
    </row>
    <row r="22" spans="1:5" ht="15.75" customHeight="1" x14ac:dyDescent="0.3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233962720</v>
      </c>
      <c r="C24" s="18">
        <v>6105.8</v>
      </c>
      <c r="D24" s="293">
        <v>1.2</v>
      </c>
      <c r="E24" s="294">
        <v>4.3</v>
      </c>
    </row>
    <row r="25" spans="1:5" ht="16.5" customHeight="1" x14ac:dyDescent="0.3">
      <c r="A25" s="17">
        <v>2</v>
      </c>
      <c r="B25" s="18">
        <v>233436270</v>
      </c>
      <c r="C25" s="18">
        <v>6094.3</v>
      </c>
      <c r="D25" s="293">
        <v>1.2</v>
      </c>
      <c r="E25" s="293">
        <v>4.3</v>
      </c>
    </row>
    <row r="26" spans="1:5" ht="16.5" customHeight="1" x14ac:dyDescent="0.3">
      <c r="A26" s="17">
        <v>3</v>
      </c>
      <c r="B26" s="18">
        <v>234041439</v>
      </c>
      <c r="C26" s="18">
        <v>6075.6</v>
      </c>
      <c r="D26" s="293">
        <v>1.2</v>
      </c>
      <c r="E26" s="293">
        <v>4.3</v>
      </c>
    </row>
    <row r="27" spans="1:5" ht="16.5" customHeight="1" x14ac:dyDescent="0.3">
      <c r="A27" s="17">
        <v>4</v>
      </c>
      <c r="B27" s="18">
        <v>234077698</v>
      </c>
      <c r="C27" s="18">
        <v>6107.1</v>
      </c>
      <c r="D27" s="293">
        <v>1.2</v>
      </c>
      <c r="E27" s="293">
        <v>4.3</v>
      </c>
    </row>
    <row r="28" spans="1:5" ht="16.5" customHeight="1" x14ac:dyDescent="0.3">
      <c r="A28" s="17">
        <v>5</v>
      </c>
      <c r="B28" s="18">
        <v>233490107</v>
      </c>
      <c r="C28" s="18">
        <v>6104.7</v>
      </c>
      <c r="D28" s="293">
        <v>1.2</v>
      </c>
      <c r="E28" s="293">
        <v>4.3</v>
      </c>
    </row>
    <row r="29" spans="1:5" ht="16.5" customHeight="1" x14ac:dyDescent="0.3">
      <c r="A29" s="17">
        <v>6</v>
      </c>
      <c r="B29" s="21">
        <v>234167410</v>
      </c>
      <c r="C29" s="21">
        <v>6063.9</v>
      </c>
      <c r="D29" s="293">
        <v>1.2</v>
      </c>
      <c r="E29" s="293">
        <v>4.3</v>
      </c>
    </row>
    <row r="30" spans="1:5" ht="16.5" customHeight="1" x14ac:dyDescent="0.3">
      <c r="A30" s="23" t="s">
        <v>18</v>
      </c>
      <c r="B30" s="24">
        <f>AVERAGE(B24:B29)</f>
        <v>233862607.33333334</v>
      </c>
      <c r="C30" s="25">
        <f>AVERAGE(C24:C29)</f>
        <v>6091.9000000000005</v>
      </c>
      <c r="D30" s="26">
        <f>AVERAGE(D24:D29)</f>
        <v>1.2</v>
      </c>
      <c r="E30" s="26">
        <f>AVERAGE(E24:E29)</f>
        <v>4.3</v>
      </c>
    </row>
    <row r="31" spans="1:5" ht="16.5" customHeight="1" x14ac:dyDescent="0.3">
      <c r="A31" s="27" t="s">
        <v>19</v>
      </c>
      <c r="B31" s="28">
        <f>(STDEV(B24:B29)/B30)</f>
        <v>1.3544806178251447E-3</v>
      </c>
      <c r="C31" s="29"/>
      <c r="D31" s="29"/>
      <c r="E31" s="30"/>
    </row>
    <row r="32" spans="1:5" s="227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227" customFormat="1" ht="15.75" customHeight="1" x14ac:dyDescent="0.3">
      <c r="A33" s="72"/>
      <c r="B33" s="72"/>
      <c r="C33" s="72"/>
      <c r="D33" s="72"/>
      <c r="E33" s="72"/>
    </row>
    <row r="34" spans="1:5" s="227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3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284" t="s">
        <v>25</v>
      </c>
    </row>
    <row r="39" spans="1:5" ht="16.5" customHeight="1" x14ac:dyDescent="0.3">
      <c r="A39" s="75" t="s">
        <v>4</v>
      </c>
      <c r="B39" s="9" t="str">
        <f>B18</f>
        <v xml:space="preserve">ZIDOVUDINE </v>
      </c>
      <c r="C39" s="72"/>
      <c r="D39" s="72"/>
      <c r="E39" s="72"/>
    </row>
    <row r="40" spans="1:5" ht="16.5" customHeight="1" x14ac:dyDescent="0.3">
      <c r="A40" s="75" t="s">
        <v>6</v>
      </c>
      <c r="B40" s="12">
        <f>B19</f>
        <v>99.4</v>
      </c>
      <c r="C40" s="72"/>
      <c r="D40" s="72"/>
      <c r="E40" s="72"/>
    </row>
    <row r="41" spans="1:5" ht="16.5" customHeight="1" x14ac:dyDescent="0.3">
      <c r="A41" s="8" t="s">
        <v>8</v>
      </c>
      <c r="B41" s="12">
        <v>28.84</v>
      </c>
      <c r="C41" s="72"/>
      <c r="D41" s="72"/>
      <c r="E41" s="72"/>
    </row>
    <row r="42" spans="1:5" ht="16.5" customHeight="1" x14ac:dyDescent="0.3">
      <c r="A42" s="8" t="s">
        <v>10</v>
      </c>
      <c r="B42" s="292">
        <f>B41/100</f>
        <v>0.28839999999999999</v>
      </c>
      <c r="C42" s="72"/>
      <c r="D42" s="72"/>
      <c r="E42" s="72"/>
    </row>
    <row r="43" spans="1:5" ht="15.75" customHeight="1" x14ac:dyDescent="0.3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28451200</v>
      </c>
      <c r="C45" s="293">
        <v>8779.7999999999993</v>
      </c>
      <c r="D45" s="293">
        <v>1</v>
      </c>
      <c r="E45" s="20">
        <v>5</v>
      </c>
    </row>
    <row r="46" spans="1:5" ht="16.5" customHeight="1" x14ac:dyDescent="0.3">
      <c r="A46" s="17">
        <v>2</v>
      </c>
      <c r="B46" s="18">
        <v>28505937</v>
      </c>
      <c r="C46" s="293">
        <v>8549.7000000000007</v>
      </c>
      <c r="D46" s="293">
        <v>1.1000000000000001</v>
      </c>
      <c r="E46" s="19">
        <v>5</v>
      </c>
    </row>
    <row r="47" spans="1:5" ht="16.5" customHeight="1" x14ac:dyDescent="0.3">
      <c r="A47" s="17">
        <v>3</v>
      </c>
      <c r="B47" s="18">
        <v>28435784</v>
      </c>
      <c r="C47" s="293">
        <v>8650</v>
      </c>
      <c r="D47" s="293">
        <v>1.1000000000000001</v>
      </c>
      <c r="E47" s="19">
        <v>5</v>
      </c>
    </row>
    <row r="48" spans="1:5" ht="16.5" customHeight="1" x14ac:dyDescent="0.3">
      <c r="A48" s="17">
        <v>4</v>
      </c>
      <c r="B48" s="18">
        <v>28454054</v>
      </c>
      <c r="C48" s="293">
        <v>8655.1</v>
      </c>
      <c r="D48" s="293">
        <v>1.1000000000000001</v>
      </c>
      <c r="E48" s="19">
        <v>5</v>
      </c>
    </row>
    <row r="49" spans="1:7" ht="16.5" customHeight="1" x14ac:dyDescent="0.3">
      <c r="A49" s="17">
        <v>5</v>
      </c>
      <c r="B49" s="18">
        <v>28435992</v>
      </c>
      <c r="C49" s="293">
        <v>8693.2999999999993</v>
      </c>
      <c r="D49" s="293">
        <v>1</v>
      </c>
      <c r="E49" s="19">
        <v>5</v>
      </c>
    </row>
    <row r="50" spans="1:7" ht="16.5" customHeight="1" x14ac:dyDescent="0.3">
      <c r="A50" s="17">
        <v>6</v>
      </c>
      <c r="B50" s="21">
        <v>28475686</v>
      </c>
      <c r="C50" s="295">
        <v>8716.7000000000007</v>
      </c>
      <c r="D50" s="293">
        <v>1</v>
      </c>
      <c r="E50" s="19">
        <v>5</v>
      </c>
    </row>
    <row r="51" spans="1:7" ht="16.5" customHeight="1" x14ac:dyDescent="0.3">
      <c r="A51" s="23" t="s">
        <v>18</v>
      </c>
      <c r="B51" s="24">
        <f>AVERAGE(B45:B50)</f>
        <v>28459775.5</v>
      </c>
      <c r="C51" s="296">
        <f>AVERAGE(C45:C50)</f>
        <v>8674.0999999999985</v>
      </c>
      <c r="D51" s="26">
        <f>AVERAGE(D45:D50)</f>
        <v>1.05</v>
      </c>
      <c r="E51" s="26">
        <f>AVERAGE(E45:E50)</f>
        <v>5</v>
      </c>
    </row>
    <row r="52" spans="1:7" ht="16.5" customHeight="1" x14ac:dyDescent="0.3">
      <c r="A52" s="27" t="s">
        <v>19</v>
      </c>
      <c r="B52" s="28">
        <f>(STDEV(B45:B50)/B51)</f>
        <v>9.4695541088305553E-4</v>
      </c>
      <c r="C52" s="29"/>
      <c r="D52" s="29"/>
      <c r="E52" s="30"/>
    </row>
    <row r="53" spans="1:7" s="227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227" customFormat="1" ht="15.75" customHeight="1" x14ac:dyDescent="0.3">
      <c r="A54" s="72"/>
      <c r="B54" s="72"/>
      <c r="C54" s="72"/>
      <c r="D54" s="72"/>
      <c r="E54" s="72"/>
    </row>
    <row r="55" spans="1:7" s="227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5">
      <c r="A58" s="41"/>
      <c r="B58" s="150"/>
      <c r="D58" s="43"/>
      <c r="F58" s="44"/>
      <c r="G58" s="44"/>
    </row>
    <row r="59" spans="1:7" ht="15" customHeight="1" x14ac:dyDescent="0.3">
      <c r="B59" s="298" t="s">
        <v>26</v>
      </c>
      <c r="C59" s="298"/>
      <c r="E59" s="283" t="s">
        <v>27</v>
      </c>
      <c r="F59" s="46"/>
      <c r="G59" s="283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B18" sqref="B18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97" t="s">
        <v>0</v>
      </c>
      <c r="B15" s="297"/>
      <c r="C15" s="297"/>
      <c r="D15" s="297"/>
      <c r="E15" s="29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136</v>
      </c>
      <c r="D17" s="9"/>
      <c r="E17" s="10"/>
    </row>
    <row r="18" spans="1:6" ht="16.5" customHeight="1" x14ac:dyDescent="0.3">
      <c r="A18" s="11" t="s">
        <v>4</v>
      </c>
      <c r="B18" s="9" t="s">
        <v>130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6" ht="16.5" customHeight="1" x14ac:dyDescent="0.3">
      <c r="A20" s="7" t="s">
        <v>8</v>
      </c>
      <c r="B20" s="12">
        <v>17.89</v>
      </c>
      <c r="C20" s="10"/>
      <c r="D20" s="10"/>
      <c r="E20" s="10"/>
    </row>
    <row r="21" spans="1:6" ht="16.5" customHeight="1" x14ac:dyDescent="0.3">
      <c r="A21" s="7" t="s">
        <v>10</v>
      </c>
      <c r="B21" s="13">
        <f>17.89/100</f>
        <v>0.1789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71528179</v>
      </c>
      <c r="C24" s="18">
        <v>4367.25</v>
      </c>
      <c r="D24" s="19">
        <v>1.1000000000000001</v>
      </c>
      <c r="E24" s="20">
        <v>2.82</v>
      </c>
    </row>
    <row r="25" spans="1:6" ht="16.5" customHeight="1" x14ac:dyDescent="0.3">
      <c r="A25" s="17">
        <v>2</v>
      </c>
      <c r="B25" s="18">
        <v>71483830</v>
      </c>
      <c r="C25" s="18">
        <v>4270.1000000000004</v>
      </c>
      <c r="D25" s="19">
        <v>1.1000000000000001</v>
      </c>
      <c r="E25" s="19">
        <v>2.82</v>
      </c>
    </row>
    <row r="26" spans="1:6" ht="16.5" customHeight="1" x14ac:dyDescent="0.3">
      <c r="A26" s="17">
        <v>3</v>
      </c>
      <c r="B26" s="18">
        <v>71288038</v>
      </c>
      <c r="C26" s="18">
        <v>4239.93</v>
      </c>
      <c r="D26" s="19">
        <v>1.1000000000000001</v>
      </c>
      <c r="E26" s="19">
        <v>2.82</v>
      </c>
    </row>
    <row r="27" spans="1:6" ht="16.5" customHeight="1" x14ac:dyDescent="0.3">
      <c r="A27" s="17">
        <v>4</v>
      </c>
      <c r="B27" s="18">
        <v>71329700</v>
      </c>
      <c r="C27" s="18">
        <v>4305.47</v>
      </c>
      <c r="D27" s="19">
        <v>1.1000000000000001</v>
      </c>
      <c r="E27" s="19">
        <v>2.82</v>
      </c>
    </row>
    <row r="28" spans="1:6" ht="16.5" customHeight="1" x14ac:dyDescent="0.3">
      <c r="A28" s="17">
        <v>5</v>
      </c>
      <c r="B28" s="18">
        <v>71785261</v>
      </c>
      <c r="C28" s="18">
        <v>4212.63</v>
      </c>
      <c r="D28" s="19">
        <v>1.1000000000000001</v>
      </c>
      <c r="E28" s="19">
        <v>2.82</v>
      </c>
    </row>
    <row r="29" spans="1:6" ht="16.5" customHeight="1" x14ac:dyDescent="0.3">
      <c r="A29" s="17">
        <v>6</v>
      </c>
      <c r="B29" s="21">
        <v>71315532</v>
      </c>
      <c r="C29" s="21">
        <v>4227.8100000000004</v>
      </c>
      <c r="D29" s="22">
        <v>1.1000000000000001</v>
      </c>
      <c r="E29" s="22">
        <v>2.82</v>
      </c>
    </row>
    <row r="30" spans="1:6" ht="16.5" customHeight="1" x14ac:dyDescent="0.3">
      <c r="A30" s="23" t="s">
        <v>18</v>
      </c>
      <c r="B30" s="24">
        <f>AVERAGE(B24:B29)</f>
        <v>71455090</v>
      </c>
      <c r="C30" s="25">
        <f>AVERAGE(C24:C29)</f>
        <v>4270.5316666666668</v>
      </c>
      <c r="D30" s="26">
        <f>AVERAGE(D24:D29)</f>
        <v>1.0999999999999999</v>
      </c>
      <c r="E30" s="26">
        <f>AVERAGE(E24:E29)</f>
        <v>2.82</v>
      </c>
    </row>
    <row r="31" spans="1:6" ht="16.5" customHeight="1" x14ac:dyDescent="0.3">
      <c r="A31" s="27" t="s">
        <v>19</v>
      </c>
      <c r="B31" s="28">
        <f>(STDEV(B24:B29)/B30)</f>
        <v>2.6426573660275308E-3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128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99.8</v>
      </c>
      <c r="C40" s="10"/>
      <c r="D40" s="10"/>
      <c r="E40" s="10"/>
    </row>
    <row r="41" spans="1:6" ht="16.5" customHeight="1" x14ac:dyDescent="0.3">
      <c r="A41" s="7" t="s">
        <v>8</v>
      </c>
      <c r="B41" s="12">
        <v>17.89</v>
      </c>
      <c r="C41" s="10"/>
      <c r="D41" s="10"/>
      <c r="E41" s="10"/>
    </row>
    <row r="42" spans="1:6" ht="16.5" customHeight="1" x14ac:dyDescent="0.3">
      <c r="A42" s="7" t="s">
        <v>10</v>
      </c>
      <c r="B42" s="13">
        <f>17.89/100</f>
        <v>0.1789</v>
      </c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71528179</v>
      </c>
      <c r="C45" s="18">
        <v>4367.25</v>
      </c>
      <c r="D45" s="19">
        <v>1.1000000000000001</v>
      </c>
      <c r="E45" s="20">
        <v>2.82</v>
      </c>
    </row>
    <row r="46" spans="1:6" ht="16.5" customHeight="1" x14ac:dyDescent="0.3">
      <c r="A46" s="17">
        <v>2</v>
      </c>
      <c r="B46" s="18">
        <v>71483830</v>
      </c>
      <c r="C46" s="18">
        <v>4270.1000000000004</v>
      </c>
      <c r="D46" s="19">
        <v>1.1000000000000001</v>
      </c>
      <c r="E46" s="19">
        <v>2.82</v>
      </c>
    </row>
    <row r="47" spans="1:6" ht="16.5" customHeight="1" x14ac:dyDescent="0.3">
      <c r="A47" s="17">
        <v>3</v>
      </c>
      <c r="B47" s="18">
        <v>71288038</v>
      </c>
      <c r="C47" s="18">
        <v>4239.93</v>
      </c>
      <c r="D47" s="19">
        <v>1.1000000000000001</v>
      </c>
      <c r="E47" s="19">
        <v>2.82</v>
      </c>
    </row>
    <row r="48" spans="1:6" ht="16.5" customHeight="1" x14ac:dyDescent="0.3">
      <c r="A48" s="17">
        <v>4</v>
      </c>
      <c r="B48" s="18">
        <v>71329700</v>
      </c>
      <c r="C48" s="18">
        <v>4305.47</v>
      </c>
      <c r="D48" s="19">
        <v>1.1000000000000001</v>
      </c>
      <c r="E48" s="19">
        <v>2.82</v>
      </c>
    </row>
    <row r="49" spans="1:7" ht="16.5" customHeight="1" x14ac:dyDescent="0.3">
      <c r="A49" s="17">
        <v>5</v>
      </c>
      <c r="B49" s="18">
        <v>71785261</v>
      </c>
      <c r="C49" s="18">
        <v>4212.63</v>
      </c>
      <c r="D49" s="19">
        <v>1.1000000000000001</v>
      </c>
      <c r="E49" s="19">
        <v>2.82</v>
      </c>
    </row>
    <row r="50" spans="1:7" ht="16.5" customHeight="1" x14ac:dyDescent="0.3">
      <c r="A50" s="17">
        <v>6</v>
      </c>
      <c r="B50" s="21">
        <v>71315532</v>
      </c>
      <c r="C50" s="21">
        <v>4227.8100000000004</v>
      </c>
      <c r="D50" s="22">
        <v>1.1000000000000001</v>
      </c>
      <c r="E50" s="22">
        <v>2.82</v>
      </c>
    </row>
    <row r="51" spans="1:7" ht="16.5" customHeight="1" x14ac:dyDescent="0.3">
      <c r="A51" s="23" t="s">
        <v>18</v>
      </c>
      <c r="B51" s="24">
        <f>AVERAGE(B45:B50)</f>
        <v>71455090</v>
      </c>
      <c r="C51" s="25">
        <f>AVERAGE(C45:C50)</f>
        <v>4270.5316666666668</v>
      </c>
      <c r="D51" s="26">
        <f>AVERAGE(D45:D50)</f>
        <v>1.0999999999999999</v>
      </c>
      <c r="E51" s="26">
        <f>AVERAGE(E45:E50)</f>
        <v>2.82</v>
      </c>
    </row>
    <row r="52" spans="1:7" ht="16.5" customHeight="1" x14ac:dyDescent="0.3">
      <c r="A52" s="27" t="s">
        <v>19</v>
      </c>
      <c r="B52" s="28">
        <f>(STDEV(B45:B50)/B51)</f>
        <v>2.6426573660275308E-3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98" t="s">
        <v>26</v>
      </c>
      <c r="C59" s="29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C46" sqref="C46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302" t="s">
        <v>31</v>
      </c>
      <c r="B11" s="303"/>
      <c r="C11" s="303"/>
      <c r="D11" s="303"/>
      <c r="E11" s="303"/>
      <c r="F11" s="304"/>
      <c r="G11" s="91"/>
    </row>
    <row r="12" spans="1:7" ht="16.5" customHeight="1" x14ac:dyDescent="0.3">
      <c r="A12" s="301" t="s">
        <v>32</v>
      </c>
      <c r="B12" s="301"/>
      <c r="C12" s="301"/>
      <c r="D12" s="301"/>
      <c r="E12" s="301"/>
      <c r="F12" s="301"/>
      <c r="G12" s="90"/>
    </row>
    <row r="14" spans="1:7" ht="16.5" customHeight="1" x14ac:dyDescent="0.3">
      <c r="A14" s="306" t="s">
        <v>33</v>
      </c>
      <c r="B14" s="306"/>
      <c r="C14" s="60" t="s">
        <v>5</v>
      </c>
    </row>
    <row r="15" spans="1:7" ht="16.5" customHeight="1" x14ac:dyDescent="0.3">
      <c r="A15" s="306" t="s">
        <v>34</v>
      </c>
      <c r="B15" s="306"/>
      <c r="C15" s="60" t="s">
        <v>7</v>
      </c>
    </row>
    <row r="16" spans="1:7" ht="16.5" customHeight="1" x14ac:dyDescent="0.3">
      <c r="A16" s="306" t="s">
        <v>35</v>
      </c>
      <c r="B16" s="306"/>
      <c r="C16" s="60" t="s">
        <v>9</v>
      </c>
    </row>
    <row r="17" spans="1:5" ht="16.5" customHeight="1" x14ac:dyDescent="0.3">
      <c r="A17" s="306" t="s">
        <v>36</v>
      </c>
      <c r="B17" s="306"/>
      <c r="C17" s="60" t="s">
        <v>11</v>
      </c>
    </row>
    <row r="18" spans="1:5" ht="16.5" customHeight="1" x14ac:dyDescent="0.3">
      <c r="A18" s="306" t="s">
        <v>37</v>
      </c>
      <c r="B18" s="306"/>
      <c r="C18" s="97" t="s">
        <v>12</v>
      </c>
    </row>
    <row r="19" spans="1:5" ht="16.5" customHeight="1" x14ac:dyDescent="0.3">
      <c r="A19" s="306" t="s">
        <v>38</v>
      </c>
      <c r="B19" s="30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301" t="s">
        <v>1</v>
      </c>
      <c r="B21" s="301"/>
      <c r="C21" s="59" t="s">
        <v>39</v>
      </c>
      <c r="D21" s="66"/>
    </row>
    <row r="22" spans="1:5" ht="15.75" customHeight="1" x14ac:dyDescent="0.3">
      <c r="A22" s="305"/>
      <c r="B22" s="305"/>
      <c r="C22" s="57"/>
      <c r="D22" s="305"/>
      <c r="E22" s="305"/>
    </row>
    <row r="23" spans="1:5" ht="33.75" customHeight="1" thickBot="1" x14ac:dyDescent="0.35">
      <c r="C23" s="86" t="s">
        <v>40</v>
      </c>
      <c r="D23" s="85" t="s">
        <v>41</v>
      </c>
      <c r="E23" s="52"/>
    </row>
    <row r="24" spans="1:5" ht="15.75" customHeight="1" x14ac:dyDescent="0.3">
      <c r="C24" s="346">
        <v>746.88</v>
      </c>
      <c r="D24" s="87">
        <f t="shared" ref="D24:D43" si="0">(C24-$C$46)/$C$46</f>
        <v>5.5110048445952487E-3</v>
      </c>
      <c r="E24" s="53"/>
    </row>
    <row r="25" spans="1:5" ht="15.75" customHeight="1" x14ac:dyDescent="0.3">
      <c r="C25" s="346">
        <v>739.14</v>
      </c>
      <c r="D25" s="88">
        <f t="shared" si="0"/>
        <v>-4.9092168476406878E-3</v>
      </c>
      <c r="E25" s="53"/>
    </row>
    <row r="26" spans="1:5" ht="15.75" customHeight="1" x14ac:dyDescent="0.3">
      <c r="C26" s="346">
        <v>748.54</v>
      </c>
      <c r="D26" s="88">
        <f t="shared" si="0"/>
        <v>7.7458327527491636E-3</v>
      </c>
      <c r="E26" s="53"/>
    </row>
    <row r="27" spans="1:5" ht="15.75" customHeight="1" x14ac:dyDescent="0.3">
      <c r="C27" s="346">
        <v>743.82</v>
      </c>
      <c r="D27" s="88">
        <f t="shared" si="0"/>
        <v>1.391382315106701E-3</v>
      </c>
      <c r="E27" s="53"/>
    </row>
    <row r="28" spans="1:5" ht="15.75" customHeight="1" x14ac:dyDescent="0.3">
      <c r="C28" s="346">
        <v>740.69</v>
      </c>
      <c r="D28" s="88">
        <f t="shared" si="0"/>
        <v>-2.8224799454486475E-3</v>
      </c>
      <c r="E28" s="53"/>
    </row>
    <row r="29" spans="1:5" ht="15.75" customHeight="1" x14ac:dyDescent="0.3">
      <c r="C29" s="346">
        <v>742.88</v>
      </c>
      <c r="D29" s="88">
        <f t="shared" si="0"/>
        <v>1.2587735506763931E-4</v>
      </c>
      <c r="E29" s="53"/>
    </row>
    <row r="30" spans="1:5" ht="15.75" customHeight="1" x14ac:dyDescent="0.3">
      <c r="C30" s="346">
        <v>745.55</v>
      </c>
      <c r="D30" s="88">
        <f t="shared" si="0"/>
        <v>3.7204499543272637E-3</v>
      </c>
      <c r="E30" s="53"/>
    </row>
    <row r="31" spans="1:5" ht="15.75" customHeight="1" x14ac:dyDescent="0.3">
      <c r="C31" s="346">
        <v>737.5</v>
      </c>
      <c r="D31" s="88">
        <f t="shared" si="0"/>
        <v>-7.1171191183469892E-3</v>
      </c>
      <c r="E31" s="53"/>
    </row>
    <row r="32" spans="1:5" ht="15.75" customHeight="1" x14ac:dyDescent="0.3">
      <c r="C32" s="346">
        <v>751.5</v>
      </c>
      <c r="D32" s="88">
        <f t="shared" si="0"/>
        <v>1.1730827094999645E-2</v>
      </c>
      <c r="E32" s="53"/>
    </row>
    <row r="33" spans="1:7" ht="15.75" customHeight="1" x14ac:dyDescent="0.3">
      <c r="C33" s="346">
        <v>752.26</v>
      </c>
      <c r="D33" s="88">
        <f t="shared" si="0"/>
        <v>1.2754001318009878E-2</v>
      </c>
      <c r="E33" s="53"/>
    </row>
    <row r="34" spans="1:7" ht="15.75" customHeight="1" x14ac:dyDescent="0.3">
      <c r="C34" s="346">
        <v>745.28</v>
      </c>
      <c r="D34" s="88">
        <f t="shared" si="0"/>
        <v>3.3569538487841742E-3</v>
      </c>
      <c r="E34" s="53"/>
    </row>
    <row r="35" spans="1:7" ht="15.75" customHeight="1" x14ac:dyDescent="0.3">
      <c r="C35" s="346">
        <v>737.96</v>
      </c>
      <c r="D35" s="88">
        <f t="shared" si="0"/>
        <v>-6.497829457051265E-3</v>
      </c>
      <c r="E35" s="53"/>
    </row>
    <row r="36" spans="1:7" ht="15.75" customHeight="1" x14ac:dyDescent="0.3">
      <c r="C36" s="346">
        <v>736.95</v>
      </c>
      <c r="D36" s="88">
        <f t="shared" si="0"/>
        <v>-7.8575741481569737E-3</v>
      </c>
      <c r="E36" s="53"/>
    </row>
    <row r="37" spans="1:7" ht="15.75" customHeight="1" x14ac:dyDescent="0.3">
      <c r="C37" s="346">
        <v>748.16</v>
      </c>
      <c r="D37" s="88">
        <f t="shared" si="0"/>
        <v>7.2342456412440468E-3</v>
      </c>
      <c r="E37" s="53"/>
    </row>
    <row r="38" spans="1:7" ht="15.75" customHeight="1" x14ac:dyDescent="0.3">
      <c r="C38" s="346">
        <v>725.03</v>
      </c>
      <c r="D38" s="88">
        <f t="shared" si="0"/>
        <v>-2.390525406694935E-2</v>
      </c>
      <c r="E38" s="53"/>
    </row>
    <row r="39" spans="1:7" ht="15.75" customHeight="1" x14ac:dyDescent="0.3">
      <c r="C39" s="346">
        <v>739.35</v>
      </c>
      <c r="D39" s="88">
        <f t="shared" si="0"/>
        <v>-4.6264976544404396E-3</v>
      </c>
      <c r="E39" s="53"/>
    </row>
    <row r="40" spans="1:7" ht="15.75" customHeight="1" x14ac:dyDescent="0.3">
      <c r="C40" s="346">
        <v>743.35</v>
      </c>
      <c r="D40" s="88">
        <f t="shared" si="0"/>
        <v>7.5862983508717013E-4</v>
      </c>
      <c r="E40" s="53"/>
    </row>
    <row r="41" spans="1:7" ht="15.75" customHeight="1" x14ac:dyDescent="0.3">
      <c r="C41" s="346">
        <v>745.97</v>
      </c>
      <c r="D41" s="88">
        <f t="shared" si="0"/>
        <v>4.285888340727761E-3</v>
      </c>
      <c r="E41" s="53"/>
    </row>
    <row r="42" spans="1:7" ht="15.75" customHeight="1" x14ac:dyDescent="0.3">
      <c r="C42" s="346">
        <v>743.48</v>
      </c>
      <c r="D42" s="88">
        <f t="shared" si="0"/>
        <v>9.336464784968114E-4</v>
      </c>
      <c r="E42" s="53"/>
    </row>
    <row r="43" spans="1:7" ht="16.5" customHeight="1" thickBot="1" x14ac:dyDescent="0.35">
      <c r="C43" s="347">
        <v>741.44</v>
      </c>
      <c r="D43" s="89">
        <f t="shared" si="0"/>
        <v>-1.8127685411622205E-3</v>
      </c>
      <c r="E43" s="53"/>
    </row>
    <row r="44" spans="1:7" ht="16.5" customHeight="1" thickBot="1" x14ac:dyDescent="0.35">
      <c r="C44" s="54"/>
      <c r="D44" s="53"/>
      <c r="E44" s="55"/>
    </row>
    <row r="45" spans="1:7" ht="16.5" customHeight="1" thickBot="1" x14ac:dyDescent="0.35">
      <c r="B45" s="82" t="s">
        <v>42</v>
      </c>
      <c r="C45" s="83">
        <f>SUM(C24:C44)</f>
        <v>14855.730000000001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742.78650000000005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99">
        <f>C46</f>
        <v>742.78650000000005</v>
      </c>
      <c r="C49" s="93">
        <f>-IF(C46&lt;=80,10%,IF(C46&lt;250,7.5%,5%))</f>
        <v>-0.05</v>
      </c>
      <c r="D49" s="81">
        <f>IF(C46&lt;=80,C46*0.9,IF(C46&lt;250,C46*0.925,C46*0.95))</f>
        <v>705.64717500000006</v>
      </c>
    </row>
    <row r="50" spans="1:6" ht="17.25" customHeight="1" x14ac:dyDescent="0.3">
      <c r="B50" s="300"/>
      <c r="C50" s="94">
        <f>IF(C46&lt;=80, 10%, IF(C46&lt;250, 7.5%, 5%))</f>
        <v>0.05</v>
      </c>
      <c r="D50" s="81">
        <f>IF(C46&lt;=80, C46*1.1, IF(C46&lt;250, C46*1.075, C46*1.05))</f>
        <v>779.92582500000003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5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5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5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5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5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5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5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5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5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5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4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4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4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4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4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4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4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4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4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7" workbookViewId="0">
      <selection activeCell="C24" sqref="C24:C43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  <col min="9" max="16384" width="8.88671875" style="44"/>
  </cols>
  <sheetData>
    <row r="10" spans="1:7" ht="13.5" customHeight="1" thickBot="1" x14ac:dyDescent="0.35"/>
    <row r="11" spans="1:7" ht="13.5" customHeight="1" thickBot="1" x14ac:dyDescent="0.35">
      <c r="A11" s="302" t="s">
        <v>31</v>
      </c>
      <c r="B11" s="303"/>
      <c r="C11" s="303"/>
      <c r="D11" s="303"/>
      <c r="E11" s="303"/>
      <c r="F11" s="304"/>
      <c r="G11" s="91"/>
    </row>
    <row r="12" spans="1:7" ht="16.5" customHeight="1" x14ac:dyDescent="0.3">
      <c r="A12" s="301" t="s">
        <v>32</v>
      </c>
      <c r="B12" s="301"/>
      <c r="C12" s="301"/>
      <c r="D12" s="301"/>
      <c r="E12" s="301"/>
      <c r="F12" s="301"/>
      <c r="G12" s="90"/>
    </row>
    <row r="14" spans="1:7" ht="16.5" customHeight="1" x14ac:dyDescent="0.3">
      <c r="A14" s="306" t="s">
        <v>33</v>
      </c>
      <c r="B14" s="306"/>
      <c r="C14" s="72" t="s">
        <v>5</v>
      </c>
    </row>
    <row r="15" spans="1:7" ht="16.5" customHeight="1" x14ac:dyDescent="0.3">
      <c r="A15" s="306" t="s">
        <v>34</v>
      </c>
      <c r="B15" s="306"/>
      <c r="C15" s="72" t="s">
        <v>7</v>
      </c>
    </row>
    <row r="16" spans="1:7" ht="16.5" customHeight="1" x14ac:dyDescent="0.3">
      <c r="A16" s="306" t="s">
        <v>35</v>
      </c>
      <c r="B16" s="306"/>
      <c r="C16" s="72" t="s">
        <v>9</v>
      </c>
    </row>
    <row r="17" spans="1:5" ht="16.5" customHeight="1" x14ac:dyDescent="0.3">
      <c r="A17" s="306" t="s">
        <v>36</v>
      </c>
      <c r="B17" s="306"/>
      <c r="C17" s="72" t="s">
        <v>11</v>
      </c>
    </row>
    <row r="18" spans="1:5" ht="16.5" customHeight="1" x14ac:dyDescent="0.3">
      <c r="A18" s="306" t="s">
        <v>37</v>
      </c>
      <c r="B18" s="306"/>
      <c r="C18" s="97" t="s">
        <v>12</v>
      </c>
    </row>
    <row r="19" spans="1:5" ht="16.5" customHeight="1" x14ac:dyDescent="0.3">
      <c r="A19" s="306" t="s">
        <v>38</v>
      </c>
      <c r="B19" s="306"/>
      <c r="C19" s="97" t="e">
        <f>#REF!</f>
        <v>#REF!</v>
      </c>
    </row>
    <row r="20" spans="1:5" ht="16.5" customHeight="1" x14ac:dyDescent="0.3">
      <c r="A20" s="285"/>
      <c r="B20" s="285"/>
      <c r="C20" s="77"/>
    </row>
    <row r="21" spans="1:5" ht="16.5" customHeight="1" x14ac:dyDescent="0.3">
      <c r="A21" s="301" t="s">
        <v>1</v>
      </c>
      <c r="B21" s="301"/>
      <c r="C21" s="59" t="s">
        <v>39</v>
      </c>
      <c r="D21" s="66"/>
    </row>
    <row r="22" spans="1:5" ht="15.75" customHeight="1" thickBot="1" x14ac:dyDescent="0.35">
      <c r="A22" s="305"/>
      <c r="B22" s="305"/>
      <c r="C22" s="57"/>
      <c r="D22" s="305"/>
      <c r="E22" s="305"/>
    </row>
    <row r="23" spans="1:5" ht="33.75" customHeight="1" thickBot="1" x14ac:dyDescent="0.35">
      <c r="C23" s="86" t="s">
        <v>40</v>
      </c>
      <c r="D23" s="85" t="s">
        <v>41</v>
      </c>
      <c r="E23" s="150"/>
    </row>
    <row r="24" spans="1:5" ht="15.75" customHeight="1" x14ac:dyDescent="0.3">
      <c r="C24" s="95">
        <v>739.61</v>
      </c>
      <c r="D24" s="87">
        <f t="shared" ref="D24:D43" si="0">(C24-$C$46)/$C$46</f>
        <v>2.5510757352304129E-3</v>
      </c>
      <c r="E24" s="53"/>
    </row>
    <row r="25" spans="1:5" ht="15.75" customHeight="1" x14ac:dyDescent="0.3">
      <c r="C25" s="95">
        <v>737.92</v>
      </c>
      <c r="D25" s="88">
        <f t="shared" si="0"/>
        <v>2.6025852346665341E-4</v>
      </c>
      <c r="E25" s="53"/>
    </row>
    <row r="26" spans="1:5" ht="15.75" customHeight="1" x14ac:dyDescent="0.3">
      <c r="C26" s="95">
        <v>732.63</v>
      </c>
      <c r="D26" s="88">
        <f t="shared" si="0"/>
        <v>-6.9104060032965488E-3</v>
      </c>
      <c r="E26" s="53"/>
    </row>
    <row r="27" spans="1:5" ht="15.75" customHeight="1" x14ac:dyDescent="0.3">
      <c r="C27" s="95">
        <v>742.76</v>
      </c>
      <c r="D27" s="88">
        <f t="shared" si="0"/>
        <v>6.8209421358550026E-3</v>
      </c>
      <c r="E27" s="53"/>
    </row>
    <row r="28" spans="1:5" ht="15.75" customHeight="1" x14ac:dyDescent="0.3">
      <c r="C28" s="95">
        <v>724.76</v>
      </c>
      <c r="D28" s="88">
        <f t="shared" si="0"/>
        <v>-1.7578294439142831E-2</v>
      </c>
      <c r="E28" s="53"/>
    </row>
    <row r="29" spans="1:5" ht="15.75" customHeight="1" x14ac:dyDescent="0.3">
      <c r="C29" s="95">
        <v>733.83</v>
      </c>
      <c r="D29" s="88">
        <f t="shared" si="0"/>
        <v>-5.2837902316299652E-3</v>
      </c>
      <c r="E29" s="53"/>
    </row>
    <row r="30" spans="1:5" ht="15.75" customHeight="1" x14ac:dyDescent="0.3">
      <c r="C30" s="95">
        <v>743.52</v>
      </c>
      <c r="D30" s="88">
        <f t="shared" si="0"/>
        <v>7.8511321245771214E-3</v>
      </c>
      <c r="E30" s="53"/>
    </row>
    <row r="31" spans="1:5" ht="15.75" customHeight="1" x14ac:dyDescent="0.3">
      <c r="C31" s="95">
        <v>742.25</v>
      </c>
      <c r="D31" s="88">
        <f t="shared" si="0"/>
        <v>6.1296304328967433E-3</v>
      </c>
      <c r="E31" s="53"/>
    </row>
    <row r="32" spans="1:5" ht="15.75" customHeight="1" x14ac:dyDescent="0.3">
      <c r="C32" s="95">
        <v>735.96</v>
      </c>
      <c r="D32" s="88">
        <f t="shared" si="0"/>
        <v>-2.3965472369218946E-3</v>
      </c>
      <c r="E32" s="53"/>
    </row>
    <row r="33" spans="1:7" ht="15.75" customHeight="1" x14ac:dyDescent="0.3">
      <c r="C33" s="95">
        <v>727.25</v>
      </c>
      <c r="D33" s="88">
        <f t="shared" si="0"/>
        <v>-1.4203066712934784E-2</v>
      </c>
      <c r="E33" s="53"/>
    </row>
    <row r="34" spans="1:7" ht="15.75" customHeight="1" x14ac:dyDescent="0.3">
      <c r="C34" s="95">
        <v>732.9</v>
      </c>
      <c r="D34" s="88">
        <f t="shared" si="0"/>
        <v>-6.5444174546716062E-3</v>
      </c>
      <c r="E34" s="53"/>
    </row>
    <row r="35" spans="1:7" ht="15.75" customHeight="1" x14ac:dyDescent="0.3">
      <c r="C35" s="95">
        <v>749.34</v>
      </c>
      <c r="D35" s="88">
        <f t="shared" si="0"/>
        <v>1.574021861715982E-2</v>
      </c>
      <c r="E35" s="53"/>
    </row>
    <row r="36" spans="1:7" ht="15.75" customHeight="1" x14ac:dyDescent="0.3">
      <c r="C36" s="95">
        <v>739.35</v>
      </c>
      <c r="D36" s="88">
        <f t="shared" si="0"/>
        <v>2.1986423180360118E-3</v>
      </c>
      <c r="E36" s="53"/>
    </row>
    <row r="37" spans="1:7" ht="15.75" customHeight="1" x14ac:dyDescent="0.3">
      <c r="C37" s="95">
        <v>738.27</v>
      </c>
      <c r="D37" s="88">
        <f t="shared" si="0"/>
        <v>7.3468812353608658E-4</v>
      </c>
      <c r="E37" s="53"/>
    </row>
    <row r="38" spans="1:7" ht="15.75" customHeight="1" x14ac:dyDescent="0.3">
      <c r="C38" s="95">
        <v>732.81</v>
      </c>
      <c r="D38" s="88">
        <f t="shared" si="0"/>
        <v>-6.6664136375466391E-3</v>
      </c>
      <c r="E38" s="53"/>
    </row>
    <row r="39" spans="1:7" ht="15.75" customHeight="1" x14ac:dyDescent="0.3">
      <c r="C39" s="95">
        <v>740.44</v>
      </c>
      <c r="D39" s="88">
        <f t="shared" si="0"/>
        <v>3.6761516439664794E-3</v>
      </c>
      <c r="E39" s="53"/>
    </row>
    <row r="40" spans="1:7" ht="15.75" customHeight="1" x14ac:dyDescent="0.3">
      <c r="C40" s="95">
        <v>738.47</v>
      </c>
      <c r="D40" s="88">
        <f t="shared" si="0"/>
        <v>1.0057907521472352E-3</v>
      </c>
      <c r="E40" s="53"/>
    </row>
    <row r="41" spans="1:7" ht="15.75" customHeight="1" x14ac:dyDescent="0.3">
      <c r="C41" s="95">
        <v>743.19</v>
      </c>
      <c r="D41" s="88">
        <f t="shared" si="0"/>
        <v>7.4038127873689262E-3</v>
      </c>
      <c r="E41" s="53"/>
    </row>
    <row r="42" spans="1:7" ht="15.75" customHeight="1" x14ac:dyDescent="0.3">
      <c r="C42" s="95">
        <v>746.48</v>
      </c>
      <c r="D42" s="88">
        <f t="shared" si="0"/>
        <v>1.1863451028021258E-2</v>
      </c>
      <c r="E42" s="53"/>
    </row>
    <row r="43" spans="1:7" ht="16.5" customHeight="1" thickBot="1" x14ac:dyDescent="0.35">
      <c r="C43" s="96">
        <v>732.82</v>
      </c>
      <c r="D43" s="89">
        <f t="shared" si="0"/>
        <v>-6.6528585061159428E-3</v>
      </c>
      <c r="E43" s="53"/>
    </row>
    <row r="44" spans="1:7" ht="16.5" customHeight="1" thickBot="1" x14ac:dyDescent="0.35">
      <c r="C44" s="54"/>
      <c r="D44" s="53"/>
      <c r="E44" s="55"/>
    </row>
    <row r="45" spans="1:7" ht="16.5" customHeight="1" thickBot="1" x14ac:dyDescent="0.35">
      <c r="B45" s="82" t="s">
        <v>42</v>
      </c>
      <c r="C45" s="83">
        <f>SUM(C24:C44)</f>
        <v>14754.56</v>
      </c>
      <c r="D45" s="78"/>
      <c r="E45" s="54"/>
    </row>
    <row r="46" spans="1:7" ht="17.25" customHeight="1" thickBot="1" x14ac:dyDescent="0.35">
      <c r="B46" s="82" t="s">
        <v>43</v>
      </c>
      <c r="C46" s="84">
        <f>AVERAGE(C24:C44)</f>
        <v>737.72799999999995</v>
      </c>
      <c r="E46" s="56"/>
    </row>
    <row r="47" spans="1:7" ht="17.25" customHeight="1" thickBot="1" x14ac:dyDescent="0.35">
      <c r="A47" s="72"/>
      <c r="B47" s="79"/>
      <c r="D47" s="58"/>
      <c r="E47" s="56"/>
    </row>
    <row r="48" spans="1:7" ht="33.75" customHeight="1" thickBot="1" x14ac:dyDescent="0.35">
      <c r="B48" s="92" t="s">
        <v>43</v>
      </c>
      <c r="C48" s="85" t="s">
        <v>44</v>
      </c>
      <c r="D48" s="80"/>
      <c r="G48" s="58"/>
    </row>
    <row r="49" spans="1:6" ht="17.25" customHeight="1" thickBot="1" x14ac:dyDescent="0.35">
      <c r="B49" s="299">
        <f>C46</f>
        <v>737.72799999999995</v>
      </c>
      <c r="C49" s="93">
        <f>-IF(C46&lt;=80,10%,IF(C46&lt;250,7.5%,5%))</f>
        <v>-0.05</v>
      </c>
      <c r="D49" s="81">
        <f>IF(C46&lt;=80,C46*0.9,IF(C46&lt;250,C46*0.925,C46*0.95))</f>
        <v>700.84159999999997</v>
      </c>
    </row>
    <row r="50" spans="1:6" ht="17.25" customHeight="1" thickBot="1" x14ac:dyDescent="0.35">
      <c r="B50" s="300"/>
      <c r="C50" s="94">
        <f>IF(C46&lt;=80, 10%, IF(C46&lt;250, 7.5%, 5%))</f>
        <v>0.05</v>
      </c>
      <c r="D50" s="81">
        <f>IF(C46&lt;=80, C46*1.1, IF(C46&lt;250, C46*1.075, C46*1.05))</f>
        <v>774.61439999999993</v>
      </c>
    </row>
    <row r="51" spans="1:6" ht="16.5" customHeight="1" thickBot="1" x14ac:dyDescent="0.35">
      <c r="A51" s="63"/>
      <c r="B51" s="64"/>
      <c r="C51" s="72"/>
      <c r="D51" s="65"/>
      <c r="E51" s="72"/>
      <c r="F51" s="66"/>
    </row>
    <row r="52" spans="1:6" ht="16.5" customHeight="1" x14ac:dyDescent="0.3">
      <c r="A52" s="72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285" t="s">
        <v>29</v>
      </c>
      <c r="B53" s="73"/>
      <c r="C53" s="72"/>
      <c r="D53" s="73"/>
      <c r="E53" s="72"/>
      <c r="F53" s="73"/>
    </row>
    <row r="54" spans="1:6" ht="34.5" customHeight="1" x14ac:dyDescent="0.3">
      <c r="A54" s="285" t="s">
        <v>30</v>
      </c>
      <c r="B54" s="74"/>
      <c r="C54" s="75"/>
      <c r="D54" s="74"/>
      <c r="E54" s="72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60" zoomScaleNormal="40" zoomScalePageLayoutView="55" workbookViewId="0">
      <selection activeCell="G113" sqref="G11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7.441406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307" t="s">
        <v>45</v>
      </c>
      <c r="B1" s="307"/>
      <c r="C1" s="307"/>
      <c r="D1" s="307"/>
      <c r="E1" s="307"/>
      <c r="F1" s="307"/>
      <c r="G1" s="307"/>
      <c r="H1" s="307"/>
      <c r="I1" s="307"/>
    </row>
    <row r="2" spans="1:9" ht="18.75" customHeight="1" x14ac:dyDescent="0.3">
      <c r="A2" s="307"/>
      <c r="B2" s="307"/>
      <c r="C2" s="307"/>
      <c r="D2" s="307"/>
      <c r="E2" s="307"/>
      <c r="F2" s="307"/>
      <c r="G2" s="307"/>
      <c r="H2" s="307"/>
      <c r="I2" s="307"/>
    </row>
    <row r="3" spans="1:9" ht="18.75" customHeight="1" x14ac:dyDescent="0.3">
      <c r="A3" s="307"/>
      <c r="B3" s="307"/>
      <c r="C3" s="307"/>
      <c r="D3" s="307"/>
      <c r="E3" s="307"/>
      <c r="F3" s="307"/>
      <c r="G3" s="307"/>
      <c r="H3" s="307"/>
      <c r="I3" s="307"/>
    </row>
    <row r="4" spans="1:9" ht="18.75" customHeight="1" x14ac:dyDescent="0.3">
      <c r="A4" s="307"/>
      <c r="B4" s="307"/>
      <c r="C4" s="307"/>
      <c r="D4" s="307"/>
      <c r="E4" s="307"/>
      <c r="F4" s="307"/>
      <c r="G4" s="307"/>
      <c r="H4" s="307"/>
      <c r="I4" s="307"/>
    </row>
    <row r="5" spans="1:9" ht="18.75" customHeight="1" x14ac:dyDescent="0.3">
      <c r="A5" s="307"/>
      <c r="B5" s="307"/>
      <c r="C5" s="307"/>
      <c r="D5" s="307"/>
      <c r="E5" s="307"/>
      <c r="F5" s="307"/>
      <c r="G5" s="307"/>
      <c r="H5" s="307"/>
      <c r="I5" s="307"/>
    </row>
    <row r="6" spans="1:9" ht="18.75" customHeight="1" x14ac:dyDescent="0.3">
      <c r="A6" s="307"/>
      <c r="B6" s="307"/>
      <c r="C6" s="307"/>
      <c r="D6" s="307"/>
      <c r="E6" s="307"/>
      <c r="F6" s="307"/>
      <c r="G6" s="307"/>
      <c r="H6" s="307"/>
      <c r="I6" s="307"/>
    </row>
    <row r="7" spans="1:9" ht="18.75" customHeight="1" x14ac:dyDescent="0.3">
      <c r="A7" s="307"/>
      <c r="B7" s="307"/>
      <c r="C7" s="307"/>
      <c r="D7" s="307"/>
      <c r="E7" s="307"/>
      <c r="F7" s="307"/>
      <c r="G7" s="307"/>
      <c r="H7" s="307"/>
      <c r="I7" s="307"/>
    </row>
    <row r="8" spans="1:9" x14ac:dyDescent="0.3">
      <c r="A8" s="308" t="s">
        <v>46</v>
      </c>
      <c r="B8" s="308"/>
      <c r="C8" s="308"/>
      <c r="D8" s="308"/>
      <c r="E8" s="308"/>
      <c r="F8" s="308"/>
      <c r="G8" s="308"/>
      <c r="H8" s="308"/>
      <c r="I8" s="308"/>
    </row>
    <row r="9" spans="1:9" x14ac:dyDescent="0.3">
      <c r="A9" s="308"/>
      <c r="B9" s="308"/>
      <c r="C9" s="308"/>
      <c r="D9" s="308"/>
      <c r="E9" s="308"/>
      <c r="F9" s="308"/>
      <c r="G9" s="308"/>
      <c r="H9" s="308"/>
      <c r="I9" s="308"/>
    </row>
    <row r="10" spans="1:9" x14ac:dyDescent="0.3">
      <c r="A10" s="308"/>
      <c r="B10" s="308"/>
      <c r="C10" s="308"/>
      <c r="D10" s="308"/>
      <c r="E10" s="308"/>
      <c r="F10" s="308"/>
      <c r="G10" s="308"/>
      <c r="H10" s="308"/>
      <c r="I10" s="308"/>
    </row>
    <row r="11" spans="1:9" x14ac:dyDescent="0.3">
      <c r="A11" s="308"/>
      <c r="B11" s="308"/>
      <c r="C11" s="308"/>
      <c r="D11" s="308"/>
      <c r="E11" s="308"/>
      <c r="F11" s="308"/>
      <c r="G11" s="308"/>
      <c r="H11" s="308"/>
      <c r="I11" s="308"/>
    </row>
    <row r="12" spans="1:9" x14ac:dyDescent="0.3">
      <c r="A12" s="308"/>
      <c r="B12" s="308"/>
      <c r="C12" s="308"/>
      <c r="D12" s="308"/>
      <c r="E12" s="308"/>
      <c r="F12" s="308"/>
      <c r="G12" s="308"/>
      <c r="H12" s="308"/>
      <c r="I12" s="308"/>
    </row>
    <row r="13" spans="1:9" x14ac:dyDescent="0.3">
      <c r="A13" s="308"/>
      <c r="B13" s="308"/>
      <c r="C13" s="308"/>
      <c r="D13" s="308"/>
      <c r="E13" s="308"/>
      <c r="F13" s="308"/>
      <c r="G13" s="308"/>
      <c r="H13" s="308"/>
      <c r="I13" s="308"/>
    </row>
    <row r="14" spans="1:9" x14ac:dyDescent="0.3">
      <c r="A14" s="308"/>
      <c r="B14" s="308"/>
      <c r="C14" s="308"/>
      <c r="D14" s="308"/>
      <c r="E14" s="308"/>
      <c r="F14" s="308"/>
      <c r="G14" s="308"/>
      <c r="H14" s="308"/>
      <c r="I14" s="308"/>
    </row>
    <row r="15" spans="1:9" ht="19.5" customHeight="1" x14ac:dyDescent="0.35">
      <c r="A15" s="98"/>
    </row>
    <row r="16" spans="1:9" ht="19.5" customHeight="1" x14ac:dyDescent="0.35">
      <c r="A16" s="341" t="s">
        <v>31</v>
      </c>
      <c r="B16" s="342"/>
      <c r="C16" s="342"/>
      <c r="D16" s="342"/>
      <c r="E16" s="342"/>
      <c r="F16" s="342"/>
      <c r="G16" s="342"/>
      <c r="H16" s="343"/>
    </row>
    <row r="17" spans="1:14" ht="20.25" customHeight="1" x14ac:dyDescent="0.3">
      <c r="A17" s="344" t="s">
        <v>47</v>
      </c>
      <c r="B17" s="344"/>
      <c r="C17" s="344"/>
      <c r="D17" s="344"/>
      <c r="E17" s="344"/>
      <c r="F17" s="344"/>
      <c r="G17" s="344"/>
      <c r="H17" s="344"/>
    </row>
    <row r="18" spans="1:14" ht="26.25" customHeight="1" x14ac:dyDescent="0.5">
      <c r="A18" s="100" t="s">
        <v>33</v>
      </c>
      <c r="B18" s="340" t="s">
        <v>131</v>
      </c>
      <c r="C18" s="340"/>
      <c r="D18" s="267"/>
      <c r="E18" s="101"/>
      <c r="F18" s="102"/>
      <c r="G18" s="102"/>
      <c r="H18" s="102"/>
    </row>
    <row r="19" spans="1:14" ht="26.25" customHeight="1" x14ac:dyDescent="0.5">
      <c r="A19" s="100" t="s">
        <v>34</v>
      </c>
      <c r="B19" s="103" t="s">
        <v>136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35</v>
      </c>
      <c r="B20" s="345" t="s">
        <v>125</v>
      </c>
      <c r="C20" s="345"/>
      <c r="D20" s="102"/>
      <c r="E20" s="102"/>
      <c r="F20" s="102"/>
      <c r="G20" s="102"/>
      <c r="H20" s="102"/>
    </row>
    <row r="21" spans="1:14" ht="26.25" customHeight="1" x14ac:dyDescent="0.5">
      <c r="A21" s="100" t="s">
        <v>36</v>
      </c>
      <c r="B21" s="345" t="s">
        <v>132</v>
      </c>
      <c r="C21" s="345"/>
      <c r="D21" s="345"/>
      <c r="E21" s="345"/>
      <c r="F21" s="345"/>
      <c r="G21" s="345"/>
      <c r="H21" s="345"/>
      <c r="I21" s="104"/>
    </row>
    <row r="22" spans="1:14" ht="26.25" customHeight="1" x14ac:dyDescent="0.5">
      <c r="A22" s="100" t="s">
        <v>37</v>
      </c>
      <c r="B22" s="105" t="s">
        <v>126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38</v>
      </c>
      <c r="B23" s="105" t="s">
        <v>127</v>
      </c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4</v>
      </c>
      <c r="B26" s="340" t="s">
        <v>128</v>
      </c>
      <c r="C26" s="340"/>
    </row>
    <row r="27" spans="1:14" ht="26.25" customHeight="1" x14ac:dyDescent="0.5">
      <c r="A27" s="109" t="s">
        <v>48</v>
      </c>
      <c r="B27" s="338" t="s">
        <v>129</v>
      </c>
      <c r="C27" s="338"/>
    </row>
    <row r="28" spans="1:14" ht="27" customHeight="1" x14ac:dyDescent="0.45">
      <c r="A28" s="109" t="s">
        <v>6</v>
      </c>
      <c r="B28" s="110">
        <v>99.8</v>
      </c>
    </row>
    <row r="29" spans="1:14" s="14" customFormat="1" ht="27" customHeight="1" x14ac:dyDescent="0.5">
      <c r="A29" s="109" t="s">
        <v>49</v>
      </c>
      <c r="B29" s="111">
        <v>0</v>
      </c>
      <c r="C29" s="315" t="s">
        <v>50</v>
      </c>
      <c r="D29" s="316"/>
      <c r="E29" s="316"/>
      <c r="F29" s="316"/>
      <c r="G29" s="317"/>
      <c r="I29" s="112"/>
      <c r="J29" s="112"/>
      <c r="K29" s="112"/>
      <c r="L29" s="112"/>
    </row>
    <row r="30" spans="1:14" s="14" customFormat="1" ht="19.5" customHeight="1" x14ac:dyDescent="0.35">
      <c r="A30" s="109" t="s">
        <v>51</v>
      </c>
      <c r="B30" s="113">
        <f>B28-B29</f>
        <v>99.8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5">
      <c r="A31" s="109" t="s">
        <v>52</v>
      </c>
      <c r="B31" s="116">
        <v>1</v>
      </c>
      <c r="C31" s="318" t="s">
        <v>53</v>
      </c>
      <c r="D31" s="319"/>
      <c r="E31" s="319"/>
      <c r="F31" s="319"/>
      <c r="G31" s="319"/>
      <c r="H31" s="320"/>
      <c r="I31" s="112"/>
      <c r="J31" s="112"/>
      <c r="K31" s="112"/>
      <c r="L31" s="112"/>
    </row>
    <row r="32" spans="1:14" s="14" customFormat="1" ht="27" customHeight="1" x14ac:dyDescent="0.45">
      <c r="A32" s="109" t="s">
        <v>54</v>
      </c>
      <c r="B32" s="116">
        <v>1</v>
      </c>
      <c r="C32" s="318" t="s">
        <v>55</v>
      </c>
      <c r="D32" s="319"/>
      <c r="E32" s="319"/>
      <c r="F32" s="319"/>
      <c r="G32" s="319"/>
      <c r="H32" s="320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5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5">
      <c r="A36" s="122" t="s">
        <v>58</v>
      </c>
      <c r="B36" s="123">
        <v>100</v>
      </c>
      <c r="C36" s="99"/>
      <c r="D36" s="321" t="s">
        <v>59</v>
      </c>
      <c r="E36" s="339"/>
      <c r="F36" s="321" t="s">
        <v>60</v>
      </c>
      <c r="G36" s="322"/>
      <c r="J36" s="112"/>
      <c r="K36" s="112"/>
      <c r="L36" s="117"/>
      <c r="M36" s="117"/>
      <c r="N36" s="118"/>
    </row>
    <row r="37" spans="1:14" s="14" customFormat="1" ht="27" customHeight="1" x14ac:dyDescent="0.45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66</v>
      </c>
      <c r="B38" s="125">
        <v>1</v>
      </c>
      <c r="C38" s="131">
        <v>1</v>
      </c>
      <c r="D38" s="132">
        <v>71498215</v>
      </c>
      <c r="E38" s="133">
        <f>IF(ISBLANK(D38),"-",$D$48/$D$45*D38)</f>
        <v>60068332.584677458</v>
      </c>
      <c r="F38" s="132">
        <v>64266354</v>
      </c>
      <c r="G38" s="134">
        <f>IF(ISBLANK(F38),"-",$D$48/$F$45*F38)</f>
        <v>59551613.090546079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67</v>
      </c>
      <c r="B39" s="125">
        <v>1</v>
      </c>
      <c r="C39" s="136">
        <v>2</v>
      </c>
      <c r="D39" s="137">
        <v>71201129</v>
      </c>
      <c r="E39" s="138">
        <f>IF(ISBLANK(D39),"-",$D$48/$D$45*D39)</f>
        <v>59818739.49127993</v>
      </c>
      <c r="F39" s="137">
        <v>63958505</v>
      </c>
      <c r="G39" s="139">
        <f>IF(ISBLANK(F39),"-",$D$48/$F$45*F39)</f>
        <v>59266348.665271364</v>
      </c>
      <c r="I39" s="323">
        <f>ABS((F43/D43*D42)-F42)/D42</f>
        <v>9.9997773096896989E-3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68</v>
      </c>
      <c r="B40" s="125">
        <v>1</v>
      </c>
      <c r="C40" s="136">
        <v>3</v>
      </c>
      <c r="D40" s="137">
        <v>71551628</v>
      </c>
      <c r="E40" s="138">
        <f>IF(ISBLANK(D40),"-",$D$48/$D$45*D40)</f>
        <v>60113206.849697158</v>
      </c>
      <c r="F40" s="137">
        <v>63883700</v>
      </c>
      <c r="G40" s="139">
        <f>IF(ISBLANK(F40),"-",$D$48/$F$45*F40)</f>
        <v>59197031.5476823</v>
      </c>
      <c r="I40" s="323"/>
      <c r="L40" s="117"/>
      <c r="M40" s="117"/>
      <c r="N40" s="140"/>
    </row>
    <row r="41" spans="1:14" ht="27" customHeight="1" x14ac:dyDescent="0.45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5">
      <c r="A42" s="124" t="s">
        <v>70</v>
      </c>
      <c r="B42" s="125">
        <v>1</v>
      </c>
      <c r="C42" s="146" t="s">
        <v>71</v>
      </c>
      <c r="D42" s="147">
        <f>AVERAGE(D38:D41)</f>
        <v>71416990.666666672</v>
      </c>
      <c r="E42" s="148">
        <f>AVERAGE(E38:E41)</f>
        <v>60000092.975218177</v>
      </c>
      <c r="F42" s="147">
        <f>AVERAGE(F38:F41)</f>
        <v>64036186.333333336</v>
      </c>
      <c r="G42" s="149">
        <f>AVERAGE(G38:G41)</f>
        <v>59338331.101166584</v>
      </c>
      <c r="H42" s="150"/>
    </row>
    <row r="43" spans="1:14" ht="26.25" customHeight="1" x14ac:dyDescent="0.45">
      <c r="A43" s="124" t="s">
        <v>72</v>
      </c>
      <c r="B43" s="125">
        <v>1</v>
      </c>
      <c r="C43" s="151" t="s">
        <v>73</v>
      </c>
      <c r="D43" s="152">
        <v>17.89</v>
      </c>
      <c r="E43" s="140"/>
      <c r="F43" s="152">
        <v>16.22</v>
      </c>
      <c r="H43" s="150"/>
    </row>
    <row r="44" spans="1:14" ht="26.25" customHeight="1" x14ac:dyDescent="0.45">
      <c r="A44" s="124" t="s">
        <v>74</v>
      </c>
      <c r="B44" s="125">
        <v>1</v>
      </c>
      <c r="C44" s="153" t="s">
        <v>75</v>
      </c>
      <c r="D44" s="154">
        <f>D43*$B$34</f>
        <v>17.89</v>
      </c>
      <c r="E44" s="155"/>
      <c r="F44" s="154">
        <f>F43*$B$34</f>
        <v>16.22</v>
      </c>
      <c r="H44" s="150"/>
    </row>
    <row r="45" spans="1:14" ht="19.5" customHeight="1" x14ac:dyDescent="0.35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17.854220000000002</v>
      </c>
      <c r="E45" s="158"/>
      <c r="F45" s="157">
        <f>F44*$B$30/100</f>
        <v>16.187559999999998</v>
      </c>
      <c r="H45" s="150"/>
    </row>
    <row r="46" spans="1:14" ht="19.5" customHeight="1" x14ac:dyDescent="0.35">
      <c r="A46" s="309" t="s">
        <v>78</v>
      </c>
      <c r="B46" s="310"/>
      <c r="C46" s="153" t="s">
        <v>79</v>
      </c>
      <c r="D46" s="159">
        <f>D45/$B$45</f>
        <v>0.17854220000000001</v>
      </c>
      <c r="E46" s="160"/>
      <c r="F46" s="161">
        <f>F45/$B$45</f>
        <v>0.16187559999999998</v>
      </c>
      <c r="H46" s="150"/>
    </row>
    <row r="47" spans="1:14" ht="27" customHeight="1" x14ac:dyDescent="0.45">
      <c r="A47" s="311"/>
      <c r="B47" s="312"/>
      <c r="C47" s="162" t="s">
        <v>80</v>
      </c>
      <c r="D47" s="163">
        <v>0.15</v>
      </c>
      <c r="E47" s="164"/>
      <c r="F47" s="160"/>
      <c r="H47" s="150"/>
    </row>
    <row r="48" spans="1:14" ht="18" x14ac:dyDescent="0.35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5">
      <c r="C49" s="167" t="s">
        <v>82</v>
      </c>
      <c r="D49" s="168">
        <f>D48/B34</f>
        <v>15</v>
      </c>
      <c r="F49" s="166"/>
      <c r="H49" s="150"/>
    </row>
    <row r="50" spans="1:12" ht="18" x14ac:dyDescent="0.35">
      <c r="C50" s="122" t="s">
        <v>83</v>
      </c>
      <c r="D50" s="169">
        <f>AVERAGE(E38:E41,G38:G41)</f>
        <v>59669212.038192369</v>
      </c>
      <c r="F50" s="170"/>
      <c r="H50" s="150"/>
    </row>
    <row r="51" spans="1:12" ht="18" x14ac:dyDescent="0.35">
      <c r="C51" s="124" t="s">
        <v>84</v>
      </c>
      <c r="D51" s="171">
        <f>STDEV(E38:E41,G38:G41)/D50</f>
        <v>6.6102544155214257E-3</v>
      </c>
      <c r="F51" s="170"/>
      <c r="H51" s="150"/>
    </row>
    <row r="52" spans="1:12" ht="19.5" customHeight="1" x14ac:dyDescent="0.35">
      <c r="C52" s="172" t="s">
        <v>20</v>
      </c>
      <c r="D52" s="173">
        <f>COUNT(E38:E41,G38:G41)</f>
        <v>6</v>
      </c>
      <c r="F52" s="170"/>
    </row>
    <row r="54" spans="1:12" ht="18" x14ac:dyDescent="0.35">
      <c r="A54" s="174" t="s">
        <v>1</v>
      </c>
      <c r="B54" s="175" t="s">
        <v>85</v>
      </c>
    </row>
    <row r="55" spans="1:12" ht="18" x14ac:dyDescent="0.35">
      <c r="A55" s="99" t="s">
        <v>86</v>
      </c>
      <c r="B55" s="176" t="str">
        <f>B21</f>
        <v>Each tablet contains LAMIVUDINE 150 mg &amp; ZIDOVUDINE 300 mg</v>
      </c>
    </row>
    <row r="56" spans="1:12" ht="26.25" customHeight="1" x14ac:dyDescent="0.45">
      <c r="A56" s="177" t="s">
        <v>87</v>
      </c>
      <c r="B56" s="178">
        <v>150</v>
      </c>
      <c r="C56" s="99" t="str">
        <f>B20</f>
        <v xml:space="preserve">LAMIVUDINE  </v>
      </c>
      <c r="H56" s="179"/>
    </row>
    <row r="57" spans="1:12" ht="18" x14ac:dyDescent="0.35">
      <c r="A57" s="176" t="s">
        <v>88</v>
      </c>
      <c r="B57" s="268">
        <f>'Uniformity (3TC)'!C46</f>
        <v>742.78650000000005</v>
      </c>
      <c r="H57" s="179"/>
    </row>
    <row r="58" spans="1:12" ht="19.5" customHeight="1" x14ac:dyDescent="0.35">
      <c r="H58" s="179"/>
    </row>
    <row r="59" spans="1:12" s="14" customFormat="1" ht="27" customHeight="1" x14ac:dyDescent="0.45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5">
      <c r="A60" s="124" t="s">
        <v>93</v>
      </c>
      <c r="B60" s="125">
        <v>4</v>
      </c>
      <c r="C60" s="326" t="s">
        <v>94</v>
      </c>
      <c r="D60" s="329">
        <v>728.51</v>
      </c>
      <c r="E60" s="182">
        <v>1</v>
      </c>
      <c r="F60" s="183">
        <v>57312266</v>
      </c>
      <c r="G60" s="269">
        <f>IF(ISBLANK(F60),"-",(F60/$D$50*$D$47*$B$68)*($B$57/$D$60))</f>
        <v>146.89838475326147</v>
      </c>
      <c r="H60" s="184">
        <f t="shared" ref="H60:H71" si="0">IF(ISBLANK(F60),"-",G60/$B$56)</f>
        <v>0.97932256502174309</v>
      </c>
      <c r="L60" s="112"/>
    </row>
    <row r="61" spans="1:12" s="14" customFormat="1" ht="26.25" customHeight="1" x14ac:dyDescent="0.45">
      <c r="A61" s="124" t="s">
        <v>95</v>
      </c>
      <c r="B61" s="125">
        <v>20</v>
      </c>
      <c r="C61" s="327"/>
      <c r="D61" s="330"/>
      <c r="E61" s="185">
        <v>2</v>
      </c>
      <c r="F61" s="137">
        <v>57479194</v>
      </c>
      <c r="G61" s="270">
        <f>IF(ISBLANK(F61),"-",(F61/$D$50*$D$47*$B$68)*($B$57/$D$60))</f>
        <v>147.32624174237603</v>
      </c>
      <c r="H61" s="186">
        <f t="shared" si="0"/>
        <v>0.98217494494917357</v>
      </c>
      <c r="L61" s="112"/>
    </row>
    <row r="62" spans="1:12" s="14" customFormat="1" ht="26.25" customHeight="1" x14ac:dyDescent="0.45">
      <c r="A62" s="124" t="s">
        <v>96</v>
      </c>
      <c r="B62" s="125">
        <v>1</v>
      </c>
      <c r="C62" s="327"/>
      <c r="D62" s="330"/>
      <c r="E62" s="185">
        <v>3</v>
      </c>
      <c r="F62" s="187">
        <v>57609935</v>
      </c>
      <c r="G62" s="270">
        <f>IF(ISBLANK(F62),"-",(F62/$D$50*$D$47*$B$68)*($B$57/$D$60))</f>
        <v>147.66134700101344</v>
      </c>
      <c r="H62" s="186">
        <f t="shared" si="0"/>
        <v>0.98440898000675625</v>
      </c>
      <c r="L62" s="112"/>
    </row>
    <row r="63" spans="1:12" ht="27" customHeight="1" x14ac:dyDescent="0.45">
      <c r="A63" s="124" t="s">
        <v>97</v>
      </c>
      <c r="B63" s="125">
        <v>1</v>
      </c>
      <c r="C63" s="337"/>
      <c r="D63" s="331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5">
      <c r="A64" s="124" t="s">
        <v>98</v>
      </c>
      <c r="B64" s="125">
        <v>1</v>
      </c>
      <c r="C64" s="326" t="s">
        <v>99</v>
      </c>
      <c r="D64" s="329">
        <v>733.93</v>
      </c>
      <c r="E64" s="182">
        <v>1</v>
      </c>
      <c r="F64" s="183">
        <v>57218817</v>
      </c>
      <c r="G64" s="271">
        <f>IF(ISBLANK(F64),"-",(F64/$D$50*$D$47*$B$68)*($B$57/$D$64))</f>
        <v>145.57580236654542</v>
      </c>
      <c r="H64" s="190">
        <f t="shared" si="0"/>
        <v>0.97050534911030273</v>
      </c>
    </row>
    <row r="65" spans="1:8" ht="26.25" customHeight="1" x14ac:dyDescent="0.45">
      <c r="A65" s="124" t="s">
        <v>100</v>
      </c>
      <c r="B65" s="125">
        <v>1</v>
      </c>
      <c r="C65" s="327"/>
      <c r="D65" s="330"/>
      <c r="E65" s="185">
        <v>2</v>
      </c>
      <c r="F65" s="137">
        <v>56976958</v>
      </c>
      <c r="G65" s="272">
        <f>IF(ISBLANK(F65),"-",(F65/$D$50*$D$47*$B$68)*($B$57/$D$64))</f>
        <v>144.96046601688667</v>
      </c>
      <c r="H65" s="191">
        <f t="shared" si="0"/>
        <v>0.96640310677924446</v>
      </c>
    </row>
    <row r="66" spans="1:8" ht="26.25" customHeight="1" x14ac:dyDescent="0.45">
      <c r="A66" s="124" t="s">
        <v>101</v>
      </c>
      <c r="B66" s="125">
        <v>1</v>
      </c>
      <c r="C66" s="327"/>
      <c r="D66" s="330"/>
      <c r="E66" s="185">
        <v>3</v>
      </c>
      <c r="F66" s="137">
        <v>57324526</v>
      </c>
      <c r="G66" s="272">
        <f>IF(ISBLANK(F66),"-",(F66/$D$50*$D$47*$B$68)*($B$57/$D$64))</f>
        <v>145.84474662822711</v>
      </c>
      <c r="H66" s="191">
        <f t="shared" si="0"/>
        <v>0.97229831085484741</v>
      </c>
    </row>
    <row r="67" spans="1:8" ht="27" customHeight="1" x14ac:dyDescent="0.45">
      <c r="A67" s="124" t="s">
        <v>102</v>
      </c>
      <c r="B67" s="125">
        <v>1</v>
      </c>
      <c r="C67" s="337"/>
      <c r="D67" s="331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5">
      <c r="A68" s="124" t="s">
        <v>103</v>
      </c>
      <c r="B68" s="193">
        <f>(B67/B66)*(B65/B64)*(B63/B62)*(B61/B60)*B59</f>
        <v>1000</v>
      </c>
      <c r="C68" s="326" t="s">
        <v>104</v>
      </c>
      <c r="D68" s="329">
        <v>735.53</v>
      </c>
      <c r="E68" s="182">
        <v>1</v>
      </c>
      <c r="F68" s="183">
        <v>59631197</v>
      </c>
      <c r="G68" s="271">
        <f>IF(ISBLANK(F68),"-",(F68/$D$50*$D$47*$B$68)*($B$57/$D$68))</f>
        <v>151.38334400084881</v>
      </c>
      <c r="H68" s="186">
        <f t="shared" si="0"/>
        <v>1.009222293338992</v>
      </c>
    </row>
    <row r="69" spans="1:8" ht="27" customHeight="1" x14ac:dyDescent="0.5">
      <c r="A69" s="172" t="s">
        <v>105</v>
      </c>
      <c r="B69" s="194">
        <f>(D47*B68)/B56*B57</f>
        <v>742.78650000000005</v>
      </c>
      <c r="C69" s="327"/>
      <c r="D69" s="330"/>
      <c r="E69" s="185">
        <v>2</v>
      </c>
      <c r="F69" s="137">
        <v>59913798</v>
      </c>
      <c r="G69" s="272">
        <f>IF(ISBLANK(F69),"-",(F69/$D$50*$D$47*$B$68)*($B$57/$D$68))</f>
        <v>152.10077190017444</v>
      </c>
      <c r="H69" s="186">
        <f t="shared" si="0"/>
        <v>1.014005146001163</v>
      </c>
    </row>
    <row r="70" spans="1:8" ht="26.25" customHeight="1" x14ac:dyDescent="0.45">
      <c r="A70" s="332" t="s">
        <v>78</v>
      </c>
      <c r="B70" s="333"/>
      <c r="C70" s="327"/>
      <c r="D70" s="330"/>
      <c r="E70" s="185">
        <v>3</v>
      </c>
      <c r="F70" s="137"/>
      <c r="G70" s="272" t="str">
        <f>IF(ISBLANK(F70),"-",(F70/$D$50*$D$47*$B$68)*($B$57/$D$68))</f>
        <v>-</v>
      </c>
      <c r="H70" s="186" t="str">
        <f t="shared" si="0"/>
        <v>-</v>
      </c>
    </row>
    <row r="71" spans="1:8" ht="27" customHeight="1" x14ac:dyDescent="0.45">
      <c r="A71" s="334"/>
      <c r="B71" s="335"/>
      <c r="C71" s="328"/>
      <c r="D71" s="331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5">
      <c r="A72" s="196"/>
      <c r="B72" s="196"/>
      <c r="C72" s="196"/>
      <c r="D72" s="196"/>
      <c r="E72" s="196"/>
      <c r="F72" s="198" t="s">
        <v>71</v>
      </c>
      <c r="G72" s="278">
        <f>AVERAGE(G60:G71)</f>
        <v>147.71888805116669</v>
      </c>
      <c r="H72" s="199">
        <f>AVERAGE(H60:H71)</f>
        <v>0.98479258700777772</v>
      </c>
    </row>
    <row r="73" spans="1:8" ht="26.25" customHeight="1" x14ac:dyDescent="0.45">
      <c r="C73" s="196"/>
      <c r="D73" s="196"/>
      <c r="E73" s="196"/>
      <c r="F73" s="200" t="s">
        <v>84</v>
      </c>
      <c r="G73" s="274">
        <f>STDEV(G60:G71)/G72</f>
        <v>1.7942483974490789E-2</v>
      </c>
      <c r="H73" s="274">
        <f>STDEV(H60:H71)/H72</f>
        <v>1.7942483974490817E-2</v>
      </c>
    </row>
    <row r="74" spans="1:8" ht="27" customHeight="1" x14ac:dyDescent="0.45">
      <c r="A74" s="196"/>
      <c r="B74" s="196"/>
      <c r="C74" s="197"/>
      <c r="D74" s="197"/>
      <c r="E74" s="201"/>
      <c r="F74" s="202" t="s">
        <v>20</v>
      </c>
      <c r="G74" s="203">
        <f>COUNT(G60:G71)</f>
        <v>8</v>
      </c>
      <c r="H74" s="203">
        <f>COUNT(H60:H71)</f>
        <v>8</v>
      </c>
    </row>
    <row r="76" spans="1:8" ht="26.25" customHeight="1" x14ac:dyDescent="0.45">
      <c r="A76" s="108" t="s">
        <v>106</v>
      </c>
      <c r="B76" s="204" t="s">
        <v>107</v>
      </c>
      <c r="C76" s="313" t="str">
        <f>B20</f>
        <v xml:space="preserve">LAMIVUDINE  </v>
      </c>
      <c r="D76" s="313"/>
      <c r="E76" s="205" t="s">
        <v>108</v>
      </c>
      <c r="F76" s="205"/>
      <c r="G76" s="206">
        <f>H72</f>
        <v>0.98479258700777772</v>
      </c>
      <c r="H76" s="207"/>
    </row>
    <row r="77" spans="1:8" ht="18" x14ac:dyDescent="0.35">
      <c r="A77" s="107" t="s">
        <v>109</v>
      </c>
      <c r="B77" s="107" t="s">
        <v>110</v>
      </c>
    </row>
    <row r="78" spans="1:8" ht="18" x14ac:dyDescent="0.35">
      <c r="A78" s="107"/>
      <c r="B78" s="107"/>
    </row>
    <row r="79" spans="1:8" ht="26.25" customHeight="1" x14ac:dyDescent="0.45">
      <c r="A79" s="108" t="s">
        <v>4</v>
      </c>
      <c r="B79" s="336" t="str">
        <f>B26</f>
        <v>LAMIVUDINE</v>
      </c>
      <c r="C79" s="336"/>
    </row>
    <row r="80" spans="1:8" ht="26.25" customHeight="1" x14ac:dyDescent="0.45">
      <c r="A80" s="109" t="s">
        <v>48</v>
      </c>
      <c r="B80" s="336" t="str">
        <f>B27</f>
        <v>L42-1</v>
      </c>
      <c r="C80" s="336"/>
    </row>
    <row r="81" spans="1:12" ht="27" customHeight="1" x14ac:dyDescent="0.45">
      <c r="A81" s="109" t="s">
        <v>6</v>
      </c>
      <c r="B81" s="208">
        <f>B28</f>
        <v>99.8</v>
      </c>
    </row>
    <row r="82" spans="1:12" s="14" customFormat="1" ht="27" customHeight="1" x14ac:dyDescent="0.5">
      <c r="A82" s="109" t="s">
        <v>49</v>
      </c>
      <c r="B82" s="111">
        <v>0</v>
      </c>
      <c r="C82" s="315" t="s">
        <v>50</v>
      </c>
      <c r="D82" s="316"/>
      <c r="E82" s="316"/>
      <c r="F82" s="316"/>
      <c r="G82" s="317"/>
      <c r="I82" s="112"/>
      <c r="J82" s="112"/>
      <c r="K82" s="112"/>
      <c r="L82" s="112"/>
    </row>
    <row r="83" spans="1:12" s="14" customFormat="1" ht="19.5" customHeight="1" x14ac:dyDescent="0.35">
      <c r="A83" s="109" t="s">
        <v>51</v>
      </c>
      <c r="B83" s="113">
        <f>B81-B82</f>
        <v>99.8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5">
      <c r="A84" s="109" t="s">
        <v>52</v>
      </c>
      <c r="B84" s="116">
        <v>1</v>
      </c>
      <c r="C84" s="318" t="s">
        <v>111</v>
      </c>
      <c r="D84" s="319"/>
      <c r="E84" s="319"/>
      <c r="F84" s="319"/>
      <c r="G84" s="319"/>
      <c r="H84" s="320"/>
      <c r="I84" s="112"/>
      <c r="J84" s="112"/>
      <c r="K84" s="112"/>
      <c r="L84" s="112"/>
    </row>
    <row r="85" spans="1:12" s="14" customFormat="1" ht="27" customHeight="1" x14ac:dyDescent="0.45">
      <c r="A85" s="109" t="s">
        <v>54</v>
      </c>
      <c r="B85" s="116">
        <v>1</v>
      </c>
      <c r="C85" s="318" t="s">
        <v>112</v>
      </c>
      <c r="D85" s="319"/>
      <c r="E85" s="319"/>
      <c r="F85" s="319"/>
      <c r="G85" s="319"/>
      <c r="H85" s="320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58</v>
      </c>
      <c r="B89" s="123">
        <v>100</v>
      </c>
      <c r="D89" s="209" t="s">
        <v>59</v>
      </c>
      <c r="E89" s="210"/>
      <c r="F89" s="321" t="s">
        <v>60</v>
      </c>
      <c r="G89" s="322"/>
    </row>
    <row r="90" spans="1:12" ht="27" customHeight="1" x14ac:dyDescent="0.45">
      <c r="A90" s="124" t="s">
        <v>61</v>
      </c>
      <c r="B90" s="125">
        <v>1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5">
      <c r="A91" s="124" t="s">
        <v>66</v>
      </c>
      <c r="B91" s="125">
        <v>1</v>
      </c>
      <c r="C91" s="213">
        <v>1</v>
      </c>
      <c r="D91" s="281">
        <v>71498215</v>
      </c>
      <c r="E91" s="133">
        <f>IF(ISBLANK(D91),"-",$D$101/$D$98*D91)</f>
        <v>66742591.760752715</v>
      </c>
      <c r="F91" s="132">
        <v>64266354</v>
      </c>
      <c r="G91" s="134">
        <f>IF(ISBLANK(F91),"-",$D$101/$F$98*F91)</f>
        <v>66168458.989495628</v>
      </c>
      <c r="I91" s="135"/>
    </row>
    <row r="92" spans="1:12" ht="26.25" customHeight="1" x14ac:dyDescent="0.45">
      <c r="A92" s="124" t="s">
        <v>67</v>
      </c>
      <c r="B92" s="125">
        <v>1</v>
      </c>
      <c r="C92" s="197">
        <v>2</v>
      </c>
      <c r="D92" s="282">
        <v>71201129</v>
      </c>
      <c r="E92" s="138">
        <f>IF(ISBLANK(D92),"-",$D$101/$D$98*D92)</f>
        <v>66465266.101422131</v>
      </c>
      <c r="F92" s="137">
        <v>63958505</v>
      </c>
      <c r="G92" s="139">
        <f>IF(ISBLANK(F92),"-",$D$101/$F$98*F92)</f>
        <v>65851498.516968168</v>
      </c>
      <c r="I92" s="323">
        <f>ABS((F96/D96*D95)-F95)/D95</f>
        <v>9.9997773096896989E-3</v>
      </c>
    </row>
    <row r="93" spans="1:12" ht="26.25" customHeight="1" x14ac:dyDescent="0.45">
      <c r="A93" s="124" t="s">
        <v>68</v>
      </c>
      <c r="B93" s="125">
        <v>1</v>
      </c>
      <c r="C93" s="197">
        <v>3</v>
      </c>
      <c r="D93" s="282">
        <v>71551628</v>
      </c>
      <c r="E93" s="138">
        <f>IF(ISBLANK(D93),"-",$D$101/$D$98*D93)</f>
        <v>66792452.055219047</v>
      </c>
      <c r="F93" s="137">
        <v>63883700</v>
      </c>
      <c r="G93" s="139">
        <f>IF(ISBLANK(F93),"-",$D$101/$F$98*F93)</f>
        <v>65774479.497424766</v>
      </c>
      <c r="I93" s="323"/>
    </row>
    <row r="94" spans="1:12" ht="27" customHeight="1" x14ac:dyDescent="0.45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5">
      <c r="A95" s="124" t="s">
        <v>70</v>
      </c>
      <c r="B95" s="125">
        <v>1</v>
      </c>
      <c r="C95" s="216" t="s">
        <v>71</v>
      </c>
      <c r="D95" s="217">
        <f>AVERAGE(D91:D94)</f>
        <v>71416990.666666672</v>
      </c>
      <c r="E95" s="148">
        <f>AVERAGE(E91:E94)</f>
        <v>66666769.972464629</v>
      </c>
      <c r="F95" s="218">
        <f>AVERAGE(F91:F94)</f>
        <v>64036186.333333336</v>
      </c>
      <c r="G95" s="219">
        <f>AVERAGE(G91:G94)</f>
        <v>65931479.001296185</v>
      </c>
    </row>
    <row r="96" spans="1:12" ht="26.25" customHeight="1" x14ac:dyDescent="0.45">
      <c r="A96" s="124" t="s">
        <v>72</v>
      </c>
      <c r="B96" s="110">
        <v>1</v>
      </c>
      <c r="C96" s="220" t="s">
        <v>113</v>
      </c>
      <c r="D96" s="221">
        <v>17.89</v>
      </c>
      <c r="E96" s="140"/>
      <c r="F96" s="152">
        <v>16.22</v>
      </c>
    </row>
    <row r="97" spans="1:10" ht="26.25" customHeight="1" x14ac:dyDescent="0.45">
      <c r="A97" s="124" t="s">
        <v>74</v>
      </c>
      <c r="B97" s="110">
        <v>1</v>
      </c>
      <c r="C97" s="222" t="s">
        <v>114</v>
      </c>
      <c r="D97" s="223">
        <f>D96*$B$87</f>
        <v>17.89</v>
      </c>
      <c r="E97" s="155"/>
      <c r="F97" s="154">
        <f>F96*$B$87</f>
        <v>16.22</v>
      </c>
    </row>
    <row r="98" spans="1:10" ht="19.5" customHeight="1" x14ac:dyDescent="0.35">
      <c r="A98" s="124" t="s">
        <v>76</v>
      </c>
      <c r="B98" s="224">
        <f>(B97/B96)*(B95/B94)*(B93/B92)*(B91/B90)*B89</f>
        <v>100</v>
      </c>
      <c r="C98" s="222" t="s">
        <v>115</v>
      </c>
      <c r="D98" s="225">
        <f>D97*$B$83/100</f>
        <v>17.854220000000002</v>
      </c>
      <c r="E98" s="158"/>
      <c r="F98" s="157">
        <f>F97*$B$83/100</f>
        <v>16.187559999999998</v>
      </c>
    </row>
    <row r="99" spans="1:10" ht="19.5" customHeight="1" x14ac:dyDescent="0.35">
      <c r="A99" s="309" t="s">
        <v>78</v>
      </c>
      <c r="B99" s="324"/>
      <c r="C99" s="222" t="s">
        <v>116</v>
      </c>
      <c r="D99" s="226">
        <f>D98/$B$98</f>
        <v>0.17854220000000001</v>
      </c>
      <c r="E99" s="158"/>
      <c r="F99" s="161">
        <f>F98/$B$98</f>
        <v>0.16187559999999998</v>
      </c>
      <c r="G99" s="227"/>
      <c r="H99" s="150"/>
    </row>
    <row r="100" spans="1:10" ht="19.5" customHeight="1" x14ac:dyDescent="0.35">
      <c r="A100" s="311"/>
      <c r="B100" s="325"/>
      <c r="C100" s="222" t="s">
        <v>80</v>
      </c>
      <c r="D100" s="228">
        <f>$B$56/$B$116</f>
        <v>0.16666666666666666</v>
      </c>
      <c r="F100" s="166"/>
      <c r="G100" s="229"/>
      <c r="H100" s="150"/>
    </row>
    <row r="101" spans="1:10" ht="18" x14ac:dyDescent="0.35">
      <c r="C101" s="222" t="s">
        <v>81</v>
      </c>
      <c r="D101" s="223">
        <f>D100*$B$98</f>
        <v>16.666666666666664</v>
      </c>
      <c r="F101" s="166"/>
      <c r="G101" s="227"/>
      <c r="H101" s="150"/>
    </row>
    <row r="102" spans="1:10" ht="19.5" customHeight="1" x14ac:dyDescent="0.35">
      <c r="C102" s="230" t="s">
        <v>82</v>
      </c>
      <c r="D102" s="231">
        <f>D101/B34</f>
        <v>16.666666666666664</v>
      </c>
      <c r="F102" s="170"/>
      <c r="G102" s="227"/>
      <c r="H102" s="150"/>
      <c r="J102" s="232"/>
    </row>
    <row r="103" spans="1:10" ht="18" x14ac:dyDescent="0.35">
      <c r="C103" s="233" t="s">
        <v>117</v>
      </c>
      <c r="D103" s="234">
        <f>AVERAGE(E91:E94,G91:G94)</f>
        <v>66299124.486880414</v>
      </c>
      <c r="F103" s="170"/>
      <c r="G103" s="235"/>
      <c r="H103" s="150"/>
      <c r="J103" s="236"/>
    </row>
    <row r="104" spans="1:10" ht="18" x14ac:dyDescent="0.35">
      <c r="C104" s="200" t="s">
        <v>84</v>
      </c>
      <c r="D104" s="237">
        <f>STDEV(E91:E94,G91:G94)/D103</f>
        <v>6.6102544155214023E-3</v>
      </c>
      <c r="F104" s="170"/>
      <c r="G104" s="227"/>
      <c r="H104" s="150"/>
      <c r="J104" s="236"/>
    </row>
    <row r="105" spans="1:10" ht="19.5" customHeight="1" x14ac:dyDescent="0.35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5">
      <c r="A106" s="174"/>
      <c r="B106" s="174"/>
      <c r="C106" s="174"/>
      <c r="D106" s="174"/>
      <c r="E106" s="174"/>
    </row>
    <row r="107" spans="1:10" ht="26.25" customHeight="1" x14ac:dyDescent="0.45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5">
      <c r="A108" s="124" t="s">
        <v>122</v>
      </c>
      <c r="B108" s="125">
        <v>1</v>
      </c>
      <c r="C108" s="243">
        <v>1</v>
      </c>
      <c r="D108" s="244">
        <v>67476002</v>
      </c>
      <c r="E108" s="275">
        <f t="shared" ref="E108:E113" si="1">IF(ISBLANK(D108),"-",D108/$D$103*$D$100*$B$116)</f>
        <v>152.66265396917677</v>
      </c>
      <c r="F108" s="245">
        <f t="shared" ref="F108:F113" si="2">IF(ISBLANK(D108), "-", E108/$B$56)</f>
        <v>1.0177510264611784</v>
      </c>
    </row>
    <row r="109" spans="1:10" ht="26.25" customHeight="1" x14ac:dyDescent="0.45">
      <c r="A109" s="124" t="s">
        <v>95</v>
      </c>
      <c r="B109" s="125">
        <v>1</v>
      </c>
      <c r="C109" s="243">
        <v>2</v>
      </c>
      <c r="D109" s="244">
        <v>67260352</v>
      </c>
      <c r="E109" s="276">
        <f t="shared" si="1"/>
        <v>152.17475159866504</v>
      </c>
      <c r="F109" s="246">
        <f t="shared" si="2"/>
        <v>1.0144983439911002</v>
      </c>
    </row>
    <row r="110" spans="1:10" ht="26.25" customHeight="1" x14ac:dyDescent="0.45">
      <c r="A110" s="124" t="s">
        <v>96</v>
      </c>
      <c r="B110" s="125">
        <v>1</v>
      </c>
      <c r="C110" s="243">
        <v>3</v>
      </c>
      <c r="D110" s="244">
        <v>67507840</v>
      </c>
      <c r="E110" s="276">
        <f t="shared" si="1"/>
        <v>152.73468659459922</v>
      </c>
      <c r="F110" s="246">
        <f t="shared" si="2"/>
        <v>1.0182312439639949</v>
      </c>
    </row>
    <row r="111" spans="1:10" ht="26.25" customHeight="1" x14ac:dyDescent="0.45">
      <c r="A111" s="124" t="s">
        <v>97</v>
      </c>
      <c r="B111" s="125">
        <v>1</v>
      </c>
      <c r="C111" s="243">
        <v>4</v>
      </c>
      <c r="D111" s="244">
        <v>67377476</v>
      </c>
      <c r="E111" s="276">
        <f t="shared" si="1"/>
        <v>152.43974152328278</v>
      </c>
      <c r="F111" s="246">
        <f t="shared" si="2"/>
        <v>1.0162649434885518</v>
      </c>
    </row>
    <row r="112" spans="1:10" ht="26.25" customHeight="1" x14ac:dyDescent="0.45">
      <c r="A112" s="124" t="s">
        <v>98</v>
      </c>
      <c r="B112" s="125">
        <v>1</v>
      </c>
      <c r="C112" s="243">
        <v>5</v>
      </c>
      <c r="D112" s="244">
        <v>67402556</v>
      </c>
      <c r="E112" s="276">
        <f t="shared" si="1"/>
        <v>152.49648435403833</v>
      </c>
      <c r="F112" s="246">
        <f t="shared" si="2"/>
        <v>1.0166432290269223</v>
      </c>
    </row>
    <row r="113" spans="1:10" ht="26.25" customHeight="1" x14ac:dyDescent="0.45">
      <c r="A113" s="124" t="s">
        <v>100</v>
      </c>
      <c r="B113" s="125">
        <v>1</v>
      </c>
      <c r="C113" s="247">
        <v>6</v>
      </c>
      <c r="D113" s="248">
        <v>67210103</v>
      </c>
      <c r="E113" s="277">
        <f t="shared" si="1"/>
        <v>152.0610645770289</v>
      </c>
      <c r="F113" s="249">
        <f t="shared" si="2"/>
        <v>1.013740430513526</v>
      </c>
    </row>
    <row r="114" spans="1:10" ht="26.25" customHeight="1" x14ac:dyDescent="0.45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5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152.42823043613183</v>
      </c>
      <c r="F115" s="252">
        <f>AVERAGE(F108:F113)</f>
        <v>1.0161882029075455</v>
      </c>
    </row>
    <row r="116" spans="1:10" ht="27" customHeight="1" x14ac:dyDescent="0.45">
      <c r="A116" s="124" t="s">
        <v>103</v>
      </c>
      <c r="B116" s="156">
        <f>(B115/B114)*(B113/B112)*(B111/B110)*(B109/B108)*B107</f>
        <v>900</v>
      </c>
      <c r="C116" s="253"/>
      <c r="D116" s="216" t="s">
        <v>84</v>
      </c>
      <c r="E116" s="254">
        <f>STDEV(E108:E113)/E115</f>
        <v>1.7424750937833292E-3</v>
      </c>
      <c r="F116" s="254">
        <f>STDEV(F108:F113)/F115</f>
        <v>1.7424750937833494E-3</v>
      </c>
      <c r="I116" s="98"/>
    </row>
    <row r="117" spans="1:10" ht="27" customHeight="1" x14ac:dyDescent="0.45">
      <c r="A117" s="309" t="s">
        <v>78</v>
      </c>
      <c r="B117" s="310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5">
      <c r="A118" s="311"/>
      <c r="B118" s="312"/>
      <c r="C118" s="98"/>
      <c r="D118" s="98"/>
      <c r="E118" s="98"/>
      <c r="F118" s="197"/>
      <c r="G118" s="98"/>
      <c r="H118" s="98"/>
      <c r="I118" s="98"/>
    </row>
    <row r="119" spans="1:10" ht="18" x14ac:dyDescent="0.35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5">
      <c r="A120" s="108" t="s">
        <v>106</v>
      </c>
      <c r="B120" s="204" t="s">
        <v>123</v>
      </c>
      <c r="C120" s="313" t="str">
        <f>B20</f>
        <v xml:space="preserve">LAMIVUDINE  </v>
      </c>
      <c r="D120" s="313"/>
      <c r="E120" s="205" t="s">
        <v>124</v>
      </c>
      <c r="F120" s="205"/>
      <c r="G120" s="206">
        <f>F115</f>
        <v>1.0161882029075455</v>
      </c>
      <c r="H120" s="98"/>
      <c r="I120" s="98"/>
    </row>
    <row r="121" spans="1:10" ht="19.5" customHeight="1" x14ac:dyDescent="0.35">
      <c r="A121" s="258"/>
      <c r="B121" s="258"/>
      <c r="C121" s="259"/>
      <c r="D121" s="259"/>
      <c r="E121" s="259"/>
      <c r="F121" s="259"/>
      <c r="G121" s="259"/>
      <c r="H121" s="259"/>
    </row>
    <row r="122" spans="1:10" ht="18" x14ac:dyDescent="0.35">
      <c r="B122" s="314" t="s">
        <v>26</v>
      </c>
      <c r="C122" s="314"/>
      <c r="E122" s="211" t="s">
        <v>27</v>
      </c>
      <c r="F122" s="260"/>
      <c r="G122" s="314" t="s">
        <v>28</v>
      </c>
      <c r="H122" s="314"/>
    </row>
    <row r="123" spans="1:10" ht="69.900000000000006" customHeight="1" x14ac:dyDescent="0.35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00000000000006" customHeight="1" x14ac:dyDescent="0.35">
      <c r="A124" s="261" t="s">
        <v>30</v>
      </c>
      <c r="B124" s="264"/>
      <c r="C124" s="264"/>
      <c r="E124" s="264"/>
      <c r="F124" s="98"/>
      <c r="G124" s="265"/>
      <c r="H124" s="265"/>
    </row>
    <row r="125" spans="1:10" ht="18" x14ac:dyDescent="0.35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" x14ac:dyDescent="0.35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" x14ac:dyDescent="0.35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" x14ac:dyDescent="0.35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" x14ac:dyDescent="0.35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" x14ac:dyDescent="0.35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" x14ac:dyDescent="0.35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" x14ac:dyDescent="0.35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" x14ac:dyDescent="0.35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9" zoomScale="60" zoomScaleNormal="40" zoomScalePageLayoutView="55" workbookViewId="0">
      <selection activeCell="F52" sqref="F52"/>
    </sheetView>
  </sheetViews>
  <sheetFormatPr defaultColWidth="9.109375" defaultRowHeight="13.8" x14ac:dyDescent="0.3"/>
  <cols>
    <col min="1" max="1" width="55.44140625" style="227" customWidth="1"/>
    <col min="2" max="2" width="33.6640625" style="227" customWidth="1"/>
    <col min="3" max="3" width="47.44140625" style="227" customWidth="1"/>
    <col min="4" max="4" width="30.5546875" style="227" customWidth="1"/>
    <col min="5" max="5" width="39.88671875" style="227" customWidth="1"/>
    <col min="6" max="6" width="30.6640625" style="227" customWidth="1"/>
    <col min="7" max="7" width="39.88671875" style="227" customWidth="1"/>
    <col min="8" max="8" width="30" style="227" customWidth="1"/>
    <col min="9" max="9" width="30.33203125" style="227" hidden="1" customWidth="1"/>
    <col min="10" max="10" width="30.44140625" style="227" customWidth="1"/>
    <col min="11" max="11" width="21.33203125" style="227" customWidth="1"/>
    <col min="12" max="12" width="9.109375" style="227"/>
    <col min="13" max="16384" width="9.109375" style="44"/>
  </cols>
  <sheetData>
    <row r="1" spans="1:9" ht="18.75" customHeight="1" x14ac:dyDescent="0.3">
      <c r="A1" s="307" t="s">
        <v>45</v>
      </c>
      <c r="B1" s="307"/>
      <c r="C1" s="307"/>
      <c r="D1" s="307"/>
      <c r="E1" s="307"/>
      <c r="F1" s="307"/>
      <c r="G1" s="307"/>
      <c r="H1" s="307"/>
      <c r="I1" s="307"/>
    </row>
    <row r="2" spans="1:9" ht="18.75" customHeight="1" x14ac:dyDescent="0.3">
      <c r="A2" s="307"/>
      <c r="B2" s="307"/>
      <c r="C2" s="307"/>
      <c r="D2" s="307"/>
      <c r="E2" s="307"/>
      <c r="F2" s="307"/>
      <c r="G2" s="307"/>
      <c r="H2" s="307"/>
      <c r="I2" s="307"/>
    </row>
    <row r="3" spans="1:9" ht="18.75" customHeight="1" x14ac:dyDescent="0.3">
      <c r="A3" s="307"/>
      <c r="B3" s="307"/>
      <c r="C3" s="307"/>
      <c r="D3" s="307"/>
      <c r="E3" s="307"/>
      <c r="F3" s="307"/>
      <c r="G3" s="307"/>
      <c r="H3" s="307"/>
      <c r="I3" s="307"/>
    </row>
    <row r="4" spans="1:9" ht="18.75" customHeight="1" x14ac:dyDescent="0.3">
      <c r="A4" s="307"/>
      <c r="B4" s="307"/>
      <c r="C4" s="307"/>
      <c r="D4" s="307"/>
      <c r="E4" s="307"/>
      <c r="F4" s="307"/>
      <c r="G4" s="307"/>
      <c r="H4" s="307"/>
      <c r="I4" s="307"/>
    </row>
    <row r="5" spans="1:9" ht="18.75" customHeight="1" x14ac:dyDescent="0.3">
      <c r="A5" s="307"/>
      <c r="B5" s="307"/>
      <c r="C5" s="307"/>
      <c r="D5" s="307"/>
      <c r="E5" s="307"/>
      <c r="F5" s="307"/>
      <c r="G5" s="307"/>
      <c r="H5" s="307"/>
      <c r="I5" s="307"/>
    </row>
    <row r="6" spans="1:9" ht="18.75" customHeight="1" x14ac:dyDescent="0.3">
      <c r="A6" s="307"/>
      <c r="B6" s="307"/>
      <c r="C6" s="307"/>
      <c r="D6" s="307"/>
      <c r="E6" s="307"/>
      <c r="F6" s="307"/>
      <c r="G6" s="307"/>
      <c r="H6" s="307"/>
      <c r="I6" s="307"/>
    </row>
    <row r="7" spans="1:9" ht="18.75" customHeight="1" x14ac:dyDescent="0.3">
      <c r="A7" s="307"/>
      <c r="B7" s="307"/>
      <c r="C7" s="307"/>
      <c r="D7" s="307"/>
      <c r="E7" s="307"/>
      <c r="F7" s="307"/>
      <c r="G7" s="307"/>
      <c r="H7" s="307"/>
      <c r="I7" s="307"/>
    </row>
    <row r="8" spans="1:9" x14ac:dyDescent="0.3">
      <c r="A8" s="308" t="s">
        <v>46</v>
      </c>
      <c r="B8" s="308"/>
      <c r="C8" s="308"/>
      <c r="D8" s="308"/>
      <c r="E8" s="308"/>
      <c r="F8" s="308"/>
      <c r="G8" s="308"/>
      <c r="H8" s="308"/>
      <c r="I8" s="308"/>
    </row>
    <row r="9" spans="1:9" x14ac:dyDescent="0.3">
      <c r="A9" s="308"/>
      <c r="B9" s="308"/>
      <c r="C9" s="308"/>
      <c r="D9" s="308"/>
      <c r="E9" s="308"/>
      <c r="F9" s="308"/>
      <c r="G9" s="308"/>
      <c r="H9" s="308"/>
      <c r="I9" s="308"/>
    </row>
    <row r="10" spans="1:9" x14ac:dyDescent="0.3">
      <c r="A10" s="308"/>
      <c r="B10" s="308"/>
      <c r="C10" s="308"/>
      <c r="D10" s="308"/>
      <c r="E10" s="308"/>
      <c r="F10" s="308"/>
      <c r="G10" s="308"/>
      <c r="H10" s="308"/>
      <c r="I10" s="308"/>
    </row>
    <row r="11" spans="1:9" x14ac:dyDescent="0.3">
      <c r="A11" s="308"/>
      <c r="B11" s="308"/>
      <c r="C11" s="308"/>
      <c r="D11" s="308"/>
      <c r="E11" s="308"/>
      <c r="F11" s="308"/>
      <c r="G11" s="308"/>
      <c r="H11" s="308"/>
      <c r="I11" s="308"/>
    </row>
    <row r="12" spans="1:9" x14ac:dyDescent="0.3">
      <c r="A12" s="308"/>
      <c r="B12" s="308"/>
      <c r="C12" s="308"/>
      <c r="D12" s="308"/>
      <c r="E12" s="308"/>
      <c r="F12" s="308"/>
      <c r="G12" s="308"/>
      <c r="H12" s="308"/>
      <c r="I12" s="308"/>
    </row>
    <row r="13" spans="1:9" x14ac:dyDescent="0.3">
      <c r="A13" s="308"/>
      <c r="B13" s="308"/>
      <c r="C13" s="308"/>
      <c r="D13" s="308"/>
      <c r="E13" s="308"/>
      <c r="F13" s="308"/>
      <c r="G13" s="308"/>
      <c r="H13" s="308"/>
      <c r="I13" s="308"/>
    </row>
    <row r="14" spans="1:9" x14ac:dyDescent="0.3">
      <c r="A14" s="308"/>
      <c r="B14" s="308"/>
      <c r="C14" s="308"/>
      <c r="D14" s="308"/>
      <c r="E14" s="308"/>
      <c r="F14" s="308"/>
      <c r="G14" s="308"/>
      <c r="H14" s="308"/>
      <c r="I14" s="308"/>
    </row>
    <row r="15" spans="1:9" ht="19.5" customHeight="1" thickBot="1" x14ac:dyDescent="0.4">
      <c r="A15" s="205"/>
    </row>
    <row r="16" spans="1:9" ht="19.5" customHeight="1" thickBot="1" x14ac:dyDescent="0.4">
      <c r="A16" s="341" t="s">
        <v>31</v>
      </c>
      <c r="B16" s="342"/>
      <c r="C16" s="342"/>
      <c r="D16" s="342"/>
      <c r="E16" s="342"/>
      <c r="F16" s="342"/>
      <c r="G16" s="342"/>
      <c r="H16" s="343"/>
    </row>
    <row r="17" spans="1:14" ht="20.25" customHeight="1" x14ac:dyDescent="0.3">
      <c r="A17" s="344" t="s">
        <v>47</v>
      </c>
      <c r="B17" s="344"/>
      <c r="C17" s="344"/>
      <c r="D17" s="344"/>
      <c r="E17" s="344"/>
      <c r="F17" s="344"/>
      <c r="G17" s="344"/>
      <c r="H17" s="344"/>
    </row>
    <row r="18" spans="1:14" ht="26.25" customHeight="1" x14ac:dyDescent="0.5">
      <c r="A18" s="100" t="s">
        <v>33</v>
      </c>
      <c r="B18" s="340" t="s">
        <v>131</v>
      </c>
      <c r="C18" s="340"/>
      <c r="D18" s="267"/>
      <c r="E18" s="101"/>
      <c r="F18" s="280"/>
      <c r="G18" s="280"/>
      <c r="H18" s="280"/>
    </row>
    <row r="19" spans="1:14" ht="26.25" customHeight="1" x14ac:dyDescent="0.5">
      <c r="A19" s="100" t="s">
        <v>34</v>
      </c>
      <c r="B19" s="290" t="s">
        <v>136</v>
      </c>
      <c r="C19" s="280">
        <v>29</v>
      </c>
      <c r="D19" s="280"/>
      <c r="E19" s="280"/>
      <c r="F19" s="280"/>
      <c r="G19" s="280"/>
      <c r="H19" s="280"/>
    </row>
    <row r="20" spans="1:14" ht="26.25" customHeight="1" x14ac:dyDescent="0.5">
      <c r="A20" s="100" t="s">
        <v>35</v>
      </c>
      <c r="B20" s="345" t="s">
        <v>134</v>
      </c>
      <c r="C20" s="345"/>
      <c r="D20" s="280"/>
      <c r="E20" s="280"/>
      <c r="F20" s="280"/>
      <c r="G20" s="280"/>
      <c r="H20" s="280"/>
    </row>
    <row r="21" spans="1:14" ht="26.25" customHeight="1" x14ac:dyDescent="0.5">
      <c r="A21" s="100" t="s">
        <v>36</v>
      </c>
      <c r="B21" s="345" t="s">
        <v>132</v>
      </c>
      <c r="C21" s="345"/>
      <c r="D21" s="345"/>
      <c r="E21" s="345"/>
      <c r="F21" s="345"/>
      <c r="G21" s="345"/>
      <c r="H21" s="345"/>
      <c r="I21" s="104"/>
    </row>
    <row r="22" spans="1:14" ht="26.25" customHeight="1" x14ac:dyDescent="0.5">
      <c r="A22" s="100" t="s">
        <v>37</v>
      </c>
      <c r="B22" s="105" t="s">
        <v>126</v>
      </c>
      <c r="C22" s="280"/>
      <c r="D22" s="280"/>
      <c r="E22" s="280"/>
      <c r="F22" s="280"/>
      <c r="G22" s="280"/>
      <c r="H22" s="280"/>
    </row>
    <row r="23" spans="1:14" ht="26.25" customHeight="1" x14ac:dyDescent="0.5">
      <c r="A23" s="100" t="s">
        <v>38</v>
      </c>
      <c r="B23" s="105" t="s">
        <v>127</v>
      </c>
      <c r="C23" s="280"/>
      <c r="D23" s="280"/>
      <c r="E23" s="280"/>
      <c r="F23" s="280"/>
      <c r="G23" s="280"/>
      <c r="H23" s="280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261" t="s">
        <v>4</v>
      </c>
      <c r="B26" s="340" t="s">
        <v>134</v>
      </c>
      <c r="C26" s="340"/>
    </row>
    <row r="27" spans="1:14" ht="26.25" customHeight="1" x14ac:dyDescent="0.5">
      <c r="A27" s="216" t="s">
        <v>48</v>
      </c>
      <c r="B27" s="338" t="s">
        <v>135</v>
      </c>
      <c r="C27" s="338"/>
    </row>
    <row r="28" spans="1:14" ht="27" customHeight="1" thickBot="1" x14ac:dyDescent="0.5">
      <c r="A28" s="216" t="s">
        <v>6</v>
      </c>
      <c r="B28" s="208">
        <v>99.4</v>
      </c>
    </row>
    <row r="29" spans="1:14" s="16" customFormat="1" ht="27" customHeight="1" thickBot="1" x14ac:dyDescent="0.55000000000000004">
      <c r="A29" s="216" t="s">
        <v>49</v>
      </c>
      <c r="B29" s="111">
        <v>0</v>
      </c>
      <c r="C29" s="315" t="s">
        <v>50</v>
      </c>
      <c r="D29" s="316"/>
      <c r="E29" s="316"/>
      <c r="F29" s="316"/>
      <c r="G29" s="317"/>
      <c r="I29" s="112"/>
      <c r="J29" s="112"/>
      <c r="K29" s="112"/>
      <c r="L29" s="112"/>
    </row>
    <row r="30" spans="1:14" s="16" customFormat="1" ht="19.5" customHeight="1" thickBot="1" x14ac:dyDescent="0.4">
      <c r="A30" s="216" t="s">
        <v>51</v>
      </c>
      <c r="B30" s="286">
        <f>B28-B29</f>
        <v>99.4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6" customFormat="1" ht="27" customHeight="1" thickBot="1" x14ac:dyDescent="0.5">
      <c r="A31" s="216" t="s">
        <v>52</v>
      </c>
      <c r="B31" s="116">
        <v>1</v>
      </c>
      <c r="C31" s="318" t="s">
        <v>53</v>
      </c>
      <c r="D31" s="319"/>
      <c r="E31" s="319"/>
      <c r="F31" s="319"/>
      <c r="G31" s="319"/>
      <c r="H31" s="320"/>
      <c r="I31" s="112"/>
      <c r="J31" s="112"/>
      <c r="K31" s="112"/>
      <c r="L31" s="112"/>
    </row>
    <row r="32" spans="1:14" s="16" customFormat="1" ht="27" customHeight="1" thickBot="1" x14ac:dyDescent="0.5">
      <c r="A32" s="216" t="s">
        <v>54</v>
      </c>
      <c r="B32" s="116">
        <v>1</v>
      </c>
      <c r="C32" s="318" t="s">
        <v>55</v>
      </c>
      <c r="D32" s="319"/>
      <c r="E32" s="319"/>
      <c r="F32" s="319"/>
      <c r="G32" s="319"/>
      <c r="H32" s="320"/>
      <c r="I32" s="112"/>
      <c r="J32" s="112"/>
      <c r="K32" s="112"/>
      <c r="L32" s="117"/>
      <c r="M32" s="117"/>
      <c r="N32" s="118"/>
    </row>
    <row r="33" spans="1:14" s="16" customFormat="1" ht="17.25" customHeight="1" x14ac:dyDescent="0.35">
      <c r="A33" s="216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6" customFormat="1" ht="18" x14ac:dyDescent="0.35">
      <c r="A34" s="216" t="s">
        <v>56</v>
      </c>
      <c r="B34" s="121">
        <f>B31/B32</f>
        <v>1</v>
      </c>
      <c r="C34" s="205" t="s">
        <v>57</v>
      </c>
      <c r="D34" s="205"/>
      <c r="E34" s="205"/>
      <c r="F34" s="205"/>
      <c r="G34" s="205"/>
      <c r="I34" s="112"/>
      <c r="J34" s="112"/>
      <c r="K34" s="112"/>
      <c r="L34" s="117"/>
      <c r="M34" s="117"/>
      <c r="N34" s="118"/>
    </row>
    <row r="35" spans="1:14" s="16" customFormat="1" ht="19.5" customHeight="1" thickBot="1" x14ac:dyDescent="0.4">
      <c r="A35" s="216"/>
      <c r="B35" s="286"/>
      <c r="G35" s="205"/>
      <c r="I35" s="112"/>
      <c r="J35" s="112"/>
      <c r="K35" s="112"/>
      <c r="L35" s="117"/>
      <c r="M35" s="117"/>
      <c r="N35" s="118"/>
    </row>
    <row r="36" spans="1:14" s="16" customFormat="1" ht="27" customHeight="1" thickBot="1" x14ac:dyDescent="0.5">
      <c r="A36" s="122" t="s">
        <v>58</v>
      </c>
      <c r="B36" s="123">
        <v>20</v>
      </c>
      <c r="C36" s="205"/>
      <c r="D36" s="321" t="s">
        <v>59</v>
      </c>
      <c r="E36" s="339"/>
      <c r="F36" s="321" t="s">
        <v>60</v>
      </c>
      <c r="G36" s="322"/>
      <c r="J36" s="112"/>
      <c r="K36" s="112"/>
      <c r="L36" s="117"/>
      <c r="M36" s="117"/>
      <c r="N36" s="118"/>
    </row>
    <row r="37" spans="1:14" s="16" customFormat="1" ht="27" customHeight="1" thickBot="1" x14ac:dyDescent="0.5">
      <c r="A37" s="124" t="s">
        <v>61</v>
      </c>
      <c r="B37" s="125">
        <v>4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6" customFormat="1" ht="26.25" customHeight="1" x14ac:dyDescent="0.45">
      <c r="A38" s="124" t="s">
        <v>66</v>
      </c>
      <c r="B38" s="125">
        <v>20</v>
      </c>
      <c r="C38" s="131">
        <v>1</v>
      </c>
      <c r="D38" s="281">
        <v>233704824</v>
      </c>
      <c r="E38" s="133">
        <f>IF(ISBLANK(D38),"-",$D$48/$D$45*D38)</f>
        <v>235429422.99994895</v>
      </c>
      <c r="F38" s="281">
        <v>237659608</v>
      </c>
      <c r="G38" s="134">
        <f>IF(ISBLANK(F38),"-",$D$48/$F$45*F38)</f>
        <v>232205412.46833539</v>
      </c>
      <c r="I38" s="135"/>
      <c r="J38" s="112"/>
      <c r="K38" s="112"/>
      <c r="L38" s="117"/>
      <c r="M38" s="117"/>
      <c r="N38" s="118"/>
    </row>
    <row r="39" spans="1:14" s="16" customFormat="1" ht="26.25" customHeight="1" x14ac:dyDescent="0.45">
      <c r="A39" s="124" t="s">
        <v>67</v>
      </c>
      <c r="B39" s="125">
        <v>1</v>
      </c>
      <c r="C39" s="156">
        <v>2</v>
      </c>
      <c r="D39" s="282">
        <v>234097030</v>
      </c>
      <c r="E39" s="138">
        <f>IF(ISBLANK(D39),"-",$D$48/$D$45*D39)</f>
        <v>235824523.24091411</v>
      </c>
      <c r="F39" s="282">
        <v>237288970</v>
      </c>
      <c r="G39" s="139">
        <f>IF(ISBLANK(F39),"-",$D$48/$F$45*F39)</f>
        <v>231843280.46622238</v>
      </c>
      <c r="I39" s="323">
        <f>ABS((F43/D43*D42)-F42)/D42</f>
        <v>1.4732851190964647E-2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68</v>
      </c>
      <c r="B40" s="125">
        <v>1</v>
      </c>
      <c r="C40" s="156">
        <v>3</v>
      </c>
      <c r="D40" s="282">
        <v>233761675</v>
      </c>
      <c r="E40" s="138">
        <f>IF(ISBLANK(D40),"-",$D$48/$D$45*D40)</f>
        <v>235486693.5256398</v>
      </c>
      <c r="F40" s="282">
        <v>238056426</v>
      </c>
      <c r="G40" s="139">
        <f>IF(ISBLANK(F40),"-",$D$48/$F$45*F40)</f>
        <v>232593123.64963493</v>
      </c>
      <c r="I40" s="323"/>
      <c r="L40" s="117"/>
      <c r="M40" s="117"/>
      <c r="N40" s="205"/>
    </row>
    <row r="41" spans="1:14" ht="27" customHeight="1" thickBot="1" x14ac:dyDescent="0.5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205"/>
    </row>
    <row r="42" spans="1:14" ht="27" customHeight="1" thickBot="1" x14ac:dyDescent="0.5">
      <c r="A42" s="124" t="s">
        <v>70</v>
      </c>
      <c r="B42" s="125">
        <v>1</v>
      </c>
      <c r="C42" s="146" t="s">
        <v>71</v>
      </c>
      <c r="D42" s="147">
        <f>AVERAGE(D38:D41)</f>
        <v>233854509.66666666</v>
      </c>
      <c r="E42" s="148">
        <f>AVERAGE(E38:E41)</f>
        <v>235580213.25550094</v>
      </c>
      <c r="F42" s="147">
        <f>AVERAGE(F38:F41)</f>
        <v>237668334.66666666</v>
      </c>
      <c r="G42" s="149">
        <f>AVERAGE(G38:G41)</f>
        <v>232213938.86139759</v>
      </c>
      <c r="H42" s="150"/>
    </row>
    <row r="43" spans="1:14" ht="26.25" customHeight="1" x14ac:dyDescent="0.45">
      <c r="A43" s="124" t="s">
        <v>72</v>
      </c>
      <c r="B43" s="125">
        <v>1</v>
      </c>
      <c r="C43" s="151" t="s">
        <v>73</v>
      </c>
      <c r="D43" s="152">
        <v>29.96</v>
      </c>
      <c r="E43" s="205"/>
      <c r="F43" s="152">
        <v>30.89</v>
      </c>
      <c r="H43" s="150"/>
    </row>
    <row r="44" spans="1:14" ht="26.25" customHeight="1" x14ac:dyDescent="0.45">
      <c r="A44" s="124" t="s">
        <v>74</v>
      </c>
      <c r="B44" s="125">
        <v>1</v>
      </c>
      <c r="C44" s="153" t="s">
        <v>75</v>
      </c>
      <c r="D44" s="154">
        <f>D43*$B$34</f>
        <v>29.96</v>
      </c>
      <c r="E44" s="224"/>
      <c r="F44" s="154">
        <f>F43*$B$34</f>
        <v>30.89</v>
      </c>
      <c r="H44" s="150"/>
    </row>
    <row r="45" spans="1:14" ht="19.5" customHeight="1" thickBot="1" x14ac:dyDescent="0.4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29.780240000000003</v>
      </c>
      <c r="E45" s="201"/>
      <c r="F45" s="157">
        <f>F44*$B$30/100</f>
        <v>30.704660000000004</v>
      </c>
      <c r="H45" s="150"/>
    </row>
    <row r="46" spans="1:14" ht="19.5" customHeight="1" thickBot="1" x14ac:dyDescent="0.4">
      <c r="A46" s="309" t="s">
        <v>78</v>
      </c>
      <c r="B46" s="310"/>
      <c r="C46" s="153" t="s">
        <v>79</v>
      </c>
      <c r="D46" s="159">
        <f>D45/$B$45</f>
        <v>0.29780240000000002</v>
      </c>
      <c r="E46" s="160"/>
      <c r="F46" s="161">
        <f>F45/$B$45</f>
        <v>0.30704660000000006</v>
      </c>
      <c r="H46" s="150"/>
    </row>
    <row r="47" spans="1:14" ht="27" customHeight="1" thickBot="1" x14ac:dyDescent="0.5">
      <c r="A47" s="311"/>
      <c r="B47" s="312"/>
      <c r="C47" s="162" t="s">
        <v>80</v>
      </c>
      <c r="D47" s="163">
        <v>0.3</v>
      </c>
      <c r="E47" s="164"/>
      <c r="F47" s="160"/>
      <c r="H47" s="150"/>
    </row>
    <row r="48" spans="1:14" ht="18" x14ac:dyDescent="0.35">
      <c r="C48" s="165" t="s">
        <v>81</v>
      </c>
      <c r="D48" s="157">
        <f>D47*$B$45</f>
        <v>30</v>
      </c>
      <c r="F48" s="166"/>
      <c r="H48" s="150"/>
    </row>
    <row r="49" spans="1:12" ht="19.5" customHeight="1" thickBot="1" x14ac:dyDescent="0.4">
      <c r="C49" s="167" t="s">
        <v>82</v>
      </c>
      <c r="D49" s="168">
        <f>D48/B34</f>
        <v>30</v>
      </c>
      <c r="F49" s="166"/>
      <c r="H49" s="150"/>
    </row>
    <row r="50" spans="1:12" ht="18" x14ac:dyDescent="0.35">
      <c r="C50" s="122" t="s">
        <v>83</v>
      </c>
      <c r="D50" s="169">
        <f>AVERAGE(E38:E41,G38:G41)</f>
        <v>233897076.05844924</v>
      </c>
      <c r="F50" s="170"/>
      <c r="H50" s="150"/>
    </row>
    <row r="51" spans="1:12" ht="18" x14ac:dyDescent="0.35">
      <c r="C51" s="124" t="s">
        <v>84</v>
      </c>
      <c r="D51" s="171">
        <f>STDEV(E38:E41,G38:G41)/D50</f>
        <v>7.9687753193078466E-3</v>
      </c>
      <c r="F51" s="170"/>
      <c r="H51" s="150"/>
    </row>
    <row r="52" spans="1:12" ht="19.5" customHeight="1" thickBot="1" x14ac:dyDescent="0.4">
      <c r="C52" s="172" t="s">
        <v>20</v>
      </c>
      <c r="D52" s="173">
        <f>COUNT(E38:E41,G38:G41)</f>
        <v>6</v>
      </c>
      <c r="F52" s="170"/>
    </row>
    <row r="54" spans="1:12" ht="18" x14ac:dyDescent="0.35">
      <c r="A54" s="174" t="s">
        <v>1</v>
      </c>
      <c r="B54" s="175" t="s">
        <v>85</v>
      </c>
    </row>
    <row r="55" spans="1:12" ht="18" x14ac:dyDescent="0.35">
      <c r="A55" s="205" t="s">
        <v>86</v>
      </c>
      <c r="B55" s="177" t="str">
        <f>B21</f>
        <v>Each tablet contains LAMIVUDINE 150 mg &amp; ZIDOVUDINE 300 mg</v>
      </c>
    </row>
    <row r="56" spans="1:12" ht="26.25" customHeight="1" x14ac:dyDescent="0.45">
      <c r="A56" s="177" t="s">
        <v>87</v>
      </c>
      <c r="B56" s="178">
        <v>300</v>
      </c>
      <c r="C56" s="205" t="str">
        <f>B20</f>
        <v>ZIDOVUDINE</v>
      </c>
      <c r="H56" s="224"/>
    </row>
    <row r="57" spans="1:12" ht="18" x14ac:dyDescent="0.35">
      <c r="A57" s="177" t="s">
        <v>88</v>
      </c>
      <c r="B57" s="268">
        <f>'Uniformity (AZT)'!C46</f>
        <v>737.72799999999995</v>
      </c>
      <c r="H57" s="224"/>
    </row>
    <row r="58" spans="1:12" ht="19.5" customHeight="1" thickBot="1" x14ac:dyDescent="0.4">
      <c r="H58" s="224"/>
    </row>
    <row r="59" spans="1:12" s="16" customFormat="1" ht="27" customHeight="1" thickBot="1" x14ac:dyDescent="0.5">
      <c r="A59" s="122" t="s">
        <v>89</v>
      </c>
      <c r="B59" s="123">
        <v>100</v>
      </c>
      <c r="C59" s="205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6" customFormat="1" ht="26.25" customHeight="1" x14ac:dyDescent="0.45">
      <c r="A60" s="124" t="s">
        <v>93</v>
      </c>
      <c r="B60" s="125">
        <v>5</v>
      </c>
      <c r="C60" s="326" t="s">
        <v>94</v>
      </c>
      <c r="D60" s="329">
        <v>738.39</v>
      </c>
      <c r="E60" s="182">
        <v>1</v>
      </c>
      <c r="F60" s="183">
        <v>219219593</v>
      </c>
      <c r="G60" s="269">
        <f>IF(ISBLANK(F60),"-",(F60/$D$50*$D$47*$B$68)*($B$57/$D$60))</f>
        <v>280.92234809440816</v>
      </c>
      <c r="H60" s="184">
        <f t="shared" ref="H60:H71" si="0">IF(ISBLANK(F60),"-",G60/$B$56)</f>
        <v>0.9364078269813606</v>
      </c>
      <c r="L60" s="112"/>
    </row>
    <row r="61" spans="1:12" s="16" customFormat="1" ht="26.25" customHeight="1" x14ac:dyDescent="0.45">
      <c r="A61" s="124" t="s">
        <v>95</v>
      </c>
      <c r="B61" s="125">
        <v>50</v>
      </c>
      <c r="C61" s="327"/>
      <c r="D61" s="330"/>
      <c r="E61" s="185">
        <v>2</v>
      </c>
      <c r="F61" s="282">
        <v>218536968</v>
      </c>
      <c r="G61" s="270">
        <f>IF(ISBLANK(F61),"-",(F61/$D$50*$D$47*$B$68)*($B$57/$D$60))</f>
        <v>280.04758769893596</v>
      </c>
      <c r="H61" s="186">
        <f t="shared" si="0"/>
        <v>0.93349195899645321</v>
      </c>
      <c r="L61" s="112"/>
    </row>
    <row r="62" spans="1:12" s="16" customFormat="1" ht="26.25" customHeight="1" x14ac:dyDescent="0.45">
      <c r="A62" s="124" t="s">
        <v>96</v>
      </c>
      <c r="B62" s="125">
        <v>1</v>
      </c>
      <c r="C62" s="327"/>
      <c r="D62" s="330"/>
      <c r="E62" s="185">
        <v>3</v>
      </c>
      <c r="F62" s="187">
        <v>221034647</v>
      </c>
      <c r="G62" s="270">
        <f>IF(ISBLANK(F62),"-",(F62/$D$50*$D$47*$B$68)*($B$57/$D$60))</f>
        <v>283.24827719873844</v>
      </c>
      <c r="H62" s="186">
        <f t="shared" si="0"/>
        <v>0.94416092399579477</v>
      </c>
      <c r="L62" s="112"/>
    </row>
    <row r="63" spans="1:12" ht="27" customHeight="1" thickBot="1" x14ac:dyDescent="0.5">
      <c r="A63" s="124" t="s">
        <v>97</v>
      </c>
      <c r="B63" s="125">
        <v>1</v>
      </c>
      <c r="C63" s="337"/>
      <c r="D63" s="331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5">
      <c r="A64" s="124" t="s">
        <v>98</v>
      </c>
      <c r="B64" s="125">
        <v>1</v>
      </c>
      <c r="C64" s="326" t="s">
        <v>99</v>
      </c>
      <c r="D64" s="329">
        <v>746.43</v>
      </c>
      <c r="E64" s="182">
        <v>1</v>
      </c>
      <c r="F64" s="183">
        <v>215649888</v>
      </c>
      <c r="G64" s="271">
        <f>IF(ISBLANK(F64),"-",(F64/$D$50*$D$47*$B$68)*($B$57/$D$64))</f>
        <v>273.37127611847808</v>
      </c>
      <c r="H64" s="190">
        <f t="shared" si="0"/>
        <v>0.91123758706159363</v>
      </c>
    </row>
    <row r="65" spans="1:8" ht="26.25" customHeight="1" x14ac:dyDescent="0.45">
      <c r="A65" s="124" t="s">
        <v>100</v>
      </c>
      <c r="B65" s="125">
        <v>1</v>
      </c>
      <c r="C65" s="327"/>
      <c r="D65" s="330"/>
      <c r="E65" s="185">
        <v>2</v>
      </c>
      <c r="F65" s="282">
        <v>224090188</v>
      </c>
      <c r="G65" s="272">
        <f>IF(ISBLANK(F65),"-",(F65/$D$50*$D$47*$B$68)*($B$57/$D$64))</f>
        <v>284.07072791611961</v>
      </c>
      <c r="H65" s="191">
        <f t="shared" si="0"/>
        <v>0.94690242638706534</v>
      </c>
    </row>
    <row r="66" spans="1:8" ht="26.25" customHeight="1" x14ac:dyDescent="0.45">
      <c r="A66" s="124" t="s">
        <v>101</v>
      </c>
      <c r="B66" s="125">
        <v>1</v>
      </c>
      <c r="C66" s="327"/>
      <c r="D66" s="330"/>
      <c r="E66" s="185">
        <v>3</v>
      </c>
      <c r="F66" s="282">
        <v>225791095</v>
      </c>
      <c r="G66" s="272">
        <f>IF(ISBLANK(F66),"-",(F66/$D$50*$D$47*$B$68)*($B$57/$D$64))</f>
        <v>286.2269039357837</v>
      </c>
      <c r="H66" s="191">
        <f t="shared" si="0"/>
        <v>0.95408967978594561</v>
      </c>
    </row>
    <row r="67" spans="1:8" ht="27" customHeight="1" thickBot="1" x14ac:dyDescent="0.5">
      <c r="A67" s="124" t="s">
        <v>102</v>
      </c>
      <c r="B67" s="125">
        <v>1</v>
      </c>
      <c r="C67" s="337"/>
      <c r="D67" s="331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5">
      <c r="A68" s="124" t="s">
        <v>103</v>
      </c>
      <c r="B68" s="193">
        <f>(B67/B66)*(B65/B64)*(B63/B62)*(B61/B60)*B59</f>
        <v>1000</v>
      </c>
      <c r="C68" s="326" t="s">
        <v>104</v>
      </c>
      <c r="D68" s="329">
        <v>733.97</v>
      </c>
      <c r="E68" s="182">
        <v>1</v>
      </c>
      <c r="F68" s="183">
        <v>217617537</v>
      </c>
      <c r="G68" s="271">
        <f>IF(ISBLANK(F68),"-",(F68/$D$50*$D$47*$B$68)*($B$57/$D$68))</f>
        <v>280.54873232796081</v>
      </c>
      <c r="H68" s="186">
        <f t="shared" si="0"/>
        <v>0.93516244109320268</v>
      </c>
    </row>
    <row r="69" spans="1:8" ht="27" customHeight="1" thickBot="1" x14ac:dyDescent="0.55000000000000004">
      <c r="A69" s="172" t="s">
        <v>105</v>
      </c>
      <c r="B69" s="194">
        <f>(D47*B68)/B56*B57</f>
        <v>737.72799999999995</v>
      </c>
      <c r="C69" s="327"/>
      <c r="D69" s="330"/>
      <c r="E69" s="185">
        <v>2</v>
      </c>
      <c r="F69" s="282">
        <v>214704206</v>
      </c>
      <c r="G69" s="272">
        <f>IF(ISBLANK(F69),"-",(F69/$D$50*$D$47*$B$68)*($B$57/$D$68))</f>
        <v>276.79291682628207</v>
      </c>
      <c r="H69" s="186">
        <f t="shared" si="0"/>
        <v>0.92264305608760688</v>
      </c>
    </row>
    <row r="70" spans="1:8" ht="26.25" customHeight="1" x14ac:dyDescent="0.45">
      <c r="A70" s="332" t="s">
        <v>78</v>
      </c>
      <c r="B70" s="333"/>
      <c r="C70" s="327"/>
      <c r="D70" s="330"/>
      <c r="E70" s="185">
        <v>3</v>
      </c>
      <c r="F70" s="282">
        <v>221753301</v>
      </c>
      <c r="G70" s="272">
        <f>IF(ISBLANK(F70),"-",(F70/$D$50*$D$47*$B$68)*($B$57/$D$68))</f>
        <v>285.88048712770205</v>
      </c>
      <c r="H70" s="186">
        <f t="shared" si="0"/>
        <v>0.95293495709234022</v>
      </c>
    </row>
    <row r="71" spans="1:8" ht="27" customHeight="1" thickBot="1" x14ac:dyDescent="0.5">
      <c r="A71" s="334"/>
      <c r="B71" s="335"/>
      <c r="C71" s="328"/>
      <c r="D71" s="331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5">
      <c r="A72" s="224"/>
      <c r="B72" s="224"/>
      <c r="C72" s="224"/>
      <c r="D72" s="224"/>
      <c r="E72" s="224"/>
      <c r="F72" s="198" t="s">
        <v>71</v>
      </c>
      <c r="G72" s="278">
        <f>AVERAGE(G60:G71)</f>
        <v>281.23436191604537</v>
      </c>
      <c r="H72" s="199">
        <f>AVERAGE(H60:H71)</f>
        <v>0.93744787305348487</v>
      </c>
    </row>
    <row r="73" spans="1:8" ht="26.25" customHeight="1" x14ac:dyDescent="0.45">
      <c r="C73" s="224"/>
      <c r="D73" s="224"/>
      <c r="E73" s="224"/>
      <c r="F73" s="200" t="s">
        <v>84</v>
      </c>
      <c r="G73" s="274">
        <f>STDEV(G60:G71)/G72</f>
        <v>1.4988206945052636E-2</v>
      </c>
      <c r="H73" s="274">
        <f>STDEV(H60:H71)/H72</f>
        <v>1.4988206945052618E-2</v>
      </c>
    </row>
    <row r="74" spans="1:8" ht="27" customHeight="1" thickBot="1" x14ac:dyDescent="0.5">
      <c r="A74" s="224"/>
      <c r="B74" s="224"/>
      <c r="C74" s="224"/>
      <c r="D74" s="224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5">
      <c r="A76" s="261" t="s">
        <v>106</v>
      </c>
      <c r="B76" s="216" t="s">
        <v>107</v>
      </c>
      <c r="C76" s="313" t="str">
        <f>B20</f>
        <v>ZIDOVUDINE</v>
      </c>
      <c r="D76" s="313"/>
      <c r="E76" s="205" t="s">
        <v>108</v>
      </c>
      <c r="F76" s="205"/>
      <c r="G76" s="206">
        <f>H72</f>
        <v>0.93744787305348487</v>
      </c>
      <c r="H76" s="286"/>
    </row>
    <row r="77" spans="1:8" ht="18" x14ac:dyDescent="0.35">
      <c r="A77" s="107" t="s">
        <v>109</v>
      </c>
      <c r="B77" s="107" t="s">
        <v>110</v>
      </c>
    </row>
    <row r="78" spans="1:8" ht="18" x14ac:dyDescent="0.35">
      <c r="A78" s="107"/>
      <c r="B78" s="107"/>
    </row>
    <row r="79" spans="1:8" ht="26.25" customHeight="1" x14ac:dyDescent="0.45">
      <c r="A79" s="261" t="s">
        <v>4</v>
      </c>
      <c r="B79" s="336" t="str">
        <f>B26</f>
        <v>ZIDOVUDINE</v>
      </c>
      <c r="C79" s="336"/>
    </row>
    <row r="80" spans="1:8" ht="26.25" customHeight="1" x14ac:dyDescent="0.45">
      <c r="A80" s="216" t="s">
        <v>48</v>
      </c>
      <c r="B80" s="336" t="str">
        <f>B27</f>
        <v>Z3-9</v>
      </c>
      <c r="C80" s="336"/>
    </row>
    <row r="81" spans="1:12" ht="27" customHeight="1" thickBot="1" x14ac:dyDescent="0.5">
      <c r="A81" s="216" t="s">
        <v>6</v>
      </c>
      <c r="B81" s="208">
        <f>B28</f>
        <v>99.4</v>
      </c>
    </row>
    <row r="82" spans="1:12" s="16" customFormat="1" ht="27" customHeight="1" thickBot="1" x14ac:dyDescent="0.55000000000000004">
      <c r="A82" s="216" t="s">
        <v>49</v>
      </c>
      <c r="B82" s="111">
        <v>0</v>
      </c>
      <c r="C82" s="315" t="s">
        <v>50</v>
      </c>
      <c r="D82" s="316"/>
      <c r="E82" s="316"/>
      <c r="F82" s="316"/>
      <c r="G82" s="317"/>
      <c r="I82" s="112"/>
      <c r="J82" s="112"/>
      <c r="K82" s="112"/>
      <c r="L82" s="112"/>
    </row>
    <row r="83" spans="1:12" s="16" customFormat="1" ht="19.5" customHeight="1" thickBot="1" x14ac:dyDescent="0.4">
      <c r="A83" s="216" t="s">
        <v>51</v>
      </c>
      <c r="B83" s="286">
        <f>B81-B82</f>
        <v>99.4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6" customFormat="1" ht="27" customHeight="1" thickBot="1" x14ac:dyDescent="0.5">
      <c r="A84" s="216" t="s">
        <v>52</v>
      </c>
      <c r="B84" s="116">
        <v>1</v>
      </c>
      <c r="C84" s="318" t="s">
        <v>111</v>
      </c>
      <c r="D84" s="319"/>
      <c r="E84" s="319"/>
      <c r="F84" s="319"/>
      <c r="G84" s="319"/>
      <c r="H84" s="320"/>
      <c r="I84" s="112"/>
      <c r="J84" s="112"/>
      <c r="K84" s="112"/>
      <c r="L84" s="112"/>
    </row>
    <row r="85" spans="1:12" s="16" customFormat="1" ht="27" customHeight="1" thickBot="1" x14ac:dyDescent="0.5">
      <c r="A85" s="216" t="s">
        <v>54</v>
      </c>
      <c r="B85" s="116">
        <v>1</v>
      </c>
      <c r="C85" s="318" t="s">
        <v>112</v>
      </c>
      <c r="D85" s="319"/>
      <c r="E85" s="319"/>
      <c r="F85" s="319"/>
      <c r="G85" s="319"/>
      <c r="H85" s="320"/>
      <c r="I85" s="112"/>
      <c r="J85" s="112"/>
      <c r="K85" s="112"/>
      <c r="L85" s="112"/>
    </row>
    <row r="86" spans="1:12" s="16" customFormat="1" ht="18" x14ac:dyDescent="0.35">
      <c r="A86" s="216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6" customFormat="1" ht="18" x14ac:dyDescent="0.35">
      <c r="A87" s="216" t="s">
        <v>56</v>
      </c>
      <c r="B87" s="121">
        <f>B84/B85</f>
        <v>1</v>
      </c>
      <c r="C87" s="205" t="s">
        <v>57</v>
      </c>
      <c r="D87" s="205"/>
      <c r="E87" s="205"/>
      <c r="F87" s="205"/>
      <c r="G87" s="205"/>
      <c r="I87" s="112"/>
      <c r="J87" s="112"/>
      <c r="K87" s="112"/>
      <c r="L87" s="112"/>
    </row>
    <row r="88" spans="1:12" ht="19.5" customHeight="1" thickBot="1" x14ac:dyDescent="0.4">
      <c r="A88" s="107"/>
      <c r="B88" s="107"/>
    </row>
    <row r="89" spans="1:12" ht="27" customHeight="1" thickBot="1" x14ac:dyDescent="0.5">
      <c r="A89" s="122" t="s">
        <v>58</v>
      </c>
      <c r="B89" s="123">
        <v>20</v>
      </c>
      <c r="D89" s="288" t="s">
        <v>59</v>
      </c>
      <c r="E89" s="291"/>
      <c r="F89" s="321" t="s">
        <v>60</v>
      </c>
      <c r="G89" s="322"/>
    </row>
    <row r="90" spans="1:12" ht="27" customHeight="1" thickBot="1" x14ac:dyDescent="0.5">
      <c r="A90" s="124" t="s">
        <v>61</v>
      </c>
      <c r="B90" s="125">
        <v>4</v>
      </c>
      <c r="C90" s="287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5">
      <c r="A91" s="124" t="s">
        <v>66</v>
      </c>
      <c r="B91" s="125">
        <v>20</v>
      </c>
      <c r="C91" s="213">
        <v>1</v>
      </c>
      <c r="D91" s="281">
        <v>28432681</v>
      </c>
      <c r="E91" s="133">
        <f>IF(ISBLANK(D91),"-",$D$101/$D$98*D91)</f>
        <v>33060918.678971644</v>
      </c>
      <c r="F91" s="281">
        <v>28460762</v>
      </c>
      <c r="G91" s="134">
        <f>IF(ISBLANK(F91),"-",$D$101/$F$98*F91)</f>
        <v>32211224.371767785</v>
      </c>
      <c r="I91" s="135"/>
    </row>
    <row r="92" spans="1:12" ht="26.25" customHeight="1" x14ac:dyDescent="0.45">
      <c r="A92" s="124" t="s">
        <v>67</v>
      </c>
      <c r="B92" s="125">
        <v>1</v>
      </c>
      <c r="C92" s="224">
        <v>2</v>
      </c>
      <c r="D92" s="282">
        <v>28745479</v>
      </c>
      <c r="E92" s="138">
        <f>IF(ISBLANK(D92),"-",$D$101/$D$98*D92)</f>
        <v>33424633.561889123</v>
      </c>
      <c r="F92" s="282">
        <v>28447203</v>
      </c>
      <c r="G92" s="139">
        <f>IF(ISBLANK(F92),"-",$D$101/$F$98*F92)</f>
        <v>32195878.612885546</v>
      </c>
      <c r="I92" s="323">
        <f>ABS((F96/D96*D95)-F95)/D95</f>
        <v>2.9963231703423202E-2</v>
      </c>
    </row>
    <row r="93" spans="1:12" ht="26.25" customHeight="1" x14ac:dyDescent="0.45">
      <c r="A93" s="124" t="s">
        <v>68</v>
      </c>
      <c r="B93" s="125">
        <v>1</v>
      </c>
      <c r="C93" s="224">
        <v>3</v>
      </c>
      <c r="D93" s="282">
        <v>28405213</v>
      </c>
      <c r="E93" s="138">
        <f>IF(ISBLANK(D93),"-",$D$101/$D$98*D93)</f>
        <v>33028979.470907729</v>
      </c>
      <c r="F93" s="282">
        <v>28455397</v>
      </c>
      <c r="G93" s="139">
        <f>IF(ISBLANK(F93),"-",$D$101/$F$98*F93)</f>
        <v>32205152.39032349</v>
      </c>
      <c r="I93" s="323"/>
    </row>
    <row r="94" spans="1:12" ht="27" customHeight="1" thickBot="1" x14ac:dyDescent="0.5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thickBot="1" x14ac:dyDescent="0.5">
      <c r="A95" s="124" t="s">
        <v>70</v>
      </c>
      <c r="B95" s="125">
        <v>1</v>
      </c>
      <c r="C95" s="216" t="s">
        <v>71</v>
      </c>
      <c r="D95" s="217">
        <f>AVERAGE(D91:D94)</f>
        <v>28527791</v>
      </c>
      <c r="E95" s="148">
        <f>AVERAGE(E91:E94)</f>
        <v>33171510.570589498</v>
      </c>
      <c r="F95" s="218">
        <f>AVERAGE(F91:F94)</f>
        <v>28454454</v>
      </c>
      <c r="G95" s="219">
        <f>AVERAGE(G91:G94)</f>
        <v>32204085.12499227</v>
      </c>
    </row>
    <row r="96" spans="1:12" ht="26.25" customHeight="1" x14ac:dyDescent="0.45">
      <c r="A96" s="124" t="s">
        <v>72</v>
      </c>
      <c r="B96" s="208">
        <v>1</v>
      </c>
      <c r="C96" s="220" t="s">
        <v>113</v>
      </c>
      <c r="D96" s="221">
        <v>28.84</v>
      </c>
      <c r="E96" s="205"/>
      <c r="F96" s="152">
        <v>29.63</v>
      </c>
    </row>
    <row r="97" spans="1:10" ht="26.25" customHeight="1" x14ac:dyDescent="0.45">
      <c r="A97" s="124" t="s">
        <v>74</v>
      </c>
      <c r="B97" s="208">
        <v>1</v>
      </c>
      <c r="C97" s="222" t="s">
        <v>114</v>
      </c>
      <c r="D97" s="223">
        <f>D96*$B$87</f>
        <v>28.84</v>
      </c>
      <c r="E97" s="224"/>
      <c r="F97" s="154">
        <f>F96*$B$87</f>
        <v>29.63</v>
      </c>
    </row>
    <row r="98" spans="1:10" ht="19.5" customHeight="1" thickBot="1" x14ac:dyDescent="0.4">
      <c r="A98" s="124" t="s">
        <v>76</v>
      </c>
      <c r="B98" s="224">
        <f>(B97/B96)*(B95/B94)*(B93/B92)*(B91/B90)*B89</f>
        <v>100</v>
      </c>
      <c r="C98" s="222" t="s">
        <v>115</v>
      </c>
      <c r="D98" s="225">
        <f>D97*$B$83/100</f>
        <v>28.666960000000003</v>
      </c>
      <c r="E98" s="201"/>
      <c r="F98" s="157">
        <f>F97*$B$83/100</f>
        <v>29.452220000000001</v>
      </c>
    </row>
    <row r="99" spans="1:10" ht="19.5" customHeight="1" thickBot="1" x14ac:dyDescent="0.4">
      <c r="A99" s="309" t="s">
        <v>78</v>
      </c>
      <c r="B99" s="324"/>
      <c r="C99" s="222" t="s">
        <v>116</v>
      </c>
      <c r="D99" s="226">
        <f>D98/$B$98</f>
        <v>0.28666960000000002</v>
      </c>
      <c r="E99" s="201"/>
      <c r="F99" s="161">
        <f>F98/$B$98</f>
        <v>0.29452220000000001</v>
      </c>
      <c r="H99" s="150"/>
    </row>
    <row r="100" spans="1:10" ht="19.5" customHeight="1" thickBot="1" x14ac:dyDescent="0.4">
      <c r="A100" s="311"/>
      <c r="B100" s="325"/>
      <c r="C100" s="222" t="s">
        <v>80</v>
      </c>
      <c r="D100" s="228">
        <f>$B$56/$B$116</f>
        <v>0.33333333333333331</v>
      </c>
      <c r="F100" s="166"/>
      <c r="G100" s="235"/>
      <c r="H100" s="150"/>
    </row>
    <row r="101" spans="1:10" ht="18" x14ac:dyDescent="0.35">
      <c r="C101" s="222" t="s">
        <v>81</v>
      </c>
      <c r="D101" s="223">
        <f>D100*$B$98</f>
        <v>33.333333333333329</v>
      </c>
      <c r="F101" s="166"/>
      <c r="H101" s="150"/>
    </row>
    <row r="102" spans="1:10" ht="19.5" customHeight="1" thickBot="1" x14ac:dyDescent="0.4">
      <c r="C102" s="230" t="s">
        <v>82</v>
      </c>
      <c r="D102" s="231">
        <f>D101/B34</f>
        <v>33.333333333333329</v>
      </c>
      <c r="F102" s="170"/>
      <c r="H102" s="150"/>
      <c r="J102" s="232"/>
    </row>
    <row r="103" spans="1:10" ht="18" x14ac:dyDescent="0.35">
      <c r="C103" s="233" t="s">
        <v>117</v>
      </c>
      <c r="D103" s="234">
        <f>AVERAGE(E91:E94,G91:G94)</f>
        <v>32687797.847790886</v>
      </c>
      <c r="F103" s="170"/>
      <c r="G103" s="235"/>
      <c r="H103" s="150"/>
      <c r="J103" s="236"/>
    </row>
    <row r="104" spans="1:10" ht="18" x14ac:dyDescent="0.35">
      <c r="C104" s="200" t="s">
        <v>84</v>
      </c>
      <c r="D104" s="237">
        <f>STDEV(E91:E94,G91:G94)/D103</f>
        <v>1.6759553272643377E-2</v>
      </c>
      <c r="F104" s="170"/>
      <c r="H104" s="150"/>
      <c r="J104" s="236"/>
    </row>
    <row r="105" spans="1:10" ht="19.5" customHeight="1" thickBot="1" x14ac:dyDescent="0.4">
      <c r="C105" s="202" t="s">
        <v>20</v>
      </c>
      <c r="D105" s="238">
        <f>COUNT(E91:E94,G91:G94)</f>
        <v>6</v>
      </c>
      <c r="F105" s="170"/>
      <c r="H105" s="150"/>
      <c r="J105" s="236"/>
    </row>
    <row r="106" spans="1:10" ht="19.5" customHeight="1" thickBot="1" x14ac:dyDescent="0.4">
      <c r="A106" s="174"/>
      <c r="B106" s="174"/>
      <c r="C106" s="174"/>
      <c r="D106" s="174"/>
      <c r="E106" s="174"/>
    </row>
    <row r="107" spans="1:10" ht="26.25" customHeight="1" x14ac:dyDescent="0.45">
      <c r="A107" s="122" t="s">
        <v>118</v>
      </c>
      <c r="B107" s="123">
        <v>900</v>
      </c>
      <c r="C107" s="288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5">
      <c r="A108" s="124" t="s">
        <v>122</v>
      </c>
      <c r="B108" s="125">
        <v>1</v>
      </c>
      <c r="C108" s="243">
        <v>1</v>
      </c>
      <c r="D108" s="244">
        <v>28461272</v>
      </c>
      <c r="E108" s="275">
        <f t="shared" ref="E108:E113" si="1">IF(ISBLANK(D108),"-",D108/$D$103*$D$100*$B$116)</f>
        <v>261.21005886534635</v>
      </c>
      <c r="F108" s="245">
        <f t="shared" ref="F108:F113" si="2">IF(ISBLANK(D108), "-", E108/$B$56)</f>
        <v>0.87070019621782113</v>
      </c>
    </row>
    <row r="109" spans="1:10" ht="26.25" customHeight="1" x14ac:dyDescent="0.45">
      <c r="A109" s="124" t="s">
        <v>95</v>
      </c>
      <c r="B109" s="125">
        <v>1</v>
      </c>
      <c r="C109" s="243">
        <v>2</v>
      </c>
      <c r="D109" s="244">
        <v>28522901</v>
      </c>
      <c r="E109" s="276">
        <f t="shared" si="1"/>
        <v>261.77567359675442</v>
      </c>
      <c r="F109" s="246">
        <f t="shared" si="2"/>
        <v>0.87258557865584807</v>
      </c>
    </row>
    <row r="110" spans="1:10" ht="26.25" customHeight="1" x14ac:dyDescent="0.45">
      <c r="A110" s="124" t="s">
        <v>96</v>
      </c>
      <c r="B110" s="125">
        <v>1</v>
      </c>
      <c r="C110" s="243">
        <v>3</v>
      </c>
      <c r="D110" s="244">
        <v>28515353</v>
      </c>
      <c r="E110" s="276">
        <f t="shared" si="1"/>
        <v>261.70640004059311</v>
      </c>
      <c r="F110" s="246">
        <f t="shared" si="2"/>
        <v>0.87235466680197704</v>
      </c>
    </row>
    <row r="111" spans="1:10" ht="26.25" customHeight="1" x14ac:dyDescent="0.45">
      <c r="A111" s="124" t="s">
        <v>97</v>
      </c>
      <c r="B111" s="125">
        <v>1</v>
      </c>
      <c r="C111" s="243">
        <v>4</v>
      </c>
      <c r="D111" s="244">
        <v>28506632</v>
      </c>
      <c r="E111" s="276">
        <f t="shared" si="1"/>
        <v>261.62636099935258</v>
      </c>
      <c r="F111" s="246">
        <f t="shared" si="2"/>
        <v>0.87208786999784194</v>
      </c>
    </row>
    <row r="112" spans="1:10" ht="26.25" customHeight="1" x14ac:dyDescent="0.45">
      <c r="A112" s="124" t="s">
        <v>98</v>
      </c>
      <c r="B112" s="125">
        <v>1</v>
      </c>
      <c r="C112" s="243">
        <v>5</v>
      </c>
      <c r="D112" s="244">
        <v>28523435</v>
      </c>
      <c r="E112" s="276">
        <f t="shared" si="1"/>
        <v>261.78057450812042</v>
      </c>
      <c r="F112" s="246">
        <f t="shared" si="2"/>
        <v>0.87260191502706808</v>
      </c>
    </row>
    <row r="113" spans="1:10" ht="26.25" customHeight="1" x14ac:dyDescent="0.45">
      <c r="A113" s="124" t="s">
        <v>100</v>
      </c>
      <c r="B113" s="125">
        <v>1</v>
      </c>
      <c r="C113" s="247">
        <v>6</v>
      </c>
      <c r="D113" s="248">
        <v>28557523</v>
      </c>
      <c r="E113" s="277">
        <f t="shared" si="1"/>
        <v>262.09342519471664</v>
      </c>
      <c r="F113" s="249">
        <f t="shared" si="2"/>
        <v>0.87364475064905545</v>
      </c>
    </row>
    <row r="114" spans="1:10" ht="26.25" customHeight="1" x14ac:dyDescent="0.45">
      <c r="A114" s="124" t="s">
        <v>101</v>
      </c>
      <c r="B114" s="125">
        <v>1</v>
      </c>
      <c r="C114" s="243"/>
      <c r="D114" s="224"/>
      <c r="E114" s="205"/>
      <c r="F114" s="250"/>
    </row>
    <row r="115" spans="1:10" ht="26.25" customHeight="1" x14ac:dyDescent="0.45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261.69874886748056</v>
      </c>
      <c r="F115" s="252">
        <f>AVERAGE(F108:F113)</f>
        <v>0.87232916289160201</v>
      </c>
    </row>
    <row r="116" spans="1:10" ht="27" customHeight="1" thickBot="1" x14ac:dyDescent="0.5">
      <c r="A116" s="124" t="s">
        <v>103</v>
      </c>
      <c r="B116" s="156">
        <f>(B115/B114)*(B113/B112)*(B111/B110)*(B109/B108)*B107</f>
        <v>900</v>
      </c>
      <c r="C116" s="253"/>
      <c r="D116" s="216" t="s">
        <v>84</v>
      </c>
      <c r="E116" s="254">
        <f>STDEV(E108:E113)/E115</f>
        <v>1.0975508523572732E-3</v>
      </c>
      <c r="F116" s="254">
        <f>STDEV(F108:F113)/F115</f>
        <v>1.0975508523572831E-3</v>
      </c>
      <c r="I116" s="205"/>
    </row>
    <row r="117" spans="1:10" ht="27" customHeight="1" thickBot="1" x14ac:dyDescent="0.5">
      <c r="A117" s="309" t="s">
        <v>78</v>
      </c>
      <c r="B117" s="310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205"/>
      <c r="J117" s="236"/>
    </row>
    <row r="118" spans="1:10" ht="19.5" customHeight="1" thickBot="1" x14ac:dyDescent="0.4">
      <c r="A118" s="311"/>
      <c r="B118" s="312"/>
      <c r="C118" s="205"/>
      <c r="D118" s="205"/>
      <c r="E118" s="205"/>
      <c r="F118" s="224"/>
      <c r="G118" s="205"/>
      <c r="H118" s="205"/>
      <c r="I118" s="205"/>
    </row>
    <row r="119" spans="1:10" ht="18" x14ac:dyDescent="0.35">
      <c r="A119" s="266"/>
      <c r="B119" s="120"/>
      <c r="C119" s="205"/>
      <c r="D119" s="205"/>
      <c r="E119" s="205"/>
      <c r="F119" s="224"/>
      <c r="G119" s="205"/>
      <c r="H119" s="205"/>
      <c r="I119" s="205"/>
    </row>
    <row r="120" spans="1:10" ht="26.25" customHeight="1" x14ac:dyDescent="0.45">
      <c r="A120" s="261" t="s">
        <v>106</v>
      </c>
      <c r="B120" s="216" t="s">
        <v>123</v>
      </c>
      <c r="C120" s="313" t="str">
        <f>B20</f>
        <v>ZIDOVUDINE</v>
      </c>
      <c r="D120" s="313"/>
      <c r="E120" s="205" t="s">
        <v>124</v>
      </c>
      <c r="F120" s="205"/>
      <c r="G120" s="206">
        <f>F115</f>
        <v>0.87232916289160201</v>
      </c>
      <c r="H120" s="205"/>
      <c r="I120" s="205"/>
    </row>
    <row r="121" spans="1:10" ht="19.5" customHeight="1" thickBot="1" x14ac:dyDescent="0.4">
      <c r="A121" s="289"/>
      <c r="B121" s="289"/>
      <c r="C121" s="259"/>
      <c r="D121" s="259"/>
      <c r="E121" s="259"/>
      <c r="F121" s="259"/>
      <c r="G121" s="259"/>
      <c r="H121" s="259"/>
    </row>
    <row r="122" spans="1:10" ht="18" x14ac:dyDescent="0.35">
      <c r="B122" s="314" t="s">
        <v>26</v>
      </c>
      <c r="C122" s="314"/>
      <c r="E122" s="287" t="s">
        <v>27</v>
      </c>
      <c r="F122" s="260"/>
      <c r="G122" s="314" t="s">
        <v>28</v>
      </c>
      <c r="H122" s="314"/>
    </row>
    <row r="123" spans="1:10" ht="69.900000000000006" customHeight="1" x14ac:dyDescent="0.35">
      <c r="A123" s="261" t="s">
        <v>29</v>
      </c>
      <c r="B123" s="263"/>
      <c r="C123" s="263"/>
      <c r="E123" s="263"/>
      <c r="F123" s="205"/>
      <c r="G123" s="263"/>
      <c r="H123" s="263"/>
    </row>
    <row r="124" spans="1:10" ht="69.900000000000006" customHeight="1" x14ac:dyDescent="0.35">
      <c r="A124" s="261" t="s">
        <v>30</v>
      </c>
      <c r="B124" s="264"/>
      <c r="C124" s="264"/>
      <c r="E124" s="264"/>
      <c r="F124" s="205"/>
      <c r="G124" s="265"/>
      <c r="H124" s="265"/>
    </row>
    <row r="125" spans="1:10" ht="18" x14ac:dyDescent="0.35">
      <c r="A125" s="224"/>
      <c r="B125" s="224"/>
      <c r="C125" s="224"/>
      <c r="D125" s="224"/>
      <c r="E125" s="224"/>
      <c r="F125" s="201"/>
      <c r="G125" s="224"/>
      <c r="H125" s="224"/>
      <c r="I125" s="205"/>
    </row>
    <row r="126" spans="1:10" ht="18" x14ac:dyDescent="0.35">
      <c r="A126" s="224"/>
      <c r="B126" s="224"/>
      <c r="C126" s="224"/>
      <c r="D126" s="224"/>
      <c r="E126" s="224"/>
      <c r="F126" s="201"/>
      <c r="G126" s="224"/>
      <c r="H126" s="224"/>
      <c r="I126" s="205"/>
    </row>
    <row r="127" spans="1:10" ht="18" x14ac:dyDescent="0.35">
      <c r="A127" s="224"/>
      <c r="B127" s="224"/>
      <c r="C127" s="224"/>
      <c r="D127" s="224"/>
      <c r="E127" s="224"/>
      <c r="F127" s="201"/>
      <c r="G127" s="224"/>
      <c r="H127" s="224"/>
      <c r="I127" s="205"/>
    </row>
    <row r="128" spans="1:10" ht="18" x14ac:dyDescent="0.35">
      <c r="A128" s="224"/>
      <c r="B128" s="224"/>
      <c r="C128" s="224"/>
      <c r="D128" s="224"/>
      <c r="E128" s="224"/>
      <c r="F128" s="201"/>
      <c r="G128" s="224"/>
      <c r="H128" s="224"/>
      <c r="I128" s="205"/>
    </row>
    <row r="129" spans="1:9" ht="18" x14ac:dyDescent="0.35">
      <c r="A129" s="224"/>
      <c r="B129" s="224"/>
      <c r="C129" s="224"/>
      <c r="D129" s="224"/>
      <c r="E129" s="224"/>
      <c r="F129" s="201"/>
      <c r="G129" s="224"/>
      <c r="H129" s="224"/>
      <c r="I129" s="205"/>
    </row>
    <row r="130" spans="1:9" ht="18" x14ac:dyDescent="0.35">
      <c r="A130" s="224"/>
      <c r="B130" s="224"/>
      <c r="C130" s="224"/>
      <c r="D130" s="224"/>
      <c r="E130" s="224"/>
      <c r="F130" s="201"/>
      <c r="G130" s="224"/>
      <c r="H130" s="224"/>
      <c r="I130" s="205"/>
    </row>
    <row r="131" spans="1:9" ht="18" x14ac:dyDescent="0.35">
      <c r="A131" s="224"/>
      <c r="B131" s="224"/>
      <c r="C131" s="224"/>
      <c r="D131" s="224"/>
      <c r="E131" s="224"/>
      <c r="F131" s="201"/>
      <c r="G131" s="224"/>
      <c r="H131" s="224"/>
      <c r="I131" s="205"/>
    </row>
    <row r="132" spans="1:9" ht="18" x14ac:dyDescent="0.35">
      <c r="A132" s="224"/>
      <c r="B132" s="224"/>
      <c r="C132" s="224"/>
      <c r="D132" s="224"/>
      <c r="E132" s="224"/>
      <c r="F132" s="201"/>
      <c r="G132" s="224"/>
      <c r="H132" s="224"/>
      <c r="I132" s="205"/>
    </row>
    <row r="133" spans="1:9" ht="18" x14ac:dyDescent="0.35">
      <c r="A133" s="224"/>
      <c r="B133" s="224"/>
      <c r="C133" s="224"/>
      <c r="D133" s="224"/>
      <c r="E133" s="224"/>
      <c r="F133" s="201"/>
      <c r="G133" s="224"/>
      <c r="H133" s="224"/>
      <c r="I133" s="205"/>
    </row>
    <row r="250" spans="1:1" x14ac:dyDescent="0.3">
      <c r="A250" s="227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SST (AZT)</vt:lpstr>
      <vt:lpstr>SST (3TC)</vt:lpstr>
      <vt:lpstr>Uniformity (3TC)</vt:lpstr>
      <vt:lpstr>Uniformity (AZT)</vt:lpstr>
      <vt:lpstr>Lamivudine</vt:lpstr>
      <vt:lpstr>Zidovudine</vt:lpstr>
      <vt:lpstr>Lamivudine!Print_Area</vt:lpstr>
      <vt:lpstr>'Uniformity (3TC)'!Print_Area</vt:lpstr>
      <vt:lpstr>'Uniformity (AZT)'!Print_Area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2017-03-28T09:57:57Z</cp:lastPrinted>
  <dcterms:created xsi:type="dcterms:W3CDTF">2005-07-05T10:19:27Z</dcterms:created>
  <dcterms:modified xsi:type="dcterms:W3CDTF">2017-05-19T09:43:29Z</dcterms:modified>
</cp:coreProperties>
</file>