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6" yWindow="612" windowWidth="20772" windowHeight="10680" activeTab="5"/>
  </bookViews>
  <sheets>
    <sheet name="SST (AZT)" sheetId="4" r:id="rId1"/>
    <sheet name="SST (3TC)" sheetId="1" r:id="rId2"/>
    <sheet name="Uniformity (3TC)" sheetId="2" r:id="rId3"/>
    <sheet name="Uniformity (AZT)" sheetId="6" r:id="rId4"/>
    <sheet name="Lamivudine" sheetId="3" r:id="rId5"/>
    <sheet name="Zidovudine" sheetId="5" r:id="rId6"/>
  </sheets>
  <definedNames>
    <definedName name="_xlnm.Print_Area" localSheetId="4">Lamivudine!$A$1:$I$125</definedName>
    <definedName name="_xlnm.Print_Area" localSheetId="2">'Uniformity (3TC)'!$A$12:$F$55</definedName>
    <definedName name="_xlnm.Print_Area" localSheetId="3">'Uniformity (AZT)'!$A$12:$F$55</definedName>
    <definedName name="_xlnm.Print_Area" localSheetId="5">Zidovudine!$A$1:$I$125</definedName>
  </definedNames>
  <calcPr calcId="145621"/>
</workbook>
</file>

<file path=xl/calcChain.xml><?xml version="1.0" encoding="utf-8"?>
<calcChain xmlns="http://schemas.openxmlformats.org/spreadsheetml/2006/main">
  <c r="B42" i="4" l="1"/>
  <c r="B40" i="4"/>
  <c r="B39" i="4"/>
  <c r="B21" i="4"/>
  <c r="C46" i="6"/>
  <c r="D50" i="6" s="1"/>
  <c r="C45" i="6"/>
  <c r="C19" i="6"/>
  <c r="B57" i="5" l="1"/>
  <c r="D27" i="6"/>
  <c r="D35" i="6"/>
  <c r="D43" i="6"/>
  <c r="D30" i="6"/>
  <c r="D38" i="6"/>
  <c r="B49" i="6"/>
  <c r="D31" i="6"/>
  <c r="C49" i="6"/>
  <c r="C50" i="6"/>
  <c r="D28" i="6"/>
  <c r="D36" i="6"/>
  <c r="D29" i="6"/>
  <c r="D37" i="6"/>
  <c r="D39" i="6"/>
  <c r="D24" i="6"/>
  <c r="D32" i="6"/>
  <c r="D40" i="6"/>
  <c r="D49" i="6"/>
  <c r="D25" i="6"/>
  <c r="D33" i="6"/>
  <c r="D41" i="6"/>
  <c r="D26" i="6"/>
  <c r="D34" i="6"/>
  <c r="D42" i="6"/>
  <c r="C120" i="5" l="1"/>
  <c r="B116" i="5"/>
  <c r="D100" i="5" s="1"/>
  <c r="B98" i="5"/>
  <c r="F95" i="5"/>
  <c r="D95" i="5"/>
  <c r="G94" i="5"/>
  <c r="E94" i="5"/>
  <c r="B87" i="5"/>
  <c r="F97" i="5" s="1"/>
  <c r="B81" i="5"/>
  <c r="B83" i="5" s="1"/>
  <c r="B80" i="5"/>
  <c r="B79" i="5"/>
  <c r="C76" i="5"/>
  <c r="H71" i="5"/>
  <c r="G71" i="5"/>
  <c r="B68" i="5"/>
  <c r="B69" i="5" s="1"/>
  <c r="H67" i="5"/>
  <c r="G67" i="5"/>
  <c r="G66" i="5"/>
  <c r="H66" i="5" s="1"/>
  <c r="G65" i="5"/>
  <c r="H65" i="5" s="1"/>
  <c r="G64" i="5"/>
  <c r="H64" i="5" s="1"/>
  <c r="H63" i="5"/>
  <c r="G63" i="5"/>
  <c r="C56" i="5"/>
  <c r="B55" i="5"/>
  <c r="B45" i="5"/>
  <c r="D48" i="5" s="1"/>
  <c r="F42" i="5"/>
  <c r="D42" i="5"/>
  <c r="G41" i="5"/>
  <c r="E41" i="5"/>
  <c r="B34" i="5"/>
  <c r="F44" i="5" s="1"/>
  <c r="B30" i="5"/>
  <c r="B53" i="4"/>
  <c r="B52" i="4"/>
  <c r="E51" i="4"/>
  <c r="D51" i="4"/>
  <c r="C51" i="4"/>
  <c r="B51" i="4"/>
  <c r="B32" i="4"/>
  <c r="E30" i="4"/>
  <c r="D30" i="4"/>
  <c r="C30" i="4"/>
  <c r="B30" i="4"/>
  <c r="B31" i="4" s="1"/>
  <c r="B30" i="1"/>
  <c r="D101" i="5" l="1"/>
  <c r="D102" i="5" s="1"/>
  <c r="I92" i="5"/>
  <c r="I39" i="5"/>
  <c r="F45" i="5"/>
  <c r="G39" i="5" s="1"/>
  <c r="F98" i="5"/>
  <c r="F99" i="5" s="1"/>
  <c r="E40" i="5"/>
  <c r="D44" i="5"/>
  <c r="D45" i="5" s="1"/>
  <c r="D49" i="5"/>
  <c r="E38" i="5"/>
  <c r="D97" i="5"/>
  <c r="D98" i="5" s="1"/>
  <c r="D99" i="5" s="1"/>
  <c r="B21" i="1"/>
  <c r="B42" i="1"/>
  <c r="C120" i="3"/>
  <c r="B116" i="3"/>
  <c r="D100" i="3" s="1"/>
  <c r="B98" i="3"/>
  <c r="D97" i="3"/>
  <c r="F95" i="3"/>
  <c r="D95" i="3"/>
  <c r="I92" i="3" s="1"/>
  <c r="B87" i="3"/>
  <c r="F97" i="3" s="1"/>
  <c r="B81" i="3"/>
  <c r="B83" i="3" s="1"/>
  <c r="B80" i="3"/>
  <c r="B79" i="3"/>
  <c r="C76" i="3"/>
  <c r="B68" i="3"/>
  <c r="C56" i="3"/>
  <c r="B55" i="3"/>
  <c r="B45" i="3"/>
  <c r="D48" i="3" s="1"/>
  <c r="F42" i="3"/>
  <c r="D42" i="3"/>
  <c r="B34" i="3"/>
  <c r="D44" i="3" s="1"/>
  <c r="B30" i="3"/>
  <c r="C46" i="2"/>
  <c r="D35" i="2" s="1"/>
  <c r="C45" i="2"/>
  <c r="C19" i="2"/>
  <c r="B53" i="1"/>
  <c r="E51" i="1"/>
  <c r="D51" i="1"/>
  <c r="C51" i="1"/>
  <c r="B51" i="1"/>
  <c r="B52" i="1" s="1"/>
  <c r="B32" i="1"/>
  <c r="E30" i="1"/>
  <c r="D30" i="1"/>
  <c r="C30" i="1"/>
  <c r="B31" i="1"/>
  <c r="E91" i="5" l="1"/>
  <c r="G91" i="5"/>
  <c r="G38" i="5"/>
  <c r="G92" i="5"/>
  <c r="G93" i="5"/>
  <c r="G40" i="5"/>
  <c r="F46" i="5"/>
  <c r="E92" i="5"/>
  <c r="E93" i="5"/>
  <c r="D46" i="5"/>
  <c r="E39" i="5"/>
  <c r="E42" i="5" s="1"/>
  <c r="D25" i="2"/>
  <c r="D37" i="2"/>
  <c r="D29" i="2"/>
  <c r="D101" i="3"/>
  <c r="I39" i="3"/>
  <c r="F44" i="3"/>
  <c r="D45" i="3"/>
  <c r="E41" i="3" s="1"/>
  <c r="F45" i="3"/>
  <c r="G40" i="3" s="1"/>
  <c r="D98" i="3"/>
  <c r="E91" i="3" s="1"/>
  <c r="F98" i="3"/>
  <c r="G94" i="3" s="1"/>
  <c r="D27" i="2"/>
  <c r="D31" i="2"/>
  <c r="D39" i="2"/>
  <c r="D43" i="2"/>
  <c r="C49" i="2"/>
  <c r="E39" i="3"/>
  <c r="E94" i="3"/>
  <c r="D24" i="2"/>
  <c r="D28" i="2"/>
  <c r="D32" i="2"/>
  <c r="D36" i="2"/>
  <c r="D40" i="2"/>
  <c r="D49" i="2"/>
  <c r="B57" i="3"/>
  <c r="D33" i="2"/>
  <c r="D41" i="2"/>
  <c r="C50" i="2"/>
  <c r="D26" i="2"/>
  <c r="D30" i="2"/>
  <c r="D34" i="2"/>
  <c r="D38" i="2"/>
  <c r="D42" i="2"/>
  <c r="B49" i="2"/>
  <c r="D50" i="2"/>
  <c r="E40" i="3"/>
  <c r="D49" i="3"/>
  <c r="D102" i="3"/>
  <c r="D103" i="5" l="1"/>
  <c r="E108" i="5" s="1"/>
  <c r="E95" i="5"/>
  <c r="D105" i="5"/>
  <c r="G42" i="5"/>
  <c r="G95" i="5"/>
  <c r="D50" i="5"/>
  <c r="D52" i="5"/>
  <c r="G41" i="3"/>
  <c r="E38" i="3"/>
  <c r="E42" i="3" s="1"/>
  <c r="D46" i="3"/>
  <c r="G39" i="3"/>
  <c r="G38" i="3"/>
  <c r="G42" i="3" s="1"/>
  <c r="F46" i="3"/>
  <c r="G93" i="3"/>
  <c r="G92" i="3"/>
  <c r="B69" i="3"/>
  <c r="E92" i="3"/>
  <c r="F99" i="3"/>
  <c r="G91" i="3"/>
  <c r="D99" i="3"/>
  <c r="E93" i="3"/>
  <c r="E112" i="5" l="1"/>
  <c r="F112" i="5" s="1"/>
  <c r="E109" i="5"/>
  <c r="F109" i="5" s="1"/>
  <c r="E113" i="5"/>
  <c r="F113" i="5" s="1"/>
  <c r="E110" i="5"/>
  <c r="F110" i="5" s="1"/>
  <c r="E111" i="5"/>
  <c r="F111" i="5" s="1"/>
  <c r="D104" i="5"/>
  <c r="G60" i="5"/>
  <c r="G70" i="5"/>
  <c r="H70" i="5" s="1"/>
  <c r="G69" i="5"/>
  <c r="H69" i="5" s="1"/>
  <c r="G62" i="5"/>
  <c r="H62" i="5" s="1"/>
  <c r="D51" i="5"/>
  <c r="G61" i="5"/>
  <c r="H61" i="5" s="1"/>
  <c r="G68" i="5"/>
  <c r="H68" i="5" s="1"/>
  <c r="F108" i="5"/>
  <c r="D50" i="3"/>
  <c r="G60" i="3" s="1"/>
  <c r="H60" i="3" s="1"/>
  <c r="D52" i="3"/>
  <c r="D105" i="3"/>
  <c r="D103" i="3"/>
  <c r="E112" i="3" s="1"/>
  <c r="F112" i="3" s="1"/>
  <c r="G95" i="3"/>
  <c r="E95" i="3"/>
  <c r="E117" i="5" l="1"/>
  <c r="E115" i="5"/>
  <c r="E116" i="5" s="1"/>
  <c r="F115" i="5"/>
  <c r="F117" i="5"/>
  <c r="G72" i="5"/>
  <c r="G73" i="5" s="1"/>
  <c r="H60" i="5"/>
  <c r="G74" i="5"/>
  <c r="D104" i="3"/>
  <c r="E113" i="3"/>
  <c r="F113" i="3" s="1"/>
  <c r="E108" i="3"/>
  <c r="F108" i="3" s="1"/>
  <c r="G63" i="3"/>
  <c r="H63" i="3" s="1"/>
  <c r="G64" i="3"/>
  <c r="H64" i="3" s="1"/>
  <c r="G71" i="3"/>
  <c r="H71" i="3" s="1"/>
  <c r="D51" i="3"/>
  <c r="G67" i="3"/>
  <c r="H67" i="3" s="1"/>
  <c r="G65" i="3"/>
  <c r="H65" i="3" s="1"/>
  <c r="G69" i="3"/>
  <c r="H69" i="3" s="1"/>
  <c r="G70" i="3"/>
  <c r="H70" i="3" s="1"/>
  <c r="G66" i="3"/>
  <c r="H66" i="3" s="1"/>
  <c r="G68" i="3"/>
  <c r="H68" i="3" s="1"/>
  <c r="G61" i="3"/>
  <c r="H61" i="3" s="1"/>
  <c r="G62" i="3"/>
  <c r="H62" i="3" s="1"/>
  <c r="E109" i="3"/>
  <c r="F109" i="3" s="1"/>
  <c r="E110" i="3"/>
  <c r="F110" i="3" s="1"/>
  <c r="E111" i="3"/>
  <c r="F111" i="3" s="1"/>
  <c r="H72" i="5" l="1"/>
  <c r="H74" i="5"/>
  <c r="G120" i="5"/>
  <c r="F116" i="5"/>
  <c r="E115" i="3"/>
  <c r="E116" i="3" s="1"/>
  <c r="H72" i="3"/>
  <c r="G76" i="3" s="1"/>
  <c r="H74" i="3"/>
  <c r="G72" i="3"/>
  <c r="G73" i="3" s="1"/>
  <c r="G74" i="3"/>
  <c r="E117" i="3"/>
  <c r="F117" i="3"/>
  <c r="F115" i="3"/>
  <c r="H73" i="5" l="1"/>
  <c r="G76" i="5"/>
  <c r="H73" i="3"/>
  <c r="G120" i="3"/>
  <c r="F116" i="3"/>
</calcChain>
</file>

<file path=xl/sharedStrings.xml><?xml version="1.0" encoding="utf-8"?>
<sst xmlns="http://schemas.openxmlformats.org/spreadsheetml/2006/main" count="467" uniqueCount="137">
  <si>
    <t>HPLC System Suitability Report</t>
  </si>
  <si>
    <t>Analysis Data</t>
  </si>
  <si>
    <t>Assay</t>
  </si>
  <si>
    <t>Sample(s)</t>
  </si>
  <si>
    <t>Reference Substance:</t>
  </si>
  <si>
    <t>LAMIVUDINE 150MG &amp; ZIDOVUDINE 300MG</t>
  </si>
  <si>
    <t>% age Purity:</t>
  </si>
  <si>
    <t>NDQD2016061037</t>
  </si>
  <si>
    <t>Weight (mg):</t>
  </si>
  <si>
    <t xml:space="preserve">LAMIVUDINE  &amp; ZIDOVUDINE </t>
  </si>
  <si>
    <t>Standard Conc (mg/mL):</t>
  </si>
  <si>
    <t>LAMIVUDINE 150mg &amp; ZIDOVUDINE 300mg</t>
  </si>
  <si>
    <t>2016-06-10 14:06:49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</si>
  <si>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</si>
  <si>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</si>
  <si>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</si>
  <si>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</si>
  <si>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</si>
  <si>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</si>
  <si>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</si>
  <si>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</si>
  <si>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</si>
  <si>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  <family val="1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</si>
  <si>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  <family val="1"/>
      </rPr>
      <t>greater than 2000</t>
    </r>
  </si>
  <si>
    <r>
      <t>The Assymetry of all peaks were below</t>
    </r>
    <r>
      <rPr>
        <b/>
        <sz val="12"/>
        <color rgb="FF000000"/>
        <rFont val="Book Antiqua"/>
        <family val="1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</si>
  <si>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</si>
  <si>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</si>
  <si>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</si>
  <si>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</si>
  <si>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</si>
  <si>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</si>
  <si>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</si>
  <si>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</si>
  <si>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</si>
  <si>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</si>
  <si>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</si>
  <si>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</si>
  <si>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</si>
  <si>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</si>
  <si>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</si>
  <si>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</si>
  <si>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</si>
  <si>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</si>
  <si>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</si>
  <si>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</si>
  <si>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</si>
  <si>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</si>
  <si>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</si>
  <si>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</si>
  <si>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</si>
  <si>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</si>
  <si>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</si>
  <si>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</si>
  <si>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</si>
  <si>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</si>
  <si>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</si>
  <si>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</si>
  <si>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</si>
  <si>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</si>
  <si>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</si>
  <si>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</si>
  <si>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</si>
  <si>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</si>
  <si>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</si>
  <si>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</si>
  <si>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</si>
  <si>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</si>
  <si>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</si>
  <si>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</si>
  <si>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</si>
  <si>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</si>
  <si>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</si>
  <si>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</si>
  <si>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</si>
  <si>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</si>
  <si>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</si>
  <si>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</si>
  <si>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</si>
  <si>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</si>
  <si>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</si>
  <si>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</si>
  <si>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</si>
  <si>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</si>
  <si>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</si>
  <si>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</si>
  <si>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</si>
  <si>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</si>
  <si>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</si>
  <si>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</si>
  <si>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</si>
  <si>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</si>
  <si>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</si>
  <si>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</si>
  <si>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</si>
  <si>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</si>
  <si>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</si>
  <si>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</si>
  <si>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</si>
  <si>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</si>
  <si>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</si>
  <si>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</si>
  <si>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</si>
  <si>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</si>
  <si>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</si>
  <si>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</si>
  <si>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</si>
  <si>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</si>
  <si>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</si>
  <si>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</si>
  <si>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</si>
  <si>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</si>
  <si>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</si>
  <si>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</si>
  <si>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</si>
  <si>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</si>
  <si>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</si>
  <si>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</si>
  <si>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</si>
  <si>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</si>
  <si>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Capsule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</si>
  <si>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</si>
  <si>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</si>
  <si>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(mL:</t>
    </r>
  </si>
  <si>
    <t xml:space="preserve">The amount  of </t>
  </si>
  <si>
    <t xml:space="preserve">dissolved as a percentage of the stated  label claim is </t>
  </si>
  <si>
    <t xml:space="preserve">LAMIVUDINE  </t>
  </si>
  <si>
    <t>17/03/2017</t>
  </si>
  <si>
    <t>23/03/2017</t>
  </si>
  <si>
    <t>LAMIVUDINE</t>
  </si>
  <si>
    <t>L42-1</t>
  </si>
  <si>
    <t xml:space="preserve">LAMIVUDINE </t>
  </si>
  <si>
    <t>LAMIVUDINE 150 mg &amp; ZIDOVUDINE 300 mg TABLETS</t>
  </si>
  <si>
    <t>Each tablet contains LAMIVUDINE 150 mg &amp; ZIDOVUDINE 300 mg</t>
  </si>
  <si>
    <t xml:space="preserve">ZIDOVUDINE </t>
  </si>
  <si>
    <t>ZIDOVUDINE</t>
  </si>
  <si>
    <t>Z3-9</t>
  </si>
  <si>
    <t>NDQD2016061040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</si>
</sst>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  <numFmt numFmtId="173" formatCode="0.0"/>
  </numFmts>
  <fonts count="24" x14ac:knownFonts="1">
    <font>
      <sz val="10"/>
      <color rgb="FF000000"/>
      <name val="Arial"/>
    </font>
    <font>
      <b/>
      <sz val="10"/>
      <color rgb="FF000000"/>
      <name val="Book Antiqua"/>
      <family val="1"/>
    </font>
    <font>
      <sz val="10"/>
      <color rgb="FF000000"/>
      <name val="Book Antiqua"/>
      <family val="1"/>
    </font>
    <font>
      <b/>
      <u/>
      <sz val="14"/>
      <color rgb="FF000000"/>
      <name val="Book Antiqua"/>
      <family val="1"/>
    </font>
    <font>
      <b/>
      <u/>
      <sz val="12"/>
      <color rgb="FF000000"/>
      <name val="Book Antiqua"/>
      <family val="1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  <font>
      <sz val="11"/>
      <color rgb="FF000000"/>
      <name val="Book Antiqua"/>
      <family val="1"/>
    </font>
    <font>
      <b/>
      <sz val="10"/>
      <color rgb="FF000000"/>
      <name val="Arial"/>
      <family val="2"/>
    </font>
    <font>
      <sz val="12"/>
      <color rgb="FF000000"/>
      <name val="Arial"/>
      <family val="2"/>
    </font>
    <font>
      <b/>
      <i/>
      <sz val="10"/>
      <color rgb="FF000000"/>
      <name val="Book Antiqua"/>
      <family val="1"/>
    </font>
    <font>
      <sz val="14"/>
      <color rgb="FF000000"/>
      <name val="Book Antiqua"/>
      <family val="1"/>
    </font>
    <font>
      <b/>
      <sz val="14"/>
      <color rgb="FF000000"/>
      <name val="Book Antiqua"/>
      <family val="1"/>
    </font>
    <font>
      <b/>
      <sz val="20"/>
      <color rgb="FF000000"/>
      <name val="Book Antiqua"/>
      <family val="1"/>
    </font>
    <font>
      <sz val="20"/>
      <color rgb="FF000000"/>
      <name val="Book Antiqua"/>
      <family val="1"/>
    </font>
    <font>
      <b/>
      <sz val="14"/>
      <color rgb="FF000000"/>
      <name val="Calibri"/>
      <family val="2"/>
    </font>
    <font>
      <i/>
      <sz val="14"/>
      <color rgb="FF000000"/>
      <name val="Arial"/>
      <family val="2"/>
    </font>
    <font>
      <i/>
      <sz val="14"/>
      <color rgb="FF000000"/>
      <name val="Book Antiqua"/>
      <family val="1"/>
    </font>
    <font>
      <sz val="14"/>
      <color rgb="FF000000"/>
      <name val="Arial"/>
      <family val="2"/>
    </font>
    <font>
      <b/>
      <i/>
      <sz val="14"/>
      <color rgb="FF000000"/>
      <name val="Book Antiqua"/>
      <family val="1"/>
    </font>
    <font>
      <b/>
      <u/>
      <sz val="16"/>
      <color rgb="FF000000"/>
      <name val="Book Antiqua"/>
      <family val="1"/>
    </font>
    <font>
      <b/>
      <sz val="72"/>
      <color rgb="FF000000"/>
      <name val="Book Antiqua"/>
      <family val="1"/>
    </font>
    <font>
      <b/>
      <sz val="52"/>
      <color rgb="FF000000"/>
      <name val="Book Antiqua"/>
      <family val="1"/>
    </font>
    <font>
      <vertAlign val="superscript"/>
      <sz val="14"/>
      <color rgb="FF000000"/>
      <name val="Book Antiqua"/>
      <family val="1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6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8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8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9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10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1" fontId="12" fillId="6" borderId="38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10" fontId="11" fillId="2" borderId="13" xfId="0" applyNumberFormat="1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/>
    </xf>
    <xf numFmtId="10" fontId="11" fillId="2" borderId="14" xfId="0" applyNumberFormat="1" applyFont="1" applyFill="1" applyBorder="1" applyAlignment="1">
      <alignment horizontal="center" vertic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10" fontId="11" fillId="2" borderId="22" xfId="0" applyNumberFormat="1" applyFont="1" applyFill="1" applyBorder="1" applyAlignment="1">
      <alignment horizontal="center" vertical="center"/>
    </xf>
    <xf numFmtId="10" fontId="11" fillId="2" borderId="24" xfId="0" applyNumberFormat="1" applyFont="1" applyFill="1" applyBorder="1" applyAlignment="1">
      <alignment horizontal="center" vertical="center"/>
    </xf>
    <xf numFmtId="10" fontId="11" fillId="2" borderId="44" xfId="0" applyNumberFormat="1" applyFont="1" applyFill="1" applyBorder="1" applyAlignment="1">
      <alignment horizontal="center" vertical="center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10" fontId="11" fillId="2" borderId="15" xfId="0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10" fontId="13" fillId="7" borderId="33" xfId="0" applyNumberFormat="1" applyFont="1" applyFill="1" applyBorder="1" applyAlignment="1">
      <alignment horizontal="center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71" fontId="13" fillId="3" borderId="34" xfId="0" applyNumberFormat="1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1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47" xfId="0" applyFont="1" applyFill="1" applyBorder="1" applyAlignment="1">
      <alignment horizontal="center"/>
    </xf>
    <xf numFmtId="0" fontId="12" fillId="2" borderId="54" xfId="0" applyFont="1" applyFill="1" applyBorder="1" applyAlignment="1">
      <alignment horizontal="center"/>
    </xf>
    <xf numFmtId="0" fontId="12" fillId="2" borderId="55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1" fontId="13" fillId="3" borderId="31" xfId="0" applyNumberFormat="1" applyFont="1" applyFill="1" applyBorder="1" applyAlignment="1" applyProtection="1">
      <alignment horizontal="center"/>
      <protection locked="0"/>
    </xf>
    <xf numFmtId="10" fontId="11" fillId="2" borderId="30" xfId="0" applyNumberFormat="1" applyFont="1" applyFill="1" applyBorder="1" applyAlignment="1">
      <alignment horizontal="center"/>
    </xf>
    <xf numFmtId="10" fontId="11" fillId="2" borderId="32" xfId="0" applyNumberFormat="1" applyFont="1" applyFill="1" applyBorder="1" applyAlignment="1">
      <alignment horizontal="center"/>
    </xf>
    <xf numFmtId="0" fontId="11" fillId="2" borderId="34" xfId="0" applyFont="1" applyFill="1" applyBorder="1" applyAlignment="1">
      <alignment horizontal="center"/>
    </xf>
    <xf numFmtId="1" fontId="13" fillId="3" borderId="35" xfId="0" applyNumberFormat="1" applyFont="1" applyFill="1" applyBorder="1" applyAlignment="1" applyProtection="1">
      <alignment horizontal="center"/>
      <protection locked="0"/>
    </xf>
    <xf numFmtId="10" fontId="11" fillId="2" borderId="36" xfId="0" applyNumberFormat="1" applyFont="1" applyFill="1" applyBorder="1" applyAlignment="1">
      <alignment horizontal="center"/>
    </xf>
    <xf numFmtId="2" fontId="11" fillId="2" borderId="24" xfId="0" applyNumberFormat="1" applyFont="1" applyFill="1" applyBorder="1" applyAlignment="1">
      <alignment horizontal="center"/>
    </xf>
    <xf numFmtId="171" fontId="11" fillId="2" borderId="2" xfId="0" applyNumberFormat="1" applyFont="1" applyFill="1" applyBorder="1" applyAlignment="1">
      <alignment horizontal="right"/>
    </xf>
    <xf numFmtId="10" fontId="13" fillId="7" borderId="27" xfId="0" applyNumberFormat="1" applyFont="1" applyFill="1" applyBorder="1" applyAlignment="1">
      <alignment horizontal="center"/>
    </xf>
    <xf numFmtId="0" fontId="11" fillId="2" borderId="23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1" fillId="2" borderId="56" xfId="0" applyFont="1" applyFill="1" applyBorder="1" applyAlignment="1">
      <alignment horizontal="right"/>
    </xf>
    <xf numFmtId="0" fontId="13" fillId="7" borderId="17" xfId="0" applyFont="1" applyFill="1" applyBorder="1" applyAlignment="1">
      <alignment horizontal="center"/>
    </xf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7" xfId="0" applyNumberFormat="1" applyFont="1" applyFill="1" applyBorder="1" applyAlignment="1">
      <alignment horizontal="center"/>
    </xf>
    <xf numFmtId="166" fontId="11" fillId="2" borderId="26" xfId="0" applyNumberFormat="1" applyFont="1" applyFill="1" applyBorder="1" applyAlignment="1">
      <alignment horizontal="center"/>
    </xf>
    <xf numFmtId="166" fontId="11" fillId="2" borderId="31" xfId="0" applyNumberFormat="1" applyFont="1" applyFill="1" applyBorder="1" applyAlignment="1">
      <alignment horizontal="center"/>
    </xf>
    <xf numFmtId="166" fontId="11" fillId="2" borderId="35" xfId="0" applyNumberFormat="1" applyFont="1" applyFill="1" applyBorder="1" applyAlignment="1">
      <alignment horizontal="center"/>
    </xf>
    <xf numFmtId="2" fontId="13" fillId="7" borderId="33" xfId="0" applyNumberFormat="1" applyFont="1" applyFill="1" applyBorder="1" applyAlignment="1">
      <alignment horizontal="center"/>
    </xf>
    <xf numFmtId="2" fontId="13" fillId="7" borderId="27" xfId="0" applyNumberFormat="1" applyFont="1" applyFill="1" applyBorder="1" applyAlignment="1">
      <alignment horizontal="center"/>
    </xf>
    <xf numFmtId="0" fontId="14" fillId="2" borderId="0" xfId="0" applyFont="1" applyFill="1"/>
    <xf numFmtId="0" fontId="13" fillId="3" borderId="29" xfId="0" applyFont="1" applyFill="1" applyBorder="1" applyAlignment="1" applyProtection="1">
      <alignment horizontal="center"/>
      <protection locked="0"/>
    </xf>
    <xf numFmtId="0" fontId="13" fillId="3" borderId="23" xfId="0" applyFont="1" applyFill="1" applyBorder="1" applyAlignment="1" applyProtection="1">
      <alignment horizontal="center"/>
      <protection locked="0"/>
    </xf>
    <xf numFmtId="0" fontId="1" fillId="2" borderId="10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12" fillId="2" borderId="0" xfId="0" applyFont="1" applyFill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47" xfId="0" applyFont="1" applyFill="1" applyBorder="1" applyAlignment="1">
      <alignment horizontal="center"/>
    </xf>
    <xf numFmtId="0" fontId="19" fillId="2" borderId="9" xfId="0" applyFont="1" applyFill="1" applyBorder="1" applyAlignment="1">
      <alignment horizontal="left" vertical="center" wrapText="1"/>
    </xf>
    <xf numFmtId="0" fontId="14" fillId="3" borderId="0" xfId="0" applyFont="1" applyFill="1" applyAlignment="1" applyProtection="1">
      <alignment horizontal="left"/>
      <protection locked="0"/>
    </xf>
    <xf numFmtId="0" fontId="12" fillId="2" borderId="40" xfId="0" applyFont="1" applyFill="1" applyBorder="1" applyAlignment="1">
      <alignment horizontal="center"/>
    </xf>
    <xf numFmtId="166" fontId="5" fillId="2" borderId="0" xfId="0" applyNumberFormat="1" applyFont="1" applyFill="1" applyAlignment="1">
      <alignment horizontal="center"/>
    </xf>
    <xf numFmtId="173" fontId="7" fillId="3" borderId="3" xfId="0" applyNumberFormat="1" applyFont="1" applyFill="1" applyBorder="1" applyAlignment="1" applyProtection="1">
      <alignment horizontal="center"/>
      <protection locked="0"/>
    </xf>
    <xf numFmtId="173" fontId="7" fillId="3" borderId="4" xfId="0" applyNumberFormat="1" applyFont="1" applyFill="1" applyBorder="1" applyAlignment="1" applyProtection="1">
      <alignment horizontal="center"/>
      <protection locked="0"/>
    </xf>
    <xf numFmtId="173" fontId="7" fillId="3" borderId="5" xfId="0" applyNumberFormat="1" applyFont="1" applyFill="1" applyBorder="1" applyAlignment="1" applyProtection="1">
      <alignment horizontal="center"/>
      <protection locked="0"/>
    </xf>
    <xf numFmtId="173" fontId="5" fillId="4" borderId="1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0" fillId="2" borderId="18" xfId="0" applyFont="1" applyFill="1" applyBorder="1" applyAlignment="1">
      <alignment horizontal="center" wrapText="1"/>
    </xf>
    <xf numFmtId="0" fontId="10" fillId="2" borderId="19" xfId="0" applyFont="1" applyFill="1" applyBorder="1" applyAlignment="1">
      <alignment horizontal="center" wrapText="1"/>
    </xf>
    <xf numFmtId="0" fontId="10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21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19" fillId="2" borderId="21" xfId="0" applyFont="1" applyFill="1" applyBorder="1" applyAlignment="1">
      <alignment horizontal="left" vertical="center" wrapText="1"/>
    </xf>
    <xf numFmtId="0" fontId="19" fillId="2" borderId="22" xfId="0" applyFont="1" applyFill="1" applyBorder="1" applyAlignment="1">
      <alignment horizontal="left" vertical="center" wrapText="1"/>
    </xf>
    <xf numFmtId="0" fontId="19" fillId="2" borderId="43" xfId="0" applyFont="1" applyFill="1" applyBorder="1" applyAlignment="1">
      <alignment horizontal="left" vertical="center" wrapText="1"/>
    </xf>
    <xf numFmtId="0" fontId="19" fillId="2" borderId="44" xfId="0" applyFont="1" applyFill="1" applyBorder="1" applyAlignment="1">
      <alignment horizontal="left" vertical="center" wrapText="1"/>
    </xf>
    <xf numFmtId="0" fontId="12" fillId="2" borderId="0" xfId="0" applyFont="1" applyFill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9" fillId="2" borderId="18" xfId="0" applyFont="1" applyFill="1" applyBorder="1" applyAlignment="1">
      <alignment horizontal="justify" vertical="center" wrapText="1"/>
    </xf>
    <xf numFmtId="0" fontId="19" fillId="2" borderId="19" xfId="0" applyFont="1" applyFill="1" applyBorder="1" applyAlignment="1">
      <alignment horizontal="justify" vertical="center" wrapText="1"/>
    </xf>
    <xf numFmtId="0" fontId="19" fillId="2" borderId="20" xfId="0" applyFont="1" applyFill="1" applyBorder="1" applyAlignment="1">
      <alignment horizontal="justify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19" fillId="2" borderId="19" xfId="0" applyFont="1" applyFill="1" applyBorder="1" applyAlignment="1">
      <alignment horizontal="left" vertical="center" wrapText="1"/>
    </xf>
    <xf numFmtId="0" fontId="19" fillId="2" borderId="20" xfId="0" applyFont="1" applyFill="1" applyBorder="1" applyAlignment="1">
      <alignment horizontal="left" vertical="center" wrapText="1"/>
    </xf>
    <xf numFmtId="0" fontId="12" fillId="2" borderId="47" xfId="0" applyFont="1" applyFill="1" applyBorder="1" applyAlignment="1">
      <alignment horizontal="center"/>
    </xf>
    <xf numFmtId="0" fontId="12" fillId="2" borderId="58" xfId="0" applyFont="1" applyFill="1" applyBorder="1" applyAlignment="1">
      <alignment horizontal="center"/>
    </xf>
    <xf numFmtId="10" fontId="15" fillId="2" borderId="14" xfId="0" applyNumberFormat="1" applyFont="1" applyFill="1" applyBorder="1" applyAlignment="1">
      <alignment horizontal="center" vertical="center"/>
    </xf>
    <xf numFmtId="0" fontId="19" fillId="2" borderId="10" xfId="0" applyFont="1" applyFill="1" applyBorder="1" applyAlignment="1">
      <alignment horizontal="left" vertical="center" wrapText="1"/>
    </xf>
    <xf numFmtId="0" fontId="19" fillId="2" borderId="9" xfId="0" applyFont="1" applyFill="1" applyBorder="1" applyAlignment="1">
      <alignment horizontal="left" vertical="center" wrapText="1"/>
    </xf>
    <xf numFmtId="0" fontId="12" fillId="2" borderId="1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43" xfId="0" applyFont="1" applyFill="1" applyBorder="1" applyAlignment="1">
      <alignment horizontal="center" vertical="center"/>
    </xf>
    <xf numFmtId="2" fontId="13" fillId="3" borderId="13" xfId="0" applyNumberFormat="1" applyFont="1" applyFill="1" applyBorder="1" applyAlignment="1" applyProtection="1">
      <alignment horizontal="center" vertical="center"/>
      <protection locked="0"/>
    </xf>
    <xf numFmtId="2" fontId="13" fillId="3" borderId="14" xfId="0" applyNumberFormat="1" applyFont="1" applyFill="1" applyBorder="1" applyAlignment="1" applyProtection="1">
      <alignment horizontal="center" vertical="center"/>
      <protection locked="0"/>
    </xf>
    <xf numFmtId="2" fontId="13" fillId="3" borderId="15" xfId="0" applyNumberFormat="1" applyFont="1" applyFill="1" applyBorder="1" applyAlignment="1" applyProtection="1">
      <alignment horizontal="center" vertical="center"/>
      <protection locked="0"/>
    </xf>
    <xf numFmtId="0" fontId="19" fillId="2" borderId="21" xfId="0" applyFont="1" applyFill="1" applyBorder="1" applyAlignment="1">
      <alignment horizontal="center" vertical="center" wrapText="1"/>
    </xf>
    <xf numFmtId="0" fontId="19" fillId="2" borderId="22" xfId="0" applyFont="1" applyFill="1" applyBorder="1" applyAlignment="1">
      <alignment horizontal="center" vertical="center" wrapText="1"/>
    </xf>
    <xf numFmtId="0" fontId="19" fillId="2" borderId="43" xfId="0" applyFont="1" applyFill="1" applyBorder="1" applyAlignment="1">
      <alignment horizontal="center" vertical="center" wrapText="1"/>
    </xf>
    <xf numFmtId="0" fontId="19" fillId="2" borderId="44" xfId="0" applyFont="1" applyFill="1" applyBorder="1" applyAlignment="1">
      <alignment horizontal="center" vertical="center" wrapText="1"/>
    </xf>
    <xf numFmtId="0" fontId="13" fillId="3" borderId="0" xfId="0" applyFont="1" applyFill="1" applyAlignment="1" applyProtection="1">
      <alignment horizontal="left"/>
      <protection locked="0"/>
    </xf>
    <xf numFmtId="0" fontId="12" fillId="2" borderId="9" xfId="0" applyFont="1" applyFill="1" applyBorder="1" applyAlignment="1">
      <alignment horizontal="center" vertical="center"/>
    </xf>
    <xf numFmtId="0" fontId="14" fillId="3" borderId="0" xfId="0" applyFont="1" applyFill="1" applyAlignment="1" applyProtection="1">
      <alignment horizontal="left"/>
      <protection locked="0"/>
    </xf>
    <xf numFmtId="0" fontId="12" fillId="2" borderId="40" xfId="0" applyFont="1" applyFill="1" applyBorder="1" applyAlignment="1">
      <alignment horizontal="center"/>
    </xf>
    <xf numFmtId="0" fontId="13" fillId="3" borderId="0" xfId="0" applyFont="1" applyFill="1" applyAlignment="1" applyProtection="1">
      <alignment horizontal="left" wrapText="1"/>
      <protection locked="0"/>
    </xf>
    <xf numFmtId="0" fontId="19" fillId="2" borderId="18" xfId="0" applyFont="1" applyFill="1" applyBorder="1" applyAlignment="1">
      <alignment horizontal="center"/>
    </xf>
    <xf numFmtId="0" fontId="19" fillId="2" borderId="19" xfId="0" applyFont="1" applyFill="1" applyBorder="1" applyAlignment="1">
      <alignment horizontal="center"/>
    </xf>
    <xf numFmtId="0" fontId="19" fillId="2" borderId="20" xfId="0" applyFont="1" applyFill="1" applyBorder="1" applyAlignment="1">
      <alignment horizontal="center"/>
    </xf>
    <xf numFmtId="0" fontId="20" fillId="2" borderId="10" xfId="0" applyFont="1" applyFill="1" applyBorder="1" applyAlignment="1">
      <alignment horizontal="center" vertical="center"/>
    </xf>
    <xf numFmtId="0" fontId="14" fillId="3" borderId="0" xfId="0" applyFont="1" applyFill="1" applyAlignment="1" applyProtection="1">
      <alignment horizontal="left" wrapText="1"/>
      <protection locked="0"/>
    </xf>
  </cellXfs>
  <cellStyles count="1">
    <cellStyle name="Normal" xfId="0" builtinId="0"/>
  </cellStyles>
  <dxfs count="60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topLeftCell="A31" workbookViewId="0">
      <selection activeCell="B18" sqref="B18"/>
    </sheetView>
  </sheetViews>
  <sheetFormatPr defaultRowHeight="13.8" x14ac:dyDescent="0.3"/>
  <cols>
    <col min="1" max="1" width="27.5546875" style="227" customWidth="1"/>
    <col min="2" max="2" width="20.44140625" style="227" customWidth="1"/>
    <col min="3" max="3" width="31.88671875" style="227" customWidth="1"/>
    <col min="4" max="4" width="25.88671875" style="227" customWidth="1"/>
    <col min="5" max="5" width="25.6640625" style="227" customWidth="1"/>
    <col min="6" max="6" width="23.109375" style="227" customWidth="1"/>
    <col min="7" max="7" width="28.44140625" style="227" customWidth="1"/>
    <col min="8" max="8" width="21.5546875" style="227" customWidth="1"/>
    <col min="9" max="9" width="9.109375" style="227" customWidth="1"/>
    <col min="10" max="16384" width="8.88671875" style="44"/>
  </cols>
  <sheetData>
    <row r="14" spans="1:6" ht="15" customHeight="1" x14ac:dyDescent="0.3">
      <c r="A14" s="1"/>
      <c r="C14" s="3"/>
      <c r="F14" s="3"/>
    </row>
    <row r="15" spans="1:6" ht="18.75" customHeight="1" x14ac:dyDescent="0.35">
      <c r="A15" s="297" t="s">
        <v>0</v>
      </c>
      <c r="B15" s="297"/>
      <c r="C15" s="297"/>
      <c r="D15" s="297"/>
      <c r="E15" s="297"/>
    </row>
    <row r="16" spans="1:6" ht="16.5" customHeight="1" x14ac:dyDescent="0.3">
      <c r="A16" s="90" t="s">
        <v>1</v>
      </c>
      <c r="B16" s="59" t="s">
        <v>2</v>
      </c>
    </row>
    <row r="17" spans="1:5" ht="16.5" customHeight="1" x14ac:dyDescent="0.3">
      <c r="A17" s="8" t="s">
        <v>3</v>
      </c>
      <c r="B17" s="8" t="s">
        <v>136</v>
      </c>
      <c r="D17" s="9"/>
      <c r="E17" s="72"/>
    </row>
    <row r="18" spans="1:5" ht="16.5" customHeight="1" x14ac:dyDescent="0.3">
      <c r="A18" s="75" t="s">
        <v>4</v>
      </c>
      <c r="B18" s="9" t="s">
        <v>133</v>
      </c>
      <c r="C18" s="72"/>
      <c r="D18" s="72"/>
      <c r="E18" s="72"/>
    </row>
    <row r="19" spans="1:5" ht="16.5" customHeight="1" x14ac:dyDescent="0.3">
      <c r="A19" s="75" t="s">
        <v>6</v>
      </c>
      <c r="B19" s="12">
        <v>99.4</v>
      </c>
      <c r="C19" s="72"/>
      <c r="D19" s="72"/>
      <c r="E19" s="72"/>
    </row>
    <row r="20" spans="1:5" ht="16.5" customHeight="1" x14ac:dyDescent="0.3">
      <c r="A20" s="8" t="s">
        <v>8</v>
      </c>
      <c r="B20" s="12">
        <v>29.96</v>
      </c>
      <c r="C20" s="72"/>
      <c r="D20" s="72"/>
      <c r="E20" s="72"/>
    </row>
    <row r="21" spans="1:5" ht="16.5" customHeight="1" x14ac:dyDescent="0.3">
      <c r="A21" s="8" t="s">
        <v>10</v>
      </c>
      <c r="B21" s="292">
        <f>B20/100</f>
        <v>0.29960000000000003</v>
      </c>
      <c r="C21" s="72"/>
      <c r="D21" s="72"/>
      <c r="E21" s="72"/>
    </row>
    <row r="22" spans="1:5" ht="15.75" customHeight="1" x14ac:dyDescent="0.3">
      <c r="A22" s="72"/>
      <c r="B22" s="72"/>
      <c r="C22" s="72"/>
      <c r="D22" s="72"/>
      <c r="E22" s="72"/>
    </row>
    <row r="23" spans="1:5" ht="16.5" customHeight="1" x14ac:dyDescent="0.3">
      <c r="A23" s="16" t="s">
        <v>13</v>
      </c>
      <c r="B23" s="15" t="s">
        <v>14</v>
      </c>
      <c r="C23" s="16" t="s">
        <v>15</v>
      </c>
      <c r="D23" s="16" t="s">
        <v>16</v>
      </c>
      <c r="E23" s="16" t="s">
        <v>17</v>
      </c>
    </row>
    <row r="24" spans="1:5" ht="16.5" customHeight="1" x14ac:dyDescent="0.3">
      <c r="A24" s="17">
        <v>1</v>
      </c>
      <c r="B24" s="18">
        <v>226613820</v>
      </c>
      <c r="C24" s="18">
        <v>4350.5</v>
      </c>
      <c r="D24" s="293">
        <v>1.1000000000000001</v>
      </c>
      <c r="E24" s="294">
        <v>4.2</v>
      </c>
    </row>
    <row r="25" spans="1:5" ht="16.5" customHeight="1" x14ac:dyDescent="0.3">
      <c r="A25" s="17">
        <v>2</v>
      </c>
      <c r="B25" s="18">
        <v>226626513</v>
      </c>
      <c r="C25" s="18">
        <v>4351.5</v>
      </c>
      <c r="D25" s="293">
        <v>1.1000000000000001</v>
      </c>
      <c r="E25" s="293">
        <v>4.2</v>
      </c>
    </row>
    <row r="26" spans="1:5" ht="16.5" customHeight="1" x14ac:dyDescent="0.3">
      <c r="A26" s="17">
        <v>3</v>
      </c>
      <c r="B26" s="18">
        <v>227249907</v>
      </c>
      <c r="C26" s="18">
        <v>4362.3</v>
      </c>
      <c r="D26" s="293">
        <v>1.1000000000000001</v>
      </c>
      <c r="E26" s="293">
        <v>4.2</v>
      </c>
    </row>
    <row r="27" spans="1:5" ht="16.5" customHeight="1" x14ac:dyDescent="0.3">
      <c r="A27" s="17">
        <v>4</v>
      </c>
      <c r="B27" s="18">
        <v>227251305</v>
      </c>
      <c r="C27" s="18">
        <v>4378.7</v>
      </c>
      <c r="D27" s="293">
        <v>1.1000000000000001</v>
      </c>
      <c r="E27" s="293">
        <v>4.2</v>
      </c>
    </row>
    <row r="28" spans="1:5" ht="16.5" customHeight="1" x14ac:dyDescent="0.3">
      <c r="A28" s="17">
        <v>5</v>
      </c>
      <c r="B28" s="18">
        <v>227234223</v>
      </c>
      <c r="C28" s="18">
        <v>4377.7</v>
      </c>
      <c r="D28" s="293">
        <v>1.1000000000000001</v>
      </c>
      <c r="E28" s="293">
        <v>4.2</v>
      </c>
    </row>
    <row r="29" spans="1:5" ht="16.5" customHeight="1" x14ac:dyDescent="0.3">
      <c r="A29" s="17">
        <v>6</v>
      </c>
      <c r="B29" s="21">
        <v>226628620</v>
      </c>
      <c r="C29" s="21">
        <v>4388.7</v>
      </c>
      <c r="D29" s="295">
        <v>1.1000000000000001</v>
      </c>
      <c r="E29" s="295">
        <v>4.2</v>
      </c>
    </row>
    <row r="30" spans="1:5" ht="16.5" customHeight="1" x14ac:dyDescent="0.3">
      <c r="A30" s="23" t="s">
        <v>18</v>
      </c>
      <c r="B30" s="24">
        <f>AVERAGE(B24:B29)</f>
        <v>226934064.66666666</v>
      </c>
      <c r="C30" s="25">
        <f>AVERAGE(C24:C29)</f>
        <v>4368.2333333333336</v>
      </c>
      <c r="D30" s="26">
        <f>AVERAGE(D24:D29)</f>
        <v>1.0999999999999999</v>
      </c>
      <c r="E30" s="26">
        <f>AVERAGE(E24:E29)</f>
        <v>4.2</v>
      </c>
    </row>
    <row r="31" spans="1:5" ht="16.5" customHeight="1" x14ac:dyDescent="0.3">
      <c r="A31" s="27" t="s">
        <v>19</v>
      </c>
      <c r="B31" s="28">
        <f>(STDEV(B24:B29)/B30)</f>
        <v>1.5020302718727939E-3</v>
      </c>
      <c r="C31" s="29"/>
      <c r="D31" s="29"/>
      <c r="E31" s="30"/>
    </row>
    <row r="32" spans="1:5" s="227" customFormat="1" ht="16.5" customHeight="1" x14ac:dyDescent="0.3">
      <c r="A32" s="31" t="s">
        <v>20</v>
      </c>
      <c r="B32" s="32">
        <f>COUNT(B24:B29)</f>
        <v>6</v>
      </c>
      <c r="C32" s="33"/>
      <c r="D32" s="73"/>
      <c r="E32" s="35"/>
    </row>
    <row r="33" spans="1:5" s="227" customFormat="1" ht="15.75" customHeight="1" x14ac:dyDescent="0.3">
      <c r="A33" s="72"/>
      <c r="B33" s="72"/>
      <c r="C33" s="72"/>
      <c r="D33" s="72"/>
      <c r="E33" s="72"/>
    </row>
    <row r="34" spans="1:5" s="227" customFormat="1" ht="16.5" customHeight="1" x14ac:dyDescent="0.3">
      <c r="A34" s="75" t="s">
        <v>21</v>
      </c>
      <c r="B34" s="40" t="s">
        <v>22</v>
      </c>
      <c r="C34" s="39"/>
      <c r="D34" s="39"/>
      <c r="E34" s="39"/>
    </row>
    <row r="35" spans="1:5" ht="16.5" customHeight="1" x14ac:dyDescent="0.3">
      <c r="A35" s="75"/>
      <c r="B35" s="40" t="s">
        <v>23</v>
      </c>
      <c r="C35" s="39"/>
      <c r="D35" s="39"/>
      <c r="E35" s="39"/>
    </row>
    <row r="36" spans="1:5" ht="16.5" customHeight="1" x14ac:dyDescent="0.3">
      <c r="A36" s="75"/>
      <c r="B36" s="40" t="s">
        <v>24</v>
      </c>
      <c r="C36" s="39"/>
      <c r="D36" s="39"/>
      <c r="E36" s="39"/>
    </row>
    <row r="37" spans="1:5" ht="15.75" customHeight="1" x14ac:dyDescent="0.3">
      <c r="A37" s="72"/>
      <c r="B37" s="72"/>
      <c r="C37" s="72"/>
      <c r="D37" s="72"/>
      <c r="E37" s="72"/>
    </row>
    <row r="38" spans="1:5" ht="16.5" customHeight="1" x14ac:dyDescent="0.3">
      <c r="A38" s="90" t="s">
        <v>1</v>
      </c>
      <c r="B38" s="284" t="s">
        <v>25</v>
      </c>
    </row>
    <row r="39" spans="1:5" ht="16.5" customHeight="1" x14ac:dyDescent="0.3">
      <c r="A39" s="75" t="s">
        <v>4</v>
      </c>
      <c r="B39" s="9" t="str">
        <f>B18</f>
        <v xml:space="preserve">ZIDOVUDINE </v>
      </c>
      <c r="C39" s="72"/>
      <c r="D39" s="72"/>
      <c r="E39" s="72"/>
    </row>
    <row r="40" spans="1:5" ht="16.5" customHeight="1" x14ac:dyDescent="0.3">
      <c r="A40" s="75" t="s">
        <v>6</v>
      </c>
      <c r="B40" s="12">
        <f>B19</f>
        <v>99.4</v>
      </c>
      <c r="C40" s="72"/>
      <c r="D40" s="72"/>
      <c r="E40" s="72"/>
    </row>
    <row r="41" spans="1:5" ht="16.5" customHeight="1" x14ac:dyDescent="0.3">
      <c r="A41" s="8" t="s">
        <v>8</v>
      </c>
      <c r="B41" s="12">
        <v>28.84</v>
      </c>
      <c r="C41" s="72"/>
      <c r="D41" s="72"/>
      <c r="E41" s="72"/>
    </row>
    <row r="42" spans="1:5" ht="16.5" customHeight="1" x14ac:dyDescent="0.3">
      <c r="A42" s="8" t="s">
        <v>10</v>
      </c>
      <c r="B42" s="292">
        <f>B41/100</f>
        <v>0.28839999999999999</v>
      </c>
      <c r="C42" s="72"/>
      <c r="D42" s="72"/>
      <c r="E42" s="72"/>
    </row>
    <row r="43" spans="1:5" ht="15.75" customHeight="1" x14ac:dyDescent="0.3">
      <c r="A43" s="72"/>
      <c r="B43" s="72"/>
      <c r="C43" s="72"/>
      <c r="D43" s="72"/>
      <c r="E43" s="72"/>
    </row>
    <row r="44" spans="1:5" ht="16.5" customHeight="1" x14ac:dyDescent="0.3">
      <c r="A44" s="16" t="s">
        <v>13</v>
      </c>
      <c r="B44" s="15" t="s">
        <v>14</v>
      </c>
      <c r="C44" s="16" t="s">
        <v>15</v>
      </c>
      <c r="D44" s="16" t="s">
        <v>16</v>
      </c>
      <c r="E44" s="16" t="s">
        <v>17</v>
      </c>
    </row>
    <row r="45" spans="1:5" ht="16.5" customHeight="1" x14ac:dyDescent="0.3">
      <c r="A45" s="17">
        <v>1</v>
      </c>
      <c r="B45" s="18">
        <v>28451200</v>
      </c>
      <c r="C45" s="293">
        <v>8779.7999999999993</v>
      </c>
      <c r="D45" s="293">
        <v>1</v>
      </c>
      <c r="E45" s="20">
        <v>5</v>
      </c>
    </row>
    <row r="46" spans="1:5" ht="16.5" customHeight="1" x14ac:dyDescent="0.3">
      <c r="A46" s="17">
        <v>2</v>
      </c>
      <c r="B46" s="18">
        <v>28505937</v>
      </c>
      <c r="C46" s="293">
        <v>8549.7000000000007</v>
      </c>
      <c r="D46" s="293">
        <v>1.1000000000000001</v>
      </c>
      <c r="E46" s="19">
        <v>5</v>
      </c>
    </row>
    <row r="47" spans="1:5" ht="16.5" customHeight="1" x14ac:dyDescent="0.3">
      <c r="A47" s="17">
        <v>3</v>
      </c>
      <c r="B47" s="18">
        <v>28435784</v>
      </c>
      <c r="C47" s="293">
        <v>8650</v>
      </c>
      <c r="D47" s="293">
        <v>1.1000000000000001</v>
      </c>
      <c r="E47" s="19">
        <v>5</v>
      </c>
    </row>
    <row r="48" spans="1:5" ht="16.5" customHeight="1" x14ac:dyDescent="0.3">
      <c r="A48" s="17">
        <v>4</v>
      </c>
      <c r="B48" s="18">
        <v>28454054</v>
      </c>
      <c r="C48" s="293">
        <v>8655.1</v>
      </c>
      <c r="D48" s="293">
        <v>1.1000000000000001</v>
      </c>
      <c r="E48" s="19">
        <v>5</v>
      </c>
    </row>
    <row r="49" spans="1:7" ht="16.5" customHeight="1" x14ac:dyDescent="0.3">
      <c r="A49" s="17">
        <v>5</v>
      </c>
      <c r="B49" s="18">
        <v>28435992</v>
      </c>
      <c r="C49" s="293">
        <v>8693.2999999999993</v>
      </c>
      <c r="D49" s="293">
        <v>1</v>
      </c>
      <c r="E49" s="19">
        <v>5</v>
      </c>
    </row>
    <row r="50" spans="1:7" ht="16.5" customHeight="1" x14ac:dyDescent="0.3">
      <c r="A50" s="17">
        <v>6</v>
      </c>
      <c r="B50" s="21">
        <v>28475686</v>
      </c>
      <c r="C50" s="295">
        <v>8716.7000000000007</v>
      </c>
      <c r="D50" s="293">
        <v>1</v>
      </c>
      <c r="E50" s="19">
        <v>5</v>
      </c>
    </row>
    <row r="51" spans="1:7" ht="16.5" customHeight="1" x14ac:dyDescent="0.3">
      <c r="A51" s="23" t="s">
        <v>18</v>
      </c>
      <c r="B51" s="24">
        <f>AVERAGE(B45:B50)</f>
        <v>28459775.5</v>
      </c>
      <c r="C51" s="296">
        <f>AVERAGE(C45:C50)</f>
        <v>8674.0999999999985</v>
      </c>
      <c r="D51" s="26">
        <f>AVERAGE(D45:D50)</f>
        <v>1.05</v>
      </c>
      <c r="E51" s="26">
        <f>AVERAGE(E45:E50)</f>
        <v>5</v>
      </c>
    </row>
    <row r="52" spans="1:7" ht="16.5" customHeight="1" x14ac:dyDescent="0.3">
      <c r="A52" s="27" t="s">
        <v>19</v>
      </c>
      <c r="B52" s="28">
        <f>(STDEV(B45:B50)/B51)</f>
        <v>9.4695541088305553E-4</v>
      </c>
      <c r="C52" s="29"/>
      <c r="D52" s="29"/>
      <c r="E52" s="30"/>
    </row>
    <row r="53" spans="1:7" s="227" customFormat="1" ht="16.5" customHeight="1" x14ac:dyDescent="0.3">
      <c r="A53" s="31" t="s">
        <v>20</v>
      </c>
      <c r="B53" s="32">
        <f>COUNT(B45:B50)</f>
        <v>6</v>
      </c>
      <c r="C53" s="33"/>
      <c r="D53" s="73"/>
      <c r="E53" s="35"/>
    </row>
    <row r="54" spans="1:7" s="227" customFormat="1" ht="15.75" customHeight="1" x14ac:dyDescent="0.3">
      <c r="A54" s="72"/>
      <c r="B54" s="72"/>
      <c r="C54" s="72"/>
      <c r="D54" s="72"/>
      <c r="E54" s="72"/>
    </row>
    <row r="55" spans="1:7" s="227" customFormat="1" ht="16.5" customHeight="1" x14ac:dyDescent="0.3">
      <c r="A55" s="75" t="s">
        <v>21</v>
      </c>
      <c r="B55" s="40" t="s">
        <v>22</v>
      </c>
      <c r="C55" s="39"/>
      <c r="D55" s="39"/>
      <c r="E55" s="39"/>
    </row>
    <row r="56" spans="1:7" ht="16.5" customHeight="1" x14ac:dyDescent="0.3">
      <c r="A56" s="75"/>
      <c r="B56" s="40" t="s">
        <v>23</v>
      </c>
      <c r="C56" s="39"/>
      <c r="D56" s="39"/>
      <c r="E56" s="39"/>
    </row>
    <row r="57" spans="1:7" ht="16.5" customHeight="1" x14ac:dyDescent="0.3">
      <c r="A57" s="75"/>
      <c r="B57" s="40" t="s">
        <v>24</v>
      </c>
      <c r="C57" s="39"/>
      <c r="D57" s="39"/>
      <c r="E57" s="39"/>
    </row>
    <row r="58" spans="1:7" ht="14.25" customHeight="1" thickBot="1" x14ac:dyDescent="0.35">
      <c r="A58" s="41"/>
      <c r="B58" s="150"/>
      <c r="D58" s="43"/>
      <c r="F58" s="44"/>
      <c r="G58" s="44"/>
    </row>
    <row r="59" spans="1:7" ht="15" customHeight="1" x14ac:dyDescent="0.3">
      <c r="B59" s="298" t="s">
        <v>26</v>
      </c>
      <c r="C59" s="298"/>
      <c r="E59" s="283" t="s">
        <v>27</v>
      </c>
      <c r="F59" s="46"/>
      <c r="G59" s="283" t="s">
        <v>28</v>
      </c>
    </row>
    <row r="60" spans="1:7" ht="15" customHeight="1" x14ac:dyDescent="0.3">
      <c r="A60" s="47" t="s">
        <v>29</v>
      </c>
      <c r="B60" s="49"/>
      <c r="C60" s="49"/>
      <c r="E60" s="49"/>
      <c r="G60" s="49"/>
    </row>
    <row r="61" spans="1:7" ht="15" customHeight="1" x14ac:dyDescent="0.3">
      <c r="A61" s="47" t="s">
        <v>30</v>
      </c>
      <c r="B61" s="50"/>
      <c r="C61" s="50"/>
      <c r="E61" s="50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topLeftCell="A10" workbookViewId="0">
      <selection activeCell="D17" sqref="D17"/>
    </sheetView>
  </sheetViews>
  <sheetFormatPr defaultRowHeight="13.8" x14ac:dyDescent="0.3"/>
  <cols>
    <col min="1" max="1" width="27.5546875" style="4" customWidth="1"/>
    <col min="2" max="2" width="20.44140625" style="4" customWidth="1"/>
    <col min="3" max="3" width="31.88671875" style="4" customWidth="1"/>
    <col min="4" max="4" width="25.88671875" style="4" customWidth="1"/>
    <col min="5" max="5" width="25.6640625" style="4" customWidth="1"/>
    <col min="6" max="6" width="23.109375" style="4" customWidth="1"/>
    <col min="7" max="7" width="28.44140625" style="4" customWidth="1"/>
    <col min="8" max="8" width="21.5546875" style="4" customWidth="1"/>
    <col min="9" max="9" width="9.10937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5">
      <c r="A15" s="297" t="s">
        <v>0</v>
      </c>
      <c r="B15" s="297"/>
      <c r="C15" s="297"/>
      <c r="D15" s="297"/>
      <c r="E15" s="297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7" t="s">
        <v>3</v>
      </c>
      <c r="B17" s="8" t="s">
        <v>5</v>
      </c>
      <c r="D17" s="9"/>
      <c r="E17" s="10"/>
    </row>
    <row r="18" spans="1:6" ht="16.5" customHeight="1" x14ac:dyDescent="0.3">
      <c r="A18" s="11" t="s">
        <v>4</v>
      </c>
      <c r="B18" s="9" t="s">
        <v>130</v>
      </c>
      <c r="C18" s="10"/>
      <c r="D18" s="10"/>
      <c r="E18" s="10"/>
    </row>
    <row r="19" spans="1:6" ht="16.5" customHeight="1" x14ac:dyDescent="0.3">
      <c r="A19" s="11" t="s">
        <v>6</v>
      </c>
      <c r="B19" s="12">
        <v>99.8</v>
      </c>
      <c r="C19" s="10"/>
      <c r="D19" s="10"/>
      <c r="E19" s="10"/>
    </row>
    <row r="20" spans="1:6" ht="16.5" customHeight="1" x14ac:dyDescent="0.3">
      <c r="A20" s="7" t="s">
        <v>8</v>
      </c>
      <c r="B20" s="12">
        <v>17.89</v>
      </c>
      <c r="C20" s="10"/>
      <c r="D20" s="10"/>
      <c r="E20" s="10"/>
    </row>
    <row r="21" spans="1:6" ht="16.5" customHeight="1" x14ac:dyDescent="0.3">
      <c r="A21" s="7" t="s">
        <v>10</v>
      </c>
      <c r="B21" s="13">
        <f>17.89/100</f>
        <v>0.1789</v>
      </c>
      <c r="C21" s="10"/>
      <c r="D21" s="10"/>
      <c r="E21" s="10"/>
    </row>
    <row r="22" spans="1:6" ht="15.75" customHeight="1" x14ac:dyDescent="0.3">
      <c r="A22" s="10"/>
      <c r="B22" s="10"/>
      <c r="C22" s="10"/>
      <c r="D22" s="10"/>
      <c r="E22" s="10"/>
    </row>
    <row r="23" spans="1:6" ht="16.5" customHeight="1" x14ac:dyDescent="0.3">
      <c r="A23" s="14" t="s">
        <v>13</v>
      </c>
      <c r="B23" s="15" t="s">
        <v>14</v>
      </c>
      <c r="C23" s="14" t="s">
        <v>15</v>
      </c>
      <c r="D23" s="14" t="s">
        <v>16</v>
      </c>
      <c r="E23" s="16" t="s">
        <v>17</v>
      </c>
    </row>
    <row r="24" spans="1:6" ht="16.5" customHeight="1" x14ac:dyDescent="0.3">
      <c r="A24" s="17">
        <v>1</v>
      </c>
      <c r="B24" s="18">
        <v>71528179</v>
      </c>
      <c r="C24" s="18">
        <v>4367.25</v>
      </c>
      <c r="D24" s="19">
        <v>1.1000000000000001</v>
      </c>
      <c r="E24" s="20">
        <v>2.82</v>
      </c>
    </row>
    <row r="25" spans="1:6" ht="16.5" customHeight="1" x14ac:dyDescent="0.3">
      <c r="A25" s="17">
        <v>2</v>
      </c>
      <c r="B25" s="18">
        <v>71483830</v>
      </c>
      <c r="C25" s="18">
        <v>4270.1000000000004</v>
      </c>
      <c r="D25" s="19">
        <v>1.1000000000000001</v>
      </c>
      <c r="E25" s="19">
        <v>2.82</v>
      </c>
    </row>
    <row r="26" spans="1:6" ht="16.5" customHeight="1" x14ac:dyDescent="0.3">
      <c r="A26" s="17">
        <v>3</v>
      </c>
      <c r="B26" s="18">
        <v>71288038</v>
      </c>
      <c r="C26" s="18">
        <v>4239.93</v>
      </c>
      <c r="D26" s="19">
        <v>1.1000000000000001</v>
      </c>
      <c r="E26" s="19">
        <v>2.82</v>
      </c>
    </row>
    <row r="27" spans="1:6" ht="16.5" customHeight="1" x14ac:dyDescent="0.3">
      <c r="A27" s="17">
        <v>4</v>
      </c>
      <c r="B27" s="18">
        <v>71329700</v>
      </c>
      <c r="C27" s="18">
        <v>4305.47</v>
      </c>
      <c r="D27" s="19">
        <v>1.1000000000000001</v>
      </c>
      <c r="E27" s="19">
        <v>2.82</v>
      </c>
    </row>
    <row r="28" spans="1:6" ht="16.5" customHeight="1" x14ac:dyDescent="0.3">
      <c r="A28" s="17">
        <v>5</v>
      </c>
      <c r="B28" s="18">
        <v>71785261</v>
      </c>
      <c r="C28" s="18">
        <v>4212.63</v>
      </c>
      <c r="D28" s="19">
        <v>1.1000000000000001</v>
      </c>
      <c r="E28" s="19">
        <v>2.82</v>
      </c>
    </row>
    <row r="29" spans="1:6" ht="16.5" customHeight="1" x14ac:dyDescent="0.3">
      <c r="A29" s="17">
        <v>6</v>
      </c>
      <c r="B29" s="21">
        <v>71315532</v>
      </c>
      <c r="C29" s="21">
        <v>4227.8100000000004</v>
      </c>
      <c r="D29" s="22">
        <v>1.1000000000000001</v>
      </c>
      <c r="E29" s="22">
        <v>2.82</v>
      </c>
    </row>
    <row r="30" spans="1:6" ht="16.5" customHeight="1" x14ac:dyDescent="0.3">
      <c r="A30" s="23" t="s">
        <v>18</v>
      </c>
      <c r="B30" s="24">
        <f>AVERAGE(B24:B29)</f>
        <v>71455090</v>
      </c>
      <c r="C30" s="25">
        <f>AVERAGE(C24:C29)</f>
        <v>4270.5316666666668</v>
      </c>
      <c r="D30" s="26">
        <f>AVERAGE(D24:D29)</f>
        <v>1.0999999999999999</v>
      </c>
      <c r="E30" s="26">
        <f>AVERAGE(E24:E29)</f>
        <v>2.82</v>
      </c>
    </row>
    <row r="31" spans="1:6" ht="16.5" customHeight="1" x14ac:dyDescent="0.3">
      <c r="A31" s="27" t="s">
        <v>19</v>
      </c>
      <c r="B31" s="28">
        <f>(STDEV(B24:B29)/B30)</f>
        <v>2.6426573660275308E-3</v>
      </c>
      <c r="C31" s="29"/>
      <c r="D31" s="29"/>
      <c r="E31" s="30"/>
      <c r="F31" s="2"/>
    </row>
    <row r="32" spans="1:6" s="2" customFormat="1" ht="16.5" customHeight="1" x14ac:dyDescent="0.3">
      <c r="A32" s="31" t="s">
        <v>20</v>
      </c>
      <c r="B32" s="32">
        <f>COUNT(B24:B29)</f>
        <v>6</v>
      </c>
      <c r="C32" s="33"/>
      <c r="D32" s="34"/>
      <c r="E32" s="35"/>
    </row>
    <row r="33" spans="1:6" s="2" customFormat="1" ht="15.75" customHeight="1" x14ac:dyDescent="0.3">
      <c r="A33" s="10"/>
      <c r="B33" s="10"/>
      <c r="C33" s="10"/>
      <c r="D33" s="10"/>
      <c r="E33" s="36"/>
    </row>
    <row r="34" spans="1:6" s="2" customFormat="1" ht="16.5" customHeight="1" x14ac:dyDescent="0.3">
      <c r="A34" s="11" t="s">
        <v>21</v>
      </c>
      <c r="B34" s="37" t="s">
        <v>22</v>
      </c>
      <c r="C34" s="38"/>
      <c r="D34" s="38"/>
      <c r="E34" s="39"/>
    </row>
    <row r="35" spans="1:6" ht="16.5" customHeight="1" x14ac:dyDescent="0.3">
      <c r="A35" s="11"/>
      <c r="B35" s="37" t="s">
        <v>23</v>
      </c>
      <c r="C35" s="38"/>
      <c r="D35" s="38"/>
      <c r="E35" s="39"/>
      <c r="F35" s="2"/>
    </row>
    <row r="36" spans="1:6" ht="16.5" customHeight="1" x14ac:dyDescent="0.3">
      <c r="A36" s="11"/>
      <c r="B36" s="40" t="s">
        <v>24</v>
      </c>
      <c r="C36" s="38"/>
      <c r="D36" s="38"/>
      <c r="E36" s="38"/>
    </row>
    <row r="37" spans="1:6" ht="15.75" customHeight="1" x14ac:dyDescent="0.3">
      <c r="A37" s="10"/>
      <c r="B37" s="10"/>
      <c r="C37" s="10"/>
      <c r="D37" s="10"/>
      <c r="E37" s="10"/>
    </row>
    <row r="38" spans="1:6" ht="16.5" customHeight="1" x14ac:dyDescent="0.3">
      <c r="A38" s="5" t="s">
        <v>1</v>
      </c>
      <c r="B38" s="6" t="s">
        <v>25</v>
      </c>
    </row>
    <row r="39" spans="1:6" ht="16.5" customHeight="1" x14ac:dyDescent="0.3">
      <c r="A39" s="11" t="s">
        <v>4</v>
      </c>
      <c r="B39" s="8" t="s">
        <v>128</v>
      </c>
      <c r="C39" s="10"/>
      <c r="D39" s="10"/>
      <c r="E39" s="10"/>
    </row>
    <row r="40" spans="1:6" ht="16.5" customHeight="1" x14ac:dyDescent="0.3">
      <c r="A40" s="11" t="s">
        <v>6</v>
      </c>
      <c r="B40" s="12">
        <v>99.8</v>
      </c>
      <c r="C40" s="10"/>
      <c r="D40" s="10"/>
      <c r="E40" s="10"/>
    </row>
    <row r="41" spans="1:6" ht="16.5" customHeight="1" x14ac:dyDescent="0.3">
      <c r="A41" s="7" t="s">
        <v>8</v>
      </c>
      <c r="B41" s="12">
        <v>17.89</v>
      </c>
      <c r="C41" s="10"/>
      <c r="D41" s="10"/>
      <c r="E41" s="10"/>
    </row>
    <row r="42" spans="1:6" ht="16.5" customHeight="1" x14ac:dyDescent="0.3">
      <c r="A42" s="7" t="s">
        <v>10</v>
      </c>
      <c r="B42" s="13">
        <f>17.89/100</f>
        <v>0.1789</v>
      </c>
      <c r="C42" s="10"/>
      <c r="D42" s="10"/>
      <c r="E42" s="10"/>
    </row>
    <row r="43" spans="1:6" ht="15.75" customHeight="1" x14ac:dyDescent="0.3">
      <c r="A43" s="10"/>
      <c r="B43" s="10"/>
      <c r="C43" s="10"/>
      <c r="D43" s="10"/>
      <c r="E43" s="10"/>
    </row>
    <row r="44" spans="1:6" ht="16.5" customHeight="1" x14ac:dyDescent="0.3">
      <c r="A44" s="14" t="s">
        <v>13</v>
      </c>
      <c r="B44" s="15" t="s">
        <v>14</v>
      </c>
      <c r="C44" s="14" t="s">
        <v>15</v>
      </c>
      <c r="D44" s="14" t="s">
        <v>16</v>
      </c>
      <c r="E44" s="16" t="s">
        <v>17</v>
      </c>
    </row>
    <row r="45" spans="1:6" ht="16.5" customHeight="1" x14ac:dyDescent="0.3">
      <c r="A45" s="17">
        <v>1</v>
      </c>
      <c r="B45" s="18">
        <v>71528179</v>
      </c>
      <c r="C45" s="18">
        <v>4367.25</v>
      </c>
      <c r="D45" s="19">
        <v>1.1000000000000001</v>
      </c>
      <c r="E45" s="20">
        <v>2.82</v>
      </c>
    </row>
    <row r="46" spans="1:6" ht="16.5" customHeight="1" x14ac:dyDescent="0.3">
      <c r="A46" s="17">
        <v>2</v>
      </c>
      <c r="B46" s="18">
        <v>71483830</v>
      </c>
      <c r="C46" s="18">
        <v>4270.1000000000004</v>
      </c>
      <c r="D46" s="19">
        <v>1.1000000000000001</v>
      </c>
      <c r="E46" s="19">
        <v>2.82</v>
      </c>
    </row>
    <row r="47" spans="1:6" ht="16.5" customHeight="1" x14ac:dyDescent="0.3">
      <c r="A47" s="17">
        <v>3</v>
      </c>
      <c r="B47" s="18">
        <v>71288038</v>
      </c>
      <c r="C47" s="18">
        <v>4239.93</v>
      </c>
      <c r="D47" s="19">
        <v>1.1000000000000001</v>
      </c>
      <c r="E47" s="19">
        <v>2.82</v>
      </c>
    </row>
    <row r="48" spans="1:6" ht="16.5" customHeight="1" x14ac:dyDescent="0.3">
      <c r="A48" s="17">
        <v>4</v>
      </c>
      <c r="B48" s="18">
        <v>71329700</v>
      </c>
      <c r="C48" s="18">
        <v>4305.47</v>
      </c>
      <c r="D48" s="19">
        <v>1.1000000000000001</v>
      </c>
      <c r="E48" s="19">
        <v>2.82</v>
      </c>
    </row>
    <row r="49" spans="1:7" ht="16.5" customHeight="1" x14ac:dyDescent="0.3">
      <c r="A49" s="17">
        <v>5</v>
      </c>
      <c r="B49" s="18">
        <v>71785261</v>
      </c>
      <c r="C49" s="18">
        <v>4212.63</v>
      </c>
      <c r="D49" s="19">
        <v>1.1000000000000001</v>
      </c>
      <c r="E49" s="19">
        <v>2.82</v>
      </c>
    </row>
    <row r="50" spans="1:7" ht="16.5" customHeight="1" x14ac:dyDescent="0.3">
      <c r="A50" s="17">
        <v>6</v>
      </c>
      <c r="B50" s="21">
        <v>71315532</v>
      </c>
      <c r="C50" s="21">
        <v>4227.8100000000004</v>
      </c>
      <c r="D50" s="22">
        <v>1.1000000000000001</v>
      </c>
      <c r="E50" s="22">
        <v>2.82</v>
      </c>
    </row>
    <row r="51" spans="1:7" ht="16.5" customHeight="1" x14ac:dyDescent="0.3">
      <c r="A51" s="23" t="s">
        <v>18</v>
      </c>
      <c r="B51" s="24">
        <f>AVERAGE(B45:B50)</f>
        <v>71455090</v>
      </c>
      <c r="C51" s="25">
        <f>AVERAGE(C45:C50)</f>
        <v>4270.5316666666668</v>
      </c>
      <c r="D51" s="26">
        <f>AVERAGE(D45:D50)</f>
        <v>1.0999999999999999</v>
      </c>
      <c r="E51" s="26">
        <f>AVERAGE(E45:E50)</f>
        <v>2.82</v>
      </c>
    </row>
    <row r="52" spans="1:7" ht="16.5" customHeight="1" x14ac:dyDescent="0.3">
      <c r="A52" s="27" t="s">
        <v>19</v>
      </c>
      <c r="B52" s="28">
        <f>(STDEV(B45:B50)/B51)</f>
        <v>2.6426573660275308E-3</v>
      </c>
      <c r="C52" s="29"/>
      <c r="D52" s="29"/>
      <c r="E52" s="30"/>
      <c r="F52" s="2"/>
    </row>
    <row r="53" spans="1:7" s="2" customFormat="1" ht="16.5" customHeight="1" x14ac:dyDescent="0.3">
      <c r="A53" s="31" t="s">
        <v>20</v>
      </c>
      <c r="B53" s="32">
        <f>COUNT(B45:B50)</f>
        <v>6</v>
      </c>
      <c r="C53" s="33"/>
      <c r="D53" s="34"/>
      <c r="E53" s="35"/>
    </row>
    <row r="54" spans="1:7" s="2" customFormat="1" ht="15.75" customHeight="1" x14ac:dyDescent="0.3">
      <c r="A54" s="10"/>
      <c r="B54" s="10"/>
      <c r="C54" s="10"/>
      <c r="D54" s="10"/>
      <c r="E54" s="36"/>
    </row>
    <row r="55" spans="1:7" s="2" customFormat="1" ht="16.5" customHeight="1" x14ac:dyDescent="0.3">
      <c r="A55" s="11" t="s">
        <v>21</v>
      </c>
      <c r="B55" s="37" t="s">
        <v>22</v>
      </c>
      <c r="C55" s="38"/>
      <c r="D55" s="38"/>
      <c r="E55" s="39"/>
    </row>
    <row r="56" spans="1:7" ht="16.5" customHeight="1" x14ac:dyDescent="0.3">
      <c r="A56" s="11"/>
      <c r="B56" s="37" t="s">
        <v>23</v>
      </c>
      <c r="C56" s="38"/>
      <c r="D56" s="38"/>
      <c r="E56" s="39"/>
      <c r="F56" s="2"/>
    </row>
    <row r="57" spans="1:7" ht="16.5" customHeight="1" x14ac:dyDescent="0.3">
      <c r="A57" s="11"/>
      <c r="B57" s="40" t="s">
        <v>24</v>
      </c>
      <c r="C57" s="38"/>
      <c r="D57" s="39"/>
      <c r="E57" s="38"/>
    </row>
    <row r="58" spans="1:7" ht="14.25" customHeight="1" x14ac:dyDescent="0.3">
      <c r="A58" s="41"/>
      <c r="B58" s="42"/>
      <c r="D58" s="43"/>
      <c r="F58" s="44"/>
      <c r="G58" s="44"/>
    </row>
    <row r="59" spans="1:7" ht="15" customHeight="1" x14ac:dyDescent="0.3">
      <c r="B59" s="298" t="s">
        <v>26</v>
      </c>
      <c r="C59" s="298"/>
      <c r="E59" s="45" t="s">
        <v>27</v>
      </c>
      <c r="F59" s="46"/>
      <c r="G59" s="45" t="s">
        <v>28</v>
      </c>
    </row>
    <row r="60" spans="1:7" ht="15" customHeight="1" x14ac:dyDescent="0.3">
      <c r="A60" s="47" t="s">
        <v>29</v>
      </c>
      <c r="B60" s="48"/>
      <c r="C60" s="48"/>
      <c r="E60" s="48"/>
      <c r="F60" s="2"/>
      <c r="G60" s="49"/>
    </row>
    <row r="61" spans="1:7" ht="15" customHeight="1" x14ac:dyDescent="0.3">
      <c r="A61" s="47" t="s">
        <v>30</v>
      </c>
      <c r="B61" s="50"/>
      <c r="C61" s="50"/>
      <c r="E61" s="50"/>
      <c r="F61" s="2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54"/>
  <sheetViews>
    <sheetView view="pageBreakPreview" topLeftCell="A22" workbookViewId="0">
      <selection activeCell="C24" sqref="C24:C43"/>
    </sheetView>
  </sheetViews>
  <sheetFormatPr defaultRowHeight="13.8" x14ac:dyDescent="0.3"/>
  <cols>
    <col min="1" max="1" width="15.5546875" style="1" customWidth="1"/>
    <col min="2" max="2" width="18.44140625" style="1" customWidth="1"/>
    <col min="3" max="3" width="14.33203125" style="1" customWidth="1"/>
    <col min="4" max="4" width="15" style="1" customWidth="1"/>
    <col min="5" max="5" width="9.109375" style="1" customWidth="1"/>
    <col min="6" max="6" width="27.88671875" style="1" customWidth="1"/>
    <col min="7" max="7" width="12.33203125" style="1" customWidth="1"/>
    <col min="8" max="8" width="9.109375" style="1" customWidth="1"/>
  </cols>
  <sheetData>
    <row r="10" spans="1:7" ht="13.5" customHeight="1" x14ac:dyDescent="0.3"/>
    <row r="11" spans="1:7" ht="13.5" customHeight="1" x14ac:dyDescent="0.3">
      <c r="A11" s="302" t="s">
        <v>31</v>
      </c>
      <c r="B11" s="303"/>
      <c r="C11" s="303"/>
      <c r="D11" s="303"/>
      <c r="E11" s="303"/>
      <c r="F11" s="304"/>
      <c r="G11" s="91"/>
    </row>
    <row r="12" spans="1:7" ht="16.5" customHeight="1" x14ac:dyDescent="0.3">
      <c r="A12" s="301" t="s">
        <v>32</v>
      </c>
      <c r="B12" s="301"/>
      <c r="C12" s="301"/>
      <c r="D12" s="301"/>
      <c r="E12" s="301"/>
      <c r="F12" s="301"/>
      <c r="G12" s="90"/>
    </row>
    <row r="14" spans="1:7" ht="16.5" customHeight="1" x14ac:dyDescent="0.3">
      <c r="A14" s="306" t="s">
        <v>33</v>
      </c>
      <c r="B14" s="306"/>
      <c r="C14" s="60" t="s">
        <v>5</v>
      </c>
    </row>
    <row r="15" spans="1:7" ht="16.5" customHeight="1" x14ac:dyDescent="0.3">
      <c r="A15" s="306" t="s">
        <v>34</v>
      </c>
      <c r="B15" s="306"/>
      <c r="C15" s="60" t="s">
        <v>7</v>
      </c>
    </row>
    <row r="16" spans="1:7" ht="16.5" customHeight="1" x14ac:dyDescent="0.3">
      <c r="A16" s="306" t="s">
        <v>35</v>
      </c>
      <c r="B16" s="306"/>
      <c r="C16" s="60" t="s">
        <v>9</v>
      </c>
    </row>
    <row r="17" spans="1:5" ht="16.5" customHeight="1" x14ac:dyDescent="0.3">
      <c r="A17" s="306" t="s">
        <v>36</v>
      </c>
      <c r="B17" s="306"/>
      <c r="C17" s="60" t="s">
        <v>11</v>
      </c>
    </row>
    <row r="18" spans="1:5" ht="16.5" customHeight="1" x14ac:dyDescent="0.3">
      <c r="A18" s="306" t="s">
        <v>37</v>
      </c>
      <c r="B18" s="306"/>
      <c r="C18" s="97" t="s">
        <v>12</v>
      </c>
    </row>
    <row r="19" spans="1:5" ht="16.5" customHeight="1" x14ac:dyDescent="0.3">
      <c r="A19" s="306" t="s">
        <v>38</v>
      </c>
      <c r="B19" s="306"/>
      <c r="C19" s="97" t="e">
        <f>#REF!</f>
        <v>#REF!</v>
      </c>
    </row>
    <row r="20" spans="1:5" ht="16.5" customHeight="1" x14ac:dyDescent="0.3">
      <c r="A20" s="62"/>
      <c r="B20" s="62"/>
      <c r="C20" s="77"/>
    </row>
    <row r="21" spans="1:5" ht="16.5" customHeight="1" x14ac:dyDescent="0.3">
      <c r="A21" s="301" t="s">
        <v>1</v>
      </c>
      <c r="B21" s="301"/>
      <c r="C21" s="59" t="s">
        <v>39</v>
      </c>
      <c r="D21" s="66"/>
    </row>
    <row r="22" spans="1:5" ht="15.75" customHeight="1" x14ac:dyDescent="0.3">
      <c r="A22" s="305"/>
      <c r="B22" s="305"/>
      <c r="C22" s="57"/>
      <c r="D22" s="305"/>
      <c r="E22" s="305"/>
    </row>
    <row r="23" spans="1:5" ht="33.75" customHeight="1" x14ac:dyDescent="0.3">
      <c r="C23" s="86" t="s">
        <v>40</v>
      </c>
      <c r="D23" s="85" t="s">
        <v>41</v>
      </c>
      <c r="E23" s="52"/>
    </row>
    <row r="24" spans="1:5" ht="15.75" customHeight="1" x14ac:dyDescent="0.3">
      <c r="C24" s="95">
        <v>769.55</v>
      </c>
      <c r="D24" s="87">
        <f t="shared" ref="D24:D43" si="0">(C24-$C$46)/$C$46</f>
        <v>-7.326217591048941E-3</v>
      </c>
      <c r="E24" s="53"/>
    </row>
    <row r="25" spans="1:5" ht="15.75" customHeight="1" x14ac:dyDescent="0.3">
      <c r="C25" s="95">
        <v>798.96</v>
      </c>
      <c r="D25" s="88">
        <f t="shared" si="0"/>
        <v>3.0610935213378754E-2</v>
      </c>
      <c r="E25" s="53"/>
    </row>
    <row r="26" spans="1:5" ht="15.75" customHeight="1" x14ac:dyDescent="0.3">
      <c r="C26" s="95">
        <v>758.97</v>
      </c>
      <c r="D26" s="88">
        <f t="shared" si="0"/>
        <v>-2.0973789052145204E-2</v>
      </c>
      <c r="E26" s="53"/>
    </row>
    <row r="27" spans="1:5" ht="15.75" customHeight="1" x14ac:dyDescent="0.3">
      <c r="C27" s="95">
        <v>783.1</v>
      </c>
      <c r="D27" s="88">
        <f t="shared" si="0"/>
        <v>1.015247742765206E-2</v>
      </c>
      <c r="E27" s="53"/>
    </row>
    <row r="28" spans="1:5" ht="15.75" customHeight="1" x14ac:dyDescent="0.3">
      <c r="C28" s="95">
        <v>765.12</v>
      </c>
      <c r="D28" s="88">
        <f t="shared" si="0"/>
        <v>-1.3040654412661057E-2</v>
      </c>
      <c r="E28" s="53"/>
    </row>
    <row r="29" spans="1:5" ht="15.75" customHeight="1" x14ac:dyDescent="0.3">
      <c r="C29" s="95">
        <v>786.63</v>
      </c>
      <c r="D29" s="88">
        <f t="shared" si="0"/>
        <v>1.4705967716656764E-2</v>
      </c>
      <c r="E29" s="53"/>
    </row>
    <row r="30" spans="1:5" ht="15.75" customHeight="1" x14ac:dyDescent="0.3">
      <c r="C30" s="95">
        <v>772.8</v>
      </c>
      <c r="D30" s="88">
        <f t="shared" si="0"/>
        <v>-3.1339106677442945E-3</v>
      </c>
      <c r="E30" s="53"/>
    </row>
    <row r="31" spans="1:5" ht="15.75" customHeight="1" x14ac:dyDescent="0.3">
      <c r="C31" s="95">
        <v>787.47</v>
      </c>
      <c r="D31" s="88">
        <f t="shared" si="0"/>
        <v>1.5789517813757082E-2</v>
      </c>
      <c r="E31" s="53"/>
    </row>
    <row r="32" spans="1:5" ht="15.75" customHeight="1" x14ac:dyDescent="0.3">
      <c r="C32" s="95">
        <v>767.1</v>
      </c>
      <c r="D32" s="88">
        <f t="shared" si="0"/>
        <v>-1.0486572040924664E-2</v>
      </c>
      <c r="E32" s="53"/>
    </row>
    <row r="33" spans="1:7" ht="15.75" customHeight="1" x14ac:dyDescent="0.3">
      <c r="C33" s="95">
        <v>786.26</v>
      </c>
      <c r="D33" s="88">
        <f t="shared" si="0"/>
        <v>1.4228689697695921E-2</v>
      </c>
      <c r="E33" s="53"/>
    </row>
    <row r="34" spans="1:7" ht="15.75" customHeight="1" x14ac:dyDescent="0.3">
      <c r="C34" s="95">
        <v>769.14</v>
      </c>
      <c r="D34" s="88">
        <f t="shared" si="0"/>
        <v>-7.8550932336811791E-3</v>
      </c>
      <c r="E34" s="53"/>
    </row>
    <row r="35" spans="1:7" ht="15.75" customHeight="1" x14ac:dyDescent="0.3">
      <c r="C35" s="95">
        <v>776.9</v>
      </c>
      <c r="D35" s="88">
        <f t="shared" si="0"/>
        <v>2.1548457585785206E-3</v>
      </c>
      <c r="E35" s="53"/>
    </row>
    <row r="36" spans="1:7" ht="15.75" customHeight="1" x14ac:dyDescent="0.3">
      <c r="C36" s="95">
        <v>769.93</v>
      </c>
      <c r="D36" s="88">
        <f t="shared" si="0"/>
        <v>-6.8360401661702501E-3</v>
      </c>
      <c r="E36" s="53"/>
    </row>
    <row r="37" spans="1:7" ht="15.75" customHeight="1" x14ac:dyDescent="0.3">
      <c r="C37" s="95">
        <v>774.22</v>
      </c>
      <c r="D37" s="88">
        <f t="shared" si="0"/>
        <v>-1.3021950274080161E-3</v>
      </c>
      <c r="E37" s="53"/>
    </row>
    <row r="38" spans="1:7" ht="15.75" customHeight="1" x14ac:dyDescent="0.3">
      <c r="C38" s="95">
        <v>793.83</v>
      </c>
      <c r="D38" s="88">
        <f t="shared" si="0"/>
        <v>2.399353997751635E-2</v>
      </c>
      <c r="E38" s="53"/>
    </row>
    <row r="39" spans="1:7" ht="15.75" customHeight="1" x14ac:dyDescent="0.3">
      <c r="C39" s="95">
        <v>774.67</v>
      </c>
      <c r="D39" s="88">
        <f t="shared" si="0"/>
        <v>-7.2172176110438387E-4</v>
      </c>
      <c r="E39" s="53"/>
    </row>
    <row r="40" spans="1:7" ht="15.75" customHeight="1" x14ac:dyDescent="0.3">
      <c r="C40" s="95">
        <v>757.97</v>
      </c>
      <c r="D40" s="88">
        <f t="shared" si="0"/>
        <v>-2.2263729643931252E-2</v>
      </c>
      <c r="E40" s="53"/>
    </row>
    <row r="41" spans="1:7" ht="15.75" customHeight="1" x14ac:dyDescent="0.3">
      <c r="C41" s="95">
        <v>774.53</v>
      </c>
      <c r="D41" s="88">
        <f t="shared" si="0"/>
        <v>-9.0231344395441259E-4</v>
      </c>
      <c r="E41" s="53"/>
    </row>
    <row r="42" spans="1:7" ht="15.75" customHeight="1" x14ac:dyDescent="0.3">
      <c r="C42" s="95">
        <v>773.16</v>
      </c>
      <c r="D42" s="88">
        <f t="shared" si="0"/>
        <v>-2.6695320547013004E-3</v>
      </c>
      <c r="E42" s="53"/>
    </row>
    <row r="43" spans="1:7" ht="16.5" customHeight="1" x14ac:dyDescent="0.3">
      <c r="C43" s="96">
        <v>764.28</v>
      </c>
      <c r="D43" s="89">
        <f t="shared" si="0"/>
        <v>-1.4124204509761377E-2</v>
      </c>
      <c r="E43" s="53"/>
    </row>
    <row r="44" spans="1:7" ht="16.5" customHeight="1" x14ac:dyDescent="0.3">
      <c r="C44" s="54"/>
      <c r="D44" s="53"/>
      <c r="E44" s="55"/>
    </row>
    <row r="45" spans="1:7" ht="16.5" customHeight="1" x14ac:dyDescent="0.3">
      <c r="B45" s="82" t="s">
        <v>42</v>
      </c>
      <c r="C45" s="83">
        <f>SUM(C24:C44)</f>
        <v>15504.59</v>
      </c>
      <c r="D45" s="78"/>
      <c r="E45" s="54"/>
    </row>
    <row r="46" spans="1:7" ht="17.25" customHeight="1" x14ac:dyDescent="0.3">
      <c r="B46" s="82" t="s">
        <v>43</v>
      </c>
      <c r="C46" s="84">
        <f>AVERAGE(C24:C44)</f>
        <v>775.22950000000003</v>
      </c>
      <c r="E46" s="56"/>
    </row>
    <row r="47" spans="1:7" ht="17.25" customHeight="1" x14ac:dyDescent="0.3">
      <c r="A47" s="60"/>
      <c r="B47" s="79"/>
      <c r="D47" s="58"/>
      <c r="E47" s="56"/>
    </row>
    <row r="48" spans="1:7" ht="33.75" customHeight="1" x14ac:dyDescent="0.3">
      <c r="B48" s="92" t="s">
        <v>43</v>
      </c>
      <c r="C48" s="85" t="s">
        <v>44</v>
      </c>
      <c r="D48" s="80"/>
      <c r="G48" s="58"/>
    </row>
    <row r="49" spans="1:6" ht="17.25" customHeight="1" x14ac:dyDescent="0.3">
      <c r="B49" s="299">
        <f>C46</f>
        <v>775.22950000000003</v>
      </c>
      <c r="C49" s="93">
        <f>-IF(C46&lt;=80,10%,IF(C46&lt;250,7.5%,5%))</f>
        <v>-0.05</v>
      </c>
      <c r="D49" s="81">
        <f>IF(C46&lt;=80,C46*0.9,IF(C46&lt;250,C46*0.925,C46*0.95))</f>
        <v>736.46802500000001</v>
      </c>
    </row>
    <row r="50" spans="1:6" ht="17.25" customHeight="1" x14ac:dyDescent="0.3">
      <c r="B50" s="300"/>
      <c r="C50" s="94">
        <f>IF(C46&lt;=80, 10%, IF(C46&lt;250, 7.5%, 5%))</f>
        <v>0.05</v>
      </c>
      <c r="D50" s="81">
        <f>IF(C46&lt;=80, C46*1.1, IF(C46&lt;250, C46*1.075, C46*1.05))</f>
        <v>813.99097500000005</v>
      </c>
    </row>
    <row r="51" spans="1:6" ht="16.5" customHeight="1" x14ac:dyDescent="0.3">
      <c r="A51" s="63"/>
      <c r="B51" s="64"/>
      <c r="C51" s="60"/>
      <c r="D51" s="65"/>
      <c r="E51" s="60"/>
      <c r="F51" s="66"/>
    </row>
    <row r="52" spans="1:6" ht="16.5" customHeight="1" x14ac:dyDescent="0.3">
      <c r="A52" s="60"/>
      <c r="B52" s="67" t="s">
        <v>26</v>
      </c>
      <c r="C52" s="67"/>
      <c r="D52" s="68" t="s">
        <v>27</v>
      </c>
      <c r="E52" s="69"/>
      <c r="F52" s="68" t="s">
        <v>28</v>
      </c>
    </row>
    <row r="53" spans="1:6" ht="34.5" customHeight="1" x14ac:dyDescent="0.3">
      <c r="A53" s="70" t="s">
        <v>29</v>
      </c>
      <c r="B53" s="71"/>
      <c r="C53" s="72"/>
      <c r="D53" s="71"/>
      <c r="E53" s="61"/>
      <c r="F53" s="73"/>
    </row>
    <row r="54" spans="1:6" ht="34.5" customHeight="1" x14ac:dyDescent="0.3">
      <c r="A54" s="70" t="s">
        <v>30</v>
      </c>
      <c r="B54" s="74"/>
      <c r="C54" s="75"/>
      <c r="D54" s="74"/>
      <c r="E54" s="61"/>
      <c r="F54" s="76"/>
    </row>
  </sheetData>
  <sheetProtection password="F3F3" sheet="1" formatColumns="0" formatRows="0" insertColumns="0" insertHyperlinks="0" deleteColumns="0" deleteRows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59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58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57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56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55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54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53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52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51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50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49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48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47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46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45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44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43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42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41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40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39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9" orientation="portrait" r:id="rId1"/>
  <headerFooter alignWithMargins="0"/>
  <colBreaks count="1" manualBreakCount="1">
    <brk id="6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54"/>
  <sheetViews>
    <sheetView view="pageBreakPreview" topLeftCell="A43" workbookViewId="0">
      <selection activeCell="C24" sqref="C24:C43"/>
    </sheetView>
  </sheetViews>
  <sheetFormatPr defaultRowHeight="13.8" x14ac:dyDescent="0.3"/>
  <cols>
    <col min="1" max="1" width="15.5546875" style="1" customWidth="1"/>
    <col min="2" max="2" width="18.44140625" style="1" customWidth="1"/>
    <col min="3" max="3" width="14.33203125" style="1" customWidth="1"/>
    <col min="4" max="4" width="15" style="1" customWidth="1"/>
    <col min="5" max="5" width="9.109375" style="1" customWidth="1"/>
    <col min="6" max="6" width="27.88671875" style="1" customWidth="1"/>
    <col min="7" max="7" width="12.33203125" style="1" customWidth="1"/>
    <col min="8" max="8" width="9.109375" style="1" customWidth="1"/>
    <col min="9" max="16384" width="8.88671875" style="44"/>
  </cols>
  <sheetData>
    <row r="10" spans="1:7" ht="13.5" customHeight="1" thickBot="1" x14ac:dyDescent="0.35"/>
    <row r="11" spans="1:7" ht="13.5" customHeight="1" thickBot="1" x14ac:dyDescent="0.35">
      <c r="A11" s="302" t="s">
        <v>31</v>
      </c>
      <c r="B11" s="303"/>
      <c r="C11" s="303"/>
      <c r="D11" s="303"/>
      <c r="E11" s="303"/>
      <c r="F11" s="304"/>
      <c r="G11" s="91"/>
    </row>
    <row r="12" spans="1:7" ht="16.5" customHeight="1" x14ac:dyDescent="0.3">
      <c r="A12" s="301" t="s">
        <v>32</v>
      </c>
      <c r="B12" s="301"/>
      <c r="C12" s="301"/>
      <c r="D12" s="301"/>
      <c r="E12" s="301"/>
      <c r="F12" s="301"/>
      <c r="G12" s="90"/>
    </row>
    <row r="14" spans="1:7" ht="16.5" customHeight="1" x14ac:dyDescent="0.3">
      <c r="A14" s="306" t="s">
        <v>33</v>
      </c>
      <c r="B14" s="306"/>
      <c r="C14" s="72" t="s">
        <v>5</v>
      </c>
    </row>
    <row r="15" spans="1:7" ht="16.5" customHeight="1" x14ac:dyDescent="0.3">
      <c r="A15" s="306" t="s">
        <v>34</v>
      </c>
      <c r="B15" s="306"/>
      <c r="C15" s="72" t="s">
        <v>7</v>
      </c>
    </row>
    <row r="16" spans="1:7" ht="16.5" customHeight="1" x14ac:dyDescent="0.3">
      <c r="A16" s="306" t="s">
        <v>35</v>
      </c>
      <c r="B16" s="306"/>
      <c r="C16" s="72" t="s">
        <v>9</v>
      </c>
    </row>
    <row r="17" spans="1:5" ht="16.5" customHeight="1" x14ac:dyDescent="0.3">
      <c r="A17" s="306" t="s">
        <v>36</v>
      </c>
      <c r="B17" s="306"/>
      <c r="C17" s="72" t="s">
        <v>11</v>
      </c>
    </row>
    <row r="18" spans="1:5" ht="16.5" customHeight="1" x14ac:dyDescent="0.3">
      <c r="A18" s="306" t="s">
        <v>37</v>
      </c>
      <c r="B18" s="306"/>
      <c r="C18" s="97" t="s">
        <v>12</v>
      </c>
    </row>
    <row r="19" spans="1:5" ht="16.5" customHeight="1" x14ac:dyDescent="0.3">
      <c r="A19" s="306" t="s">
        <v>38</v>
      </c>
      <c r="B19" s="306"/>
      <c r="C19" s="97" t="e">
        <f>#REF!</f>
        <v>#REF!</v>
      </c>
    </row>
    <row r="20" spans="1:5" ht="16.5" customHeight="1" x14ac:dyDescent="0.3">
      <c r="A20" s="285"/>
      <c r="B20" s="285"/>
      <c r="C20" s="77"/>
    </row>
    <row r="21" spans="1:5" ht="16.5" customHeight="1" x14ac:dyDescent="0.3">
      <c r="A21" s="301" t="s">
        <v>1</v>
      </c>
      <c r="B21" s="301"/>
      <c r="C21" s="59" t="s">
        <v>39</v>
      </c>
      <c r="D21" s="66"/>
    </row>
    <row r="22" spans="1:5" ht="15.75" customHeight="1" thickBot="1" x14ac:dyDescent="0.35">
      <c r="A22" s="305"/>
      <c r="B22" s="305"/>
      <c r="C22" s="57"/>
      <c r="D22" s="305"/>
      <c r="E22" s="305"/>
    </row>
    <row r="23" spans="1:5" ht="33.75" customHeight="1" thickBot="1" x14ac:dyDescent="0.35">
      <c r="C23" s="86" t="s">
        <v>40</v>
      </c>
      <c r="D23" s="85" t="s">
        <v>41</v>
      </c>
      <c r="E23" s="150"/>
    </row>
    <row r="24" spans="1:5" ht="15.75" customHeight="1" x14ac:dyDescent="0.3">
      <c r="C24" s="95">
        <v>765.93</v>
      </c>
      <c r="D24" s="87">
        <f t="shared" ref="D24:D43" si="0">(C24-$C$46)/$C$46</f>
        <v>-1.1757419754400653E-2</v>
      </c>
      <c r="E24" s="53"/>
    </row>
    <row r="25" spans="1:5" ht="15.75" customHeight="1" x14ac:dyDescent="0.3">
      <c r="C25" s="95">
        <v>792.03</v>
      </c>
      <c r="D25" s="88">
        <f t="shared" si="0"/>
        <v>2.1918152875487415E-2</v>
      </c>
      <c r="E25" s="53"/>
    </row>
    <row r="26" spans="1:5" ht="15.75" customHeight="1" x14ac:dyDescent="0.3">
      <c r="C26" s="95">
        <v>778.29</v>
      </c>
      <c r="D26" s="88">
        <f t="shared" si="0"/>
        <v>4.190092801362435E-3</v>
      </c>
      <c r="E26" s="53"/>
    </row>
    <row r="27" spans="1:5" ht="15.75" customHeight="1" x14ac:dyDescent="0.3">
      <c r="C27" s="95">
        <v>782.51</v>
      </c>
      <c r="D27" s="88">
        <f t="shared" si="0"/>
        <v>9.6349555024401526E-3</v>
      </c>
      <c r="E27" s="53"/>
    </row>
    <row r="28" spans="1:5" ht="15.75" customHeight="1" x14ac:dyDescent="0.3">
      <c r="C28" s="95">
        <v>750.28</v>
      </c>
      <c r="D28" s="88">
        <f t="shared" si="0"/>
        <v>-3.1949860814084449E-2</v>
      </c>
      <c r="E28" s="53"/>
    </row>
    <row r="29" spans="1:5" ht="15.75" customHeight="1" x14ac:dyDescent="0.3">
      <c r="C29" s="95">
        <v>782.81</v>
      </c>
      <c r="D29" s="88">
        <f t="shared" si="0"/>
        <v>1.0022031049910072E-2</v>
      </c>
      <c r="E29" s="53"/>
    </row>
    <row r="30" spans="1:5" ht="15.75" customHeight="1" x14ac:dyDescent="0.3">
      <c r="C30" s="95">
        <v>807.58</v>
      </c>
      <c r="D30" s="88">
        <f t="shared" si="0"/>
        <v>4.1981568752681331E-2</v>
      </c>
      <c r="E30" s="53"/>
    </row>
    <row r="31" spans="1:5" ht="15.75" customHeight="1" x14ac:dyDescent="0.3">
      <c r="C31" s="95">
        <v>771.82</v>
      </c>
      <c r="D31" s="88">
        <f t="shared" si="0"/>
        <v>-4.1578365057399662E-3</v>
      </c>
      <c r="E31" s="53"/>
    </row>
    <row r="32" spans="1:5" ht="15.75" customHeight="1" x14ac:dyDescent="0.3">
      <c r="C32" s="95">
        <v>768.48</v>
      </c>
      <c r="D32" s="88">
        <f t="shared" si="0"/>
        <v>-8.4672776009057562E-3</v>
      </c>
      <c r="E32" s="53"/>
    </row>
    <row r="33" spans="1:7" ht="15.75" customHeight="1" x14ac:dyDescent="0.3">
      <c r="C33" s="95">
        <v>775.57</v>
      </c>
      <c r="D33" s="88">
        <f t="shared" si="0"/>
        <v>6.8060783763475145E-4</v>
      </c>
      <c r="E33" s="53"/>
    </row>
    <row r="34" spans="1:7" ht="15.75" customHeight="1" x14ac:dyDescent="0.3">
      <c r="C34" s="95">
        <v>787.01</v>
      </c>
      <c r="D34" s="88">
        <f t="shared" si="0"/>
        <v>1.5441088714489815E-2</v>
      </c>
      <c r="E34" s="53"/>
    </row>
    <row r="35" spans="1:7" ht="15.75" customHeight="1" x14ac:dyDescent="0.3">
      <c r="C35" s="95">
        <v>784.74</v>
      </c>
      <c r="D35" s="88">
        <f t="shared" si="0"/>
        <v>1.251221707196701E-2</v>
      </c>
      <c r="E35" s="53"/>
    </row>
    <row r="36" spans="1:7" ht="15.75" customHeight="1" x14ac:dyDescent="0.3">
      <c r="C36" s="95">
        <v>769.76</v>
      </c>
      <c r="D36" s="88">
        <f t="shared" si="0"/>
        <v>-6.8157552650338878E-3</v>
      </c>
      <c r="E36" s="53"/>
    </row>
    <row r="37" spans="1:7" ht="15.75" customHeight="1" x14ac:dyDescent="0.3">
      <c r="C37" s="95">
        <v>774.2</v>
      </c>
      <c r="D37" s="88">
        <f t="shared" si="0"/>
        <v>-1.0870371624781515E-3</v>
      </c>
      <c r="E37" s="53"/>
    </row>
    <row r="38" spans="1:7" ht="15.75" customHeight="1" x14ac:dyDescent="0.3">
      <c r="C38" s="95">
        <v>760.05</v>
      </c>
      <c r="D38" s="88">
        <f t="shared" si="0"/>
        <v>-1.9344100484812204E-2</v>
      </c>
      <c r="E38" s="53"/>
    </row>
    <row r="39" spans="1:7" ht="15.75" customHeight="1" x14ac:dyDescent="0.3">
      <c r="C39" s="95">
        <v>777.11</v>
      </c>
      <c r="D39" s="88">
        <f t="shared" si="0"/>
        <v>2.6675956479805885E-3</v>
      </c>
      <c r="E39" s="53"/>
    </row>
    <row r="40" spans="1:7" ht="15.75" customHeight="1" x14ac:dyDescent="0.3">
      <c r="C40" s="95">
        <v>766.07</v>
      </c>
      <c r="D40" s="88">
        <f t="shared" si="0"/>
        <v>-1.1576784498914534E-2</v>
      </c>
      <c r="E40" s="53"/>
    </row>
    <row r="41" spans="1:7" ht="15.75" customHeight="1" x14ac:dyDescent="0.3">
      <c r="C41" s="95">
        <v>776.15</v>
      </c>
      <c r="D41" s="88">
        <f t="shared" si="0"/>
        <v>1.4289538960766139E-3</v>
      </c>
      <c r="E41" s="53"/>
    </row>
    <row r="42" spans="1:7" ht="15.75" customHeight="1" x14ac:dyDescent="0.3">
      <c r="C42" s="95">
        <v>771.44</v>
      </c>
      <c r="D42" s="88">
        <f t="shared" si="0"/>
        <v>-4.648132199201932E-3</v>
      </c>
      <c r="E42" s="53"/>
    </row>
    <row r="43" spans="1:7" ht="16.5" customHeight="1" thickBot="1" x14ac:dyDescent="0.35">
      <c r="C43" s="96">
        <v>759.02</v>
      </c>
      <c r="D43" s="89">
        <f t="shared" si="0"/>
        <v>-2.0673059864459092E-2</v>
      </c>
      <c r="E43" s="53"/>
    </row>
    <row r="44" spans="1:7" ht="16.5" customHeight="1" thickBot="1" x14ac:dyDescent="0.35">
      <c r="C44" s="54"/>
      <c r="D44" s="53"/>
      <c r="E44" s="55"/>
    </row>
    <row r="45" spans="1:7" ht="16.5" customHeight="1" thickBot="1" x14ac:dyDescent="0.35">
      <c r="B45" s="82" t="s">
        <v>42</v>
      </c>
      <c r="C45" s="83">
        <f>SUM(C24:C44)</f>
        <v>15500.85</v>
      </c>
      <c r="D45" s="78"/>
      <c r="E45" s="54"/>
    </row>
    <row r="46" spans="1:7" ht="17.25" customHeight="1" thickBot="1" x14ac:dyDescent="0.35">
      <c r="B46" s="82" t="s">
        <v>43</v>
      </c>
      <c r="C46" s="84">
        <f>AVERAGE(C24:C44)</f>
        <v>775.04250000000002</v>
      </c>
      <c r="E46" s="56"/>
    </row>
    <row r="47" spans="1:7" ht="17.25" customHeight="1" thickBot="1" x14ac:dyDescent="0.35">
      <c r="A47" s="72"/>
      <c r="B47" s="79"/>
      <c r="D47" s="58"/>
      <c r="E47" s="56"/>
    </row>
    <row r="48" spans="1:7" ht="33.75" customHeight="1" thickBot="1" x14ac:dyDescent="0.35">
      <c r="B48" s="92" t="s">
        <v>43</v>
      </c>
      <c r="C48" s="85" t="s">
        <v>44</v>
      </c>
      <c r="D48" s="80"/>
      <c r="G48" s="58"/>
    </row>
    <row r="49" spans="1:6" ht="17.25" customHeight="1" thickBot="1" x14ac:dyDescent="0.35">
      <c r="B49" s="299">
        <f>C46</f>
        <v>775.04250000000002</v>
      </c>
      <c r="C49" s="93">
        <f>-IF(C46&lt;=80,10%,IF(C46&lt;250,7.5%,5%))</f>
        <v>-0.05</v>
      </c>
      <c r="D49" s="81">
        <f>IF(C46&lt;=80,C46*0.9,IF(C46&lt;250,C46*0.925,C46*0.95))</f>
        <v>736.29037499999993</v>
      </c>
    </row>
    <row r="50" spans="1:6" ht="17.25" customHeight="1" thickBot="1" x14ac:dyDescent="0.35">
      <c r="B50" s="300"/>
      <c r="C50" s="94">
        <f>IF(C46&lt;=80, 10%, IF(C46&lt;250, 7.5%, 5%))</f>
        <v>0.05</v>
      </c>
      <c r="D50" s="81">
        <f>IF(C46&lt;=80, C46*1.1, IF(C46&lt;250, C46*1.075, C46*1.05))</f>
        <v>813.79462500000011</v>
      </c>
    </row>
    <row r="51" spans="1:6" ht="16.5" customHeight="1" thickBot="1" x14ac:dyDescent="0.35">
      <c r="A51" s="63"/>
      <c r="B51" s="64"/>
      <c r="C51" s="72"/>
      <c r="D51" s="65"/>
      <c r="E51" s="72"/>
      <c r="F51" s="66"/>
    </row>
    <row r="52" spans="1:6" ht="16.5" customHeight="1" x14ac:dyDescent="0.3">
      <c r="A52" s="72"/>
      <c r="B52" s="67" t="s">
        <v>26</v>
      </c>
      <c r="C52" s="67"/>
      <c r="D52" s="68" t="s">
        <v>27</v>
      </c>
      <c r="E52" s="69"/>
      <c r="F52" s="68" t="s">
        <v>28</v>
      </c>
    </row>
    <row r="53" spans="1:6" ht="34.5" customHeight="1" x14ac:dyDescent="0.3">
      <c r="A53" s="285" t="s">
        <v>29</v>
      </c>
      <c r="B53" s="73"/>
      <c r="C53" s="72"/>
      <c r="D53" s="73"/>
      <c r="E53" s="72"/>
      <c r="F53" s="73"/>
    </row>
    <row r="54" spans="1:6" ht="34.5" customHeight="1" x14ac:dyDescent="0.3">
      <c r="A54" s="285" t="s">
        <v>30</v>
      </c>
      <c r="B54" s="74"/>
      <c r="C54" s="75"/>
      <c r="D54" s="74"/>
      <c r="E54" s="72"/>
      <c r="F54" s="76"/>
    </row>
  </sheetData>
  <sheetProtection password="F3F3" sheet="1" formatColumns="0" formatRows="0" insertColumns="0" insertHyperlinks="0" deleteColumns="0" deleteRows="0" autoFilter="0" pivotTables="0"/>
  <mergeCells count="12">
    <mergeCell ref="B49:B50"/>
    <mergeCell ref="A11:F11"/>
    <mergeCell ref="A12:F12"/>
    <mergeCell ref="A14:B14"/>
    <mergeCell ref="A15:B15"/>
    <mergeCell ref="A16:B16"/>
    <mergeCell ref="A17:B17"/>
    <mergeCell ref="A18:B18"/>
    <mergeCell ref="A19:B19"/>
    <mergeCell ref="A21:B21"/>
    <mergeCell ref="A22:B22"/>
    <mergeCell ref="D22:E22"/>
  </mergeCells>
  <conditionalFormatting sqref="D24">
    <cfRule type="cellIs" dxfId="38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37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36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35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34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33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32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31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30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29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28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27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26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25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24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23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22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21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20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9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18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9" orientation="portrait" r:id="rId1"/>
  <headerFooter alignWithMargins="0"/>
  <colBreaks count="1" manualBreakCount="1">
    <brk id="6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view="pageBreakPreview" topLeftCell="A94" zoomScale="60" zoomScaleNormal="40" zoomScalePageLayoutView="55" workbookViewId="0">
      <selection activeCell="D113" sqref="D113"/>
    </sheetView>
  </sheetViews>
  <sheetFormatPr defaultColWidth="9.109375" defaultRowHeight="13.8" x14ac:dyDescent="0.3"/>
  <cols>
    <col min="1" max="1" width="55.44140625" style="2" customWidth="1"/>
    <col min="2" max="2" width="33.6640625" style="2" customWidth="1"/>
    <col min="3" max="3" width="47.44140625" style="2" customWidth="1"/>
    <col min="4" max="4" width="30.5546875" style="2" customWidth="1"/>
    <col min="5" max="5" width="39.88671875" style="2" customWidth="1"/>
    <col min="6" max="6" width="30.6640625" style="2" customWidth="1"/>
    <col min="7" max="7" width="39.88671875" style="2" customWidth="1"/>
    <col min="8" max="8" width="30" style="2" customWidth="1"/>
    <col min="9" max="9" width="30.33203125" style="2" hidden="1" customWidth="1"/>
    <col min="10" max="10" width="30.44140625" style="2" customWidth="1"/>
    <col min="11" max="11" width="21.33203125" style="2" customWidth="1"/>
    <col min="12" max="12" width="9.109375" style="2"/>
  </cols>
  <sheetData>
    <row r="1" spans="1:9" ht="18.75" customHeight="1" x14ac:dyDescent="0.3">
      <c r="A1" s="307" t="s">
        <v>45</v>
      </c>
      <c r="B1" s="307"/>
      <c r="C1" s="307"/>
      <c r="D1" s="307"/>
      <c r="E1" s="307"/>
      <c r="F1" s="307"/>
      <c r="G1" s="307"/>
      <c r="H1" s="307"/>
      <c r="I1" s="307"/>
    </row>
    <row r="2" spans="1:9" ht="18.75" customHeight="1" x14ac:dyDescent="0.3">
      <c r="A2" s="307"/>
      <c r="B2" s="307"/>
      <c r="C2" s="307"/>
      <c r="D2" s="307"/>
      <c r="E2" s="307"/>
      <c r="F2" s="307"/>
      <c r="G2" s="307"/>
      <c r="H2" s="307"/>
      <c r="I2" s="307"/>
    </row>
    <row r="3" spans="1:9" ht="18.75" customHeight="1" x14ac:dyDescent="0.3">
      <c r="A3" s="307"/>
      <c r="B3" s="307"/>
      <c r="C3" s="307"/>
      <c r="D3" s="307"/>
      <c r="E3" s="307"/>
      <c r="F3" s="307"/>
      <c r="G3" s="307"/>
      <c r="H3" s="307"/>
      <c r="I3" s="307"/>
    </row>
    <row r="4" spans="1:9" ht="18.75" customHeight="1" x14ac:dyDescent="0.3">
      <c r="A4" s="307"/>
      <c r="B4" s="307"/>
      <c r="C4" s="307"/>
      <c r="D4" s="307"/>
      <c r="E4" s="307"/>
      <c r="F4" s="307"/>
      <c r="G4" s="307"/>
      <c r="H4" s="307"/>
      <c r="I4" s="307"/>
    </row>
    <row r="5" spans="1:9" ht="18.75" customHeight="1" x14ac:dyDescent="0.3">
      <c r="A5" s="307"/>
      <c r="B5" s="307"/>
      <c r="C5" s="307"/>
      <c r="D5" s="307"/>
      <c r="E5" s="307"/>
      <c r="F5" s="307"/>
      <c r="G5" s="307"/>
      <c r="H5" s="307"/>
      <c r="I5" s="307"/>
    </row>
    <row r="6" spans="1:9" ht="18.75" customHeight="1" x14ac:dyDescent="0.3">
      <c r="A6" s="307"/>
      <c r="B6" s="307"/>
      <c r="C6" s="307"/>
      <c r="D6" s="307"/>
      <c r="E6" s="307"/>
      <c r="F6" s="307"/>
      <c r="G6" s="307"/>
      <c r="H6" s="307"/>
      <c r="I6" s="307"/>
    </row>
    <row r="7" spans="1:9" ht="18.75" customHeight="1" x14ac:dyDescent="0.3">
      <c r="A7" s="307"/>
      <c r="B7" s="307"/>
      <c r="C7" s="307"/>
      <c r="D7" s="307"/>
      <c r="E7" s="307"/>
      <c r="F7" s="307"/>
      <c r="G7" s="307"/>
      <c r="H7" s="307"/>
      <c r="I7" s="307"/>
    </row>
    <row r="8" spans="1:9" x14ac:dyDescent="0.3">
      <c r="A8" s="308" t="s">
        <v>46</v>
      </c>
      <c r="B8" s="308"/>
      <c r="C8" s="308"/>
      <c r="D8" s="308"/>
      <c r="E8" s="308"/>
      <c r="F8" s="308"/>
      <c r="G8" s="308"/>
      <c r="H8" s="308"/>
      <c r="I8" s="308"/>
    </row>
    <row r="9" spans="1:9" x14ac:dyDescent="0.3">
      <c r="A9" s="308"/>
      <c r="B9" s="308"/>
      <c r="C9" s="308"/>
      <c r="D9" s="308"/>
      <c r="E9" s="308"/>
      <c r="F9" s="308"/>
      <c r="G9" s="308"/>
      <c r="H9" s="308"/>
      <c r="I9" s="308"/>
    </row>
    <row r="10" spans="1:9" x14ac:dyDescent="0.3">
      <c r="A10" s="308"/>
      <c r="B10" s="308"/>
      <c r="C10" s="308"/>
      <c r="D10" s="308"/>
      <c r="E10" s="308"/>
      <c r="F10" s="308"/>
      <c r="G10" s="308"/>
      <c r="H10" s="308"/>
      <c r="I10" s="308"/>
    </row>
    <row r="11" spans="1:9" x14ac:dyDescent="0.3">
      <c r="A11" s="308"/>
      <c r="B11" s="308"/>
      <c r="C11" s="308"/>
      <c r="D11" s="308"/>
      <c r="E11" s="308"/>
      <c r="F11" s="308"/>
      <c r="G11" s="308"/>
      <c r="H11" s="308"/>
      <c r="I11" s="308"/>
    </row>
    <row r="12" spans="1:9" x14ac:dyDescent="0.3">
      <c r="A12" s="308"/>
      <c r="B12" s="308"/>
      <c r="C12" s="308"/>
      <c r="D12" s="308"/>
      <c r="E12" s="308"/>
      <c r="F12" s="308"/>
      <c r="G12" s="308"/>
      <c r="H12" s="308"/>
      <c r="I12" s="308"/>
    </row>
    <row r="13" spans="1:9" x14ac:dyDescent="0.3">
      <c r="A13" s="308"/>
      <c r="B13" s="308"/>
      <c r="C13" s="308"/>
      <c r="D13" s="308"/>
      <c r="E13" s="308"/>
      <c r="F13" s="308"/>
      <c r="G13" s="308"/>
      <c r="H13" s="308"/>
      <c r="I13" s="308"/>
    </row>
    <row r="14" spans="1:9" x14ac:dyDescent="0.3">
      <c r="A14" s="308"/>
      <c r="B14" s="308"/>
      <c r="C14" s="308"/>
      <c r="D14" s="308"/>
      <c r="E14" s="308"/>
      <c r="F14" s="308"/>
      <c r="G14" s="308"/>
      <c r="H14" s="308"/>
      <c r="I14" s="308"/>
    </row>
    <row r="15" spans="1:9" ht="19.5" customHeight="1" x14ac:dyDescent="0.35">
      <c r="A15" s="98"/>
    </row>
    <row r="16" spans="1:9" ht="19.5" customHeight="1" x14ac:dyDescent="0.35">
      <c r="A16" s="341" t="s">
        <v>31</v>
      </c>
      <c r="B16" s="342"/>
      <c r="C16" s="342"/>
      <c r="D16" s="342"/>
      <c r="E16" s="342"/>
      <c r="F16" s="342"/>
      <c r="G16" s="342"/>
      <c r="H16" s="343"/>
    </row>
    <row r="17" spans="1:14" ht="20.25" customHeight="1" x14ac:dyDescent="0.3">
      <c r="A17" s="344" t="s">
        <v>47</v>
      </c>
      <c r="B17" s="344"/>
      <c r="C17" s="344"/>
      <c r="D17" s="344"/>
      <c r="E17" s="344"/>
      <c r="F17" s="344"/>
      <c r="G17" s="344"/>
      <c r="H17" s="344"/>
    </row>
    <row r="18" spans="1:14" ht="26.25" customHeight="1" x14ac:dyDescent="0.5">
      <c r="A18" s="100" t="s">
        <v>33</v>
      </c>
      <c r="B18" s="340" t="s">
        <v>131</v>
      </c>
      <c r="C18" s="340"/>
      <c r="D18" s="267"/>
      <c r="E18" s="101"/>
      <c r="F18" s="102"/>
      <c r="G18" s="102"/>
      <c r="H18" s="102"/>
    </row>
    <row r="19" spans="1:14" ht="26.25" customHeight="1" x14ac:dyDescent="0.5">
      <c r="A19" s="100" t="s">
        <v>34</v>
      </c>
      <c r="B19" s="103" t="s">
        <v>136</v>
      </c>
      <c r="C19" s="280">
        <v>29</v>
      </c>
      <c r="D19" s="102"/>
      <c r="E19" s="102"/>
      <c r="F19" s="102"/>
      <c r="G19" s="102"/>
      <c r="H19" s="102"/>
    </row>
    <row r="20" spans="1:14" ht="26.25" customHeight="1" x14ac:dyDescent="0.5">
      <c r="A20" s="100" t="s">
        <v>35</v>
      </c>
      <c r="B20" s="345" t="s">
        <v>125</v>
      </c>
      <c r="C20" s="345"/>
      <c r="D20" s="102"/>
      <c r="E20" s="102"/>
      <c r="F20" s="102"/>
      <c r="G20" s="102"/>
      <c r="H20" s="102"/>
    </row>
    <row r="21" spans="1:14" ht="26.25" customHeight="1" x14ac:dyDescent="0.5">
      <c r="A21" s="100" t="s">
        <v>36</v>
      </c>
      <c r="B21" s="345" t="s">
        <v>132</v>
      </c>
      <c r="C21" s="345"/>
      <c r="D21" s="345"/>
      <c r="E21" s="345"/>
      <c r="F21" s="345"/>
      <c r="G21" s="345"/>
      <c r="H21" s="345"/>
      <c r="I21" s="104"/>
    </row>
    <row r="22" spans="1:14" ht="26.25" customHeight="1" x14ac:dyDescent="0.5">
      <c r="A22" s="100" t="s">
        <v>37</v>
      </c>
      <c r="B22" s="105" t="s">
        <v>126</v>
      </c>
      <c r="C22" s="102"/>
      <c r="D22" s="102"/>
      <c r="E22" s="102"/>
      <c r="F22" s="102"/>
      <c r="G22" s="102"/>
      <c r="H22" s="102"/>
    </row>
    <row r="23" spans="1:14" ht="26.25" customHeight="1" x14ac:dyDescent="0.5">
      <c r="A23" s="100" t="s">
        <v>38</v>
      </c>
      <c r="B23" s="105" t="s">
        <v>127</v>
      </c>
      <c r="C23" s="102"/>
      <c r="D23" s="102"/>
      <c r="E23" s="102"/>
      <c r="F23" s="102"/>
      <c r="G23" s="102"/>
      <c r="H23" s="102"/>
    </row>
    <row r="24" spans="1:14" ht="18" x14ac:dyDescent="0.35">
      <c r="A24" s="100"/>
      <c r="B24" s="106"/>
    </row>
    <row r="25" spans="1:14" ht="18" x14ac:dyDescent="0.35">
      <c r="A25" s="107" t="s">
        <v>1</v>
      </c>
      <c r="B25" s="106"/>
    </row>
    <row r="26" spans="1:14" ht="26.25" customHeight="1" x14ac:dyDescent="0.45">
      <c r="A26" s="108" t="s">
        <v>4</v>
      </c>
      <c r="B26" s="340" t="s">
        <v>128</v>
      </c>
      <c r="C26" s="340"/>
    </row>
    <row r="27" spans="1:14" ht="26.25" customHeight="1" x14ac:dyDescent="0.5">
      <c r="A27" s="109" t="s">
        <v>48</v>
      </c>
      <c r="B27" s="338" t="s">
        <v>129</v>
      </c>
      <c r="C27" s="338"/>
    </row>
    <row r="28" spans="1:14" ht="27" customHeight="1" x14ac:dyDescent="0.45">
      <c r="A28" s="109" t="s">
        <v>6</v>
      </c>
      <c r="B28" s="110">
        <v>99.8</v>
      </c>
    </row>
    <row r="29" spans="1:14" s="14" customFormat="1" ht="27" customHeight="1" x14ac:dyDescent="0.5">
      <c r="A29" s="109" t="s">
        <v>49</v>
      </c>
      <c r="B29" s="111">
        <v>0</v>
      </c>
      <c r="C29" s="315" t="s">
        <v>50</v>
      </c>
      <c r="D29" s="316"/>
      <c r="E29" s="316"/>
      <c r="F29" s="316"/>
      <c r="G29" s="317"/>
      <c r="I29" s="112"/>
      <c r="J29" s="112"/>
      <c r="K29" s="112"/>
      <c r="L29" s="112"/>
    </row>
    <row r="30" spans="1:14" s="14" customFormat="1" ht="19.5" customHeight="1" x14ac:dyDescent="0.35">
      <c r="A30" s="109" t="s">
        <v>51</v>
      </c>
      <c r="B30" s="113">
        <f>B28-B29</f>
        <v>99.8</v>
      </c>
      <c r="C30" s="114"/>
      <c r="D30" s="114"/>
      <c r="E30" s="114"/>
      <c r="F30" s="114"/>
      <c r="G30" s="115"/>
      <c r="I30" s="112"/>
      <c r="J30" s="112"/>
      <c r="K30" s="112"/>
      <c r="L30" s="112"/>
    </row>
    <row r="31" spans="1:14" s="14" customFormat="1" ht="27" customHeight="1" x14ac:dyDescent="0.45">
      <c r="A31" s="109" t="s">
        <v>52</v>
      </c>
      <c r="B31" s="116">
        <v>1</v>
      </c>
      <c r="C31" s="318" t="s">
        <v>53</v>
      </c>
      <c r="D31" s="319"/>
      <c r="E31" s="319"/>
      <c r="F31" s="319"/>
      <c r="G31" s="319"/>
      <c r="H31" s="320"/>
      <c r="I31" s="112"/>
      <c r="J31" s="112"/>
      <c r="K31" s="112"/>
      <c r="L31" s="112"/>
    </row>
    <row r="32" spans="1:14" s="14" customFormat="1" ht="27" customHeight="1" x14ac:dyDescent="0.45">
      <c r="A32" s="109" t="s">
        <v>54</v>
      </c>
      <c r="B32" s="116">
        <v>1</v>
      </c>
      <c r="C32" s="318" t="s">
        <v>55</v>
      </c>
      <c r="D32" s="319"/>
      <c r="E32" s="319"/>
      <c r="F32" s="319"/>
      <c r="G32" s="319"/>
      <c r="H32" s="320"/>
      <c r="I32" s="112"/>
      <c r="J32" s="112"/>
      <c r="K32" s="112"/>
      <c r="L32" s="117"/>
      <c r="M32" s="117"/>
      <c r="N32" s="118"/>
    </row>
    <row r="33" spans="1:14" s="14" customFormat="1" ht="17.25" customHeight="1" x14ac:dyDescent="0.35">
      <c r="A33" s="109"/>
      <c r="B33" s="119"/>
      <c r="C33" s="120"/>
      <c r="D33" s="120"/>
      <c r="E33" s="120"/>
      <c r="F33" s="120"/>
      <c r="G33" s="120"/>
      <c r="H33" s="120"/>
      <c r="I33" s="112"/>
      <c r="J33" s="112"/>
      <c r="K33" s="112"/>
      <c r="L33" s="117"/>
      <c r="M33" s="117"/>
      <c r="N33" s="118"/>
    </row>
    <row r="34" spans="1:14" s="14" customFormat="1" ht="18" x14ac:dyDescent="0.35">
      <c r="A34" s="109" t="s">
        <v>56</v>
      </c>
      <c r="B34" s="121">
        <f>B31/B32</f>
        <v>1</v>
      </c>
      <c r="C34" s="99" t="s">
        <v>57</v>
      </c>
      <c r="D34" s="99"/>
      <c r="E34" s="99"/>
      <c r="F34" s="99"/>
      <c r="G34" s="99"/>
      <c r="I34" s="112"/>
      <c r="J34" s="112"/>
      <c r="K34" s="112"/>
      <c r="L34" s="117"/>
      <c r="M34" s="117"/>
      <c r="N34" s="118"/>
    </row>
    <row r="35" spans="1:14" s="14" customFormat="1" ht="19.5" customHeight="1" x14ac:dyDescent="0.35">
      <c r="A35" s="109"/>
      <c r="B35" s="113"/>
      <c r="G35" s="99"/>
      <c r="I35" s="112"/>
      <c r="J35" s="112"/>
      <c r="K35" s="112"/>
      <c r="L35" s="117"/>
      <c r="M35" s="117"/>
      <c r="N35" s="118"/>
    </row>
    <row r="36" spans="1:14" s="14" customFormat="1" ht="27" customHeight="1" x14ac:dyDescent="0.45">
      <c r="A36" s="122" t="s">
        <v>58</v>
      </c>
      <c r="B36" s="123">
        <v>100</v>
      </c>
      <c r="C36" s="99"/>
      <c r="D36" s="321" t="s">
        <v>59</v>
      </c>
      <c r="E36" s="339"/>
      <c r="F36" s="321" t="s">
        <v>60</v>
      </c>
      <c r="G36" s="322"/>
      <c r="J36" s="112"/>
      <c r="K36" s="112"/>
      <c r="L36" s="117"/>
      <c r="M36" s="117"/>
      <c r="N36" s="118"/>
    </row>
    <row r="37" spans="1:14" s="14" customFormat="1" ht="27" customHeight="1" x14ac:dyDescent="0.45">
      <c r="A37" s="124" t="s">
        <v>61</v>
      </c>
      <c r="B37" s="125">
        <v>1</v>
      </c>
      <c r="C37" s="126" t="s">
        <v>62</v>
      </c>
      <c r="D37" s="127" t="s">
        <v>63</v>
      </c>
      <c r="E37" s="128" t="s">
        <v>64</v>
      </c>
      <c r="F37" s="127" t="s">
        <v>63</v>
      </c>
      <c r="G37" s="129" t="s">
        <v>64</v>
      </c>
      <c r="I37" s="130" t="s">
        <v>65</v>
      </c>
      <c r="J37" s="112"/>
      <c r="K37" s="112"/>
      <c r="L37" s="117"/>
      <c r="M37" s="117"/>
      <c r="N37" s="118"/>
    </row>
    <row r="38" spans="1:14" s="14" customFormat="1" ht="26.25" customHeight="1" x14ac:dyDescent="0.45">
      <c r="A38" s="124" t="s">
        <v>66</v>
      </c>
      <c r="B38" s="125">
        <v>1</v>
      </c>
      <c r="C38" s="131">
        <v>1</v>
      </c>
      <c r="D38" s="132">
        <v>71498215</v>
      </c>
      <c r="E38" s="133">
        <f>IF(ISBLANK(D38),"-",$D$48/$D$45*D38)</f>
        <v>60068332.584677458</v>
      </c>
      <c r="F38" s="132">
        <v>64266354</v>
      </c>
      <c r="G38" s="134">
        <f>IF(ISBLANK(F38),"-",$D$48/$F$45*F38)</f>
        <v>59551613.090546079</v>
      </c>
      <c r="I38" s="135"/>
      <c r="J38" s="112"/>
      <c r="K38" s="112"/>
      <c r="L38" s="117"/>
      <c r="M38" s="117"/>
      <c r="N38" s="118"/>
    </row>
    <row r="39" spans="1:14" s="14" customFormat="1" ht="26.25" customHeight="1" x14ac:dyDescent="0.45">
      <c r="A39" s="124" t="s">
        <v>67</v>
      </c>
      <c r="B39" s="125">
        <v>1</v>
      </c>
      <c r="C39" s="136">
        <v>2</v>
      </c>
      <c r="D39" s="137">
        <v>71201129</v>
      </c>
      <c r="E39" s="138">
        <f>IF(ISBLANK(D39),"-",$D$48/$D$45*D39)</f>
        <v>59818739.49127993</v>
      </c>
      <c r="F39" s="137">
        <v>63958505</v>
      </c>
      <c r="G39" s="139">
        <f>IF(ISBLANK(F39),"-",$D$48/$F$45*F39)</f>
        <v>59266348.665271364</v>
      </c>
      <c r="I39" s="323">
        <f>ABS((F43/D43*D42)-F42)/D42</f>
        <v>9.9997773096896989E-3</v>
      </c>
      <c r="J39" s="112"/>
      <c r="K39" s="112"/>
      <c r="L39" s="117"/>
      <c r="M39" s="117"/>
      <c r="N39" s="118"/>
    </row>
    <row r="40" spans="1:14" ht="26.25" customHeight="1" x14ac:dyDescent="0.45">
      <c r="A40" s="124" t="s">
        <v>68</v>
      </c>
      <c r="B40" s="125">
        <v>1</v>
      </c>
      <c r="C40" s="136">
        <v>3</v>
      </c>
      <c r="D40" s="137">
        <v>71551628</v>
      </c>
      <c r="E40" s="138">
        <f>IF(ISBLANK(D40),"-",$D$48/$D$45*D40)</f>
        <v>60113206.849697158</v>
      </c>
      <c r="F40" s="137">
        <v>63883700</v>
      </c>
      <c r="G40" s="139">
        <f>IF(ISBLANK(F40),"-",$D$48/$F$45*F40)</f>
        <v>59197031.5476823</v>
      </c>
      <c r="I40" s="323"/>
      <c r="L40" s="117"/>
      <c r="M40" s="117"/>
      <c r="N40" s="140"/>
    </row>
    <row r="41" spans="1:14" ht="27" customHeight="1" x14ac:dyDescent="0.45">
      <c r="A41" s="124" t="s">
        <v>69</v>
      </c>
      <c r="B41" s="125">
        <v>1</v>
      </c>
      <c r="C41" s="141">
        <v>4</v>
      </c>
      <c r="D41" s="142"/>
      <c r="E41" s="143" t="str">
        <f>IF(ISBLANK(D41),"-",$D$48/$D$45*D41)</f>
        <v>-</v>
      </c>
      <c r="F41" s="142"/>
      <c r="G41" s="144" t="str">
        <f>IF(ISBLANK(F41),"-",$D$48/$F$45*F41)</f>
        <v>-</v>
      </c>
      <c r="I41" s="145"/>
      <c r="L41" s="117"/>
      <c r="M41" s="117"/>
      <c r="N41" s="140"/>
    </row>
    <row r="42" spans="1:14" ht="27" customHeight="1" x14ac:dyDescent="0.45">
      <c r="A42" s="124" t="s">
        <v>70</v>
      </c>
      <c r="B42" s="125">
        <v>1</v>
      </c>
      <c r="C42" s="146" t="s">
        <v>71</v>
      </c>
      <c r="D42" s="147">
        <f>AVERAGE(D38:D41)</f>
        <v>71416990.666666672</v>
      </c>
      <c r="E42" s="148">
        <f>AVERAGE(E38:E41)</f>
        <v>60000092.975218177</v>
      </c>
      <c r="F42" s="147">
        <f>AVERAGE(F38:F41)</f>
        <v>64036186.333333336</v>
      </c>
      <c r="G42" s="149">
        <f>AVERAGE(G38:G41)</f>
        <v>59338331.101166584</v>
      </c>
      <c r="H42" s="150"/>
    </row>
    <row r="43" spans="1:14" ht="26.25" customHeight="1" x14ac:dyDescent="0.45">
      <c r="A43" s="124" t="s">
        <v>72</v>
      </c>
      <c r="B43" s="125">
        <v>1</v>
      </c>
      <c r="C43" s="151" t="s">
        <v>73</v>
      </c>
      <c r="D43" s="152">
        <v>17.89</v>
      </c>
      <c r="E43" s="140"/>
      <c r="F43" s="152">
        <v>16.22</v>
      </c>
      <c r="H43" s="150"/>
    </row>
    <row r="44" spans="1:14" ht="26.25" customHeight="1" x14ac:dyDescent="0.45">
      <c r="A44" s="124" t="s">
        <v>74</v>
      </c>
      <c r="B44" s="125">
        <v>1</v>
      </c>
      <c r="C44" s="153" t="s">
        <v>75</v>
      </c>
      <c r="D44" s="154">
        <f>D43*$B$34</f>
        <v>17.89</v>
      </c>
      <c r="E44" s="155"/>
      <c r="F44" s="154">
        <f>F43*$B$34</f>
        <v>16.22</v>
      </c>
      <c r="H44" s="150"/>
    </row>
    <row r="45" spans="1:14" ht="19.5" customHeight="1" x14ac:dyDescent="0.35">
      <c r="A45" s="124" t="s">
        <v>76</v>
      </c>
      <c r="B45" s="156">
        <f>(B44/B43)*(B42/B41)*(B40/B39)*(B38/B37)*B36</f>
        <v>100</v>
      </c>
      <c r="C45" s="153" t="s">
        <v>77</v>
      </c>
      <c r="D45" s="157">
        <f>D44*$B$30/100</f>
        <v>17.854220000000002</v>
      </c>
      <c r="E45" s="158"/>
      <c r="F45" s="157">
        <f>F44*$B$30/100</f>
        <v>16.187559999999998</v>
      </c>
      <c r="H45" s="150"/>
    </row>
    <row r="46" spans="1:14" ht="19.5" customHeight="1" x14ac:dyDescent="0.35">
      <c r="A46" s="309" t="s">
        <v>78</v>
      </c>
      <c r="B46" s="310"/>
      <c r="C46" s="153" t="s">
        <v>79</v>
      </c>
      <c r="D46" s="159">
        <f>D45/$B$45</f>
        <v>0.17854220000000001</v>
      </c>
      <c r="E46" s="160"/>
      <c r="F46" s="161">
        <f>F45/$B$45</f>
        <v>0.16187559999999998</v>
      </c>
      <c r="H46" s="150"/>
    </row>
    <row r="47" spans="1:14" ht="27" customHeight="1" x14ac:dyDescent="0.45">
      <c r="A47" s="311"/>
      <c r="B47" s="312"/>
      <c r="C47" s="162" t="s">
        <v>80</v>
      </c>
      <c r="D47" s="163">
        <v>0.15</v>
      </c>
      <c r="E47" s="164"/>
      <c r="F47" s="160"/>
      <c r="H47" s="150"/>
    </row>
    <row r="48" spans="1:14" ht="18" x14ac:dyDescent="0.35">
      <c r="C48" s="165" t="s">
        <v>81</v>
      </c>
      <c r="D48" s="157">
        <f>D47*$B$45</f>
        <v>15</v>
      </c>
      <c r="F48" s="166"/>
      <c r="H48" s="150"/>
    </row>
    <row r="49" spans="1:12" ht="19.5" customHeight="1" x14ac:dyDescent="0.35">
      <c r="C49" s="167" t="s">
        <v>82</v>
      </c>
      <c r="D49" s="168">
        <f>D48/B34</f>
        <v>15</v>
      </c>
      <c r="F49" s="166"/>
      <c r="H49" s="150"/>
    </row>
    <row r="50" spans="1:12" ht="18" x14ac:dyDescent="0.35">
      <c r="C50" s="122" t="s">
        <v>83</v>
      </c>
      <c r="D50" s="169">
        <f>AVERAGE(E38:E41,G38:G41)</f>
        <v>59669212.038192369</v>
      </c>
      <c r="F50" s="170"/>
      <c r="H50" s="150"/>
    </row>
    <row r="51" spans="1:12" ht="18" x14ac:dyDescent="0.35">
      <c r="C51" s="124" t="s">
        <v>84</v>
      </c>
      <c r="D51" s="171">
        <f>STDEV(E38:E41,G38:G41)/D50</f>
        <v>6.6102544155214257E-3</v>
      </c>
      <c r="F51" s="170"/>
      <c r="H51" s="150"/>
    </row>
    <row r="52" spans="1:12" ht="19.5" customHeight="1" x14ac:dyDescent="0.35">
      <c r="C52" s="172" t="s">
        <v>20</v>
      </c>
      <c r="D52" s="173">
        <f>COUNT(E38:E41,G38:G41)</f>
        <v>6</v>
      </c>
      <c r="F52" s="170"/>
    </row>
    <row r="54" spans="1:12" ht="18" x14ac:dyDescent="0.35">
      <c r="A54" s="174" t="s">
        <v>1</v>
      </c>
      <c r="B54" s="175" t="s">
        <v>85</v>
      </c>
    </row>
    <row r="55" spans="1:12" ht="18" x14ac:dyDescent="0.35">
      <c r="A55" s="99" t="s">
        <v>86</v>
      </c>
      <c r="B55" s="176" t="str">
        <f>B21</f>
        <v>Each tablet contains LAMIVUDINE 150 mg &amp; ZIDOVUDINE 300 mg</v>
      </c>
    </row>
    <row r="56" spans="1:12" ht="26.25" customHeight="1" x14ac:dyDescent="0.45">
      <c r="A56" s="177" t="s">
        <v>87</v>
      </c>
      <c r="B56" s="178">
        <v>150</v>
      </c>
      <c r="C56" s="99" t="str">
        <f>B20</f>
        <v xml:space="preserve">LAMIVUDINE  </v>
      </c>
      <c r="H56" s="179"/>
    </row>
    <row r="57" spans="1:12" ht="18" x14ac:dyDescent="0.35">
      <c r="A57" s="176" t="s">
        <v>88</v>
      </c>
      <c r="B57" s="268">
        <f>'Uniformity (3TC)'!C46</f>
        <v>775.22950000000003</v>
      </c>
      <c r="H57" s="179"/>
    </row>
    <row r="58" spans="1:12" ht="19.5" customHeight="1" x14ac:dyDescent="0.35">
      <c r="H58" s="179"/>
    </row>
    <row r="59" spans="1:12" s="14" customFormat="1" ht="27" customHeight="1" x14ac:dyDescent="0.45">
      <c r="A59" s="122" t="s">
        <v>89</v>
      </c>
      <c r="B59" s="123">
        <v>200</v>
      </c>
      <c r="C59" s="99"/>
      <c r="D59" s="180" t="s">
        <v>90</v>
      </c>
      <c r="E59" s="181" t="s">
        <v>62</v>
      </c>
      <c r="F59" s="181" t="s">
        <v>63</v>
      </c>
      <c r="G59" s="181" t="s">
        <v>91</v>
      </c>
      <c r="H59" s="126" t="s">
        <v>92</v>
      </c>
      <c r="L59" s="112"/>
    </row>
    <row r="60" spans="1:12" s="14" customFormat="1" ht="26.25" customHeight="1" x14ac:dyDescent="0.45">
      <c r="A60" s="124" t="s">
        <v>93</v>
      </c>
      <c r="B60" s="125">
        <v>4</v>
      </c>
      <c r="C60" s="326" t="s">
        <v>94</v>
      </c>
      <c r="D60" s="329">
        <v>781.44</v>
      </c>
      <c r="E60" s="182">
        <v>1</v>
      </c>
      <c r="F60" s="183">
        <v>61022683</v>
      </c>
      <c r="G60" s="269">
        <f>IF(ISBLANK(F60),"-",(F60/$D$50*$D$47*$B$68)*($B$57/$D$60))</f>
        <v>152.1832685275071</v>
      </c>
      <c r="H60" s="184">
        <f t="shared" ref="H60:H71" si="0">IF(ISBLANK(F60),"-",G60/$B$56)</f>
        <v>1.0145551235167141</v>
      </c>
      <c r="L60" s="112"/>
    </row>
    <row r="61" spans="1:12" s="14" customFormat="1" ht="26.25" customHeight="1" x14ac:dyDescent="0.45">
      <c r="A61" s="124" t="s">
        <v>95</v>
      </c>
      <c r="B61" s="125">
        <v>20</v>
      </c>
      <c r="C61" s="327"/>
      <c r="D61" s="330"/>
      <c r="E61" s="185">
        <v>2</v>
      </c>
      <c r="F61" s="137">
        <v>61322771</v>
      </c>
      <c r="G61" s="270">
        <f>IF(ISBLANK(F61),"-",(F61/$D$50*$D$47*$B$68)*($B$57/$D$60))</f>
        <v>152.93165208654992</v>
      </c>
      <c r="H61" s="186">
        <f t="shared" si="0"/>
        <v>1.019544347243666</v>
      </c>
      <c r="L61" s="112"/>
    </row>
    <row r="62" spans="1:12" s="14" customFormat="1" ht="26.25" customHeight="1" x14ac:dyDescent="0.45">
      <c r="A62" s="124" t="s">
        <v>96</v>
      </c>
      <c r="B62" s="125">
        <v>1</v>
      </c>
      <c r="C62" s="327"/>
      <c r="D62" s="330"/>
      <c r="E62" s="185">
        <v>3</v>
      </c>
      <c r="F62" s="187">
        <v>61819969</v>
      </c>
      <c r="G62" s="270">
        <f>IF(ISBLANK(F62),"-",(F62/$D$50*$D$47*$B$68)*($B$57/$D$60))</f>
        <v>154.17160439650229</v>
      </c>
      <c r="H62" s="186">
        <f t="shared" si="0"/>
        <v>1.027810695976682</v>
      </c>
      <c r="L62" s="112"/>
    </row>
    <row r="63" spans="1:12" ht="27" customHeight="1" x14ac:dyDescent="0.45">
      <c r="A63" s="124" t="s">
        <v>97</v>
      </c>
      <c r="B63" s="125">
        <v>1</v>
      </c>
      <c r="C63" s="337"/>
      <c r="D63" s="331"/>
      <c r="E63" s="188">
        <v>4</v>
      </c>
      <c r="F63" s="189"/>
      <c r="G63" s="270" t="str">
        <f>IF(ISBLANK(F63),"-",(F63/$D$50*$D$47*$B$68)*($B$57/$D$60))</f>
        <v>-</v>
      </c>
      <c r="H63" s="186" t="str">
        <f t="shared" si="0"/>
        <v>-</v>
      </c>
    </row>
    <row r="64" spans="1:12" ht="26.25" customHeight="1" x14ac:dyDescent="0.45">
      <c r="A64" s="124" t="s">
        <v>98</v>
      </c>
      <c r="B64" s="125">
        <v>1</v>
      </c>
      <c r="C64" s="326" t="s">
        <v>99</v>
      </c>
      <c r="D64" s="329">
        <v>769.66</v>
      </c>
      <c r="E64" s="182">
        <v>1</v>
      </c>
      <c r="F64" s="183">
        <v>58515390</v>
      </c>
      <c r="G64" s="271">
        <f>IF(ISBLANK(F64),"-",(F64/$D$50*$D$47*$B$68)*($B$57/$D$64))</f>
        <v>148.16391137153397</v>
      </c>
      <c r="H64" s="190">
        <f t="shared" si="0"/>
        <v>0.98775940914355975</v>
      </c>
    </row>
    <row r="65" spans="1:8" ht="26.25" customHeight="1" x14ac:dyDescent="0.45">
      <c r="A65" s="124" t="s">
        <v>100</v>
      </c>
      <c r="B65" s="125">
        <v>1</v>
      </c>
      <c r="C65" s="327"/>
      <c r="D65" s="330"/>
      <c r="E65" s="185">
        <v>2</v>
      </c>
      <c r="F65" s="137">
        <v>58685767</v>
      </c>
      <c r="G65" s="272">
        <f>IF(ISBLANK(F65),"-",(F65/$D$50*$D$47*$B$68)*($B$57/$D$64))</f>
        <v>148.5953145071492</v>
      </c>
      <c r="H65" s="191">
        <f t="shared" si="0"/>
        <v>0.9906354300476613</v>
      </c>
    </row>
    <row r="66" spans="1:8" ht="26.25" customHeight="1" x14ac:dyDescent="0.45">
      <c r="A66" s="124" t="s">
        <v>101</v>
      </c>
      <c r="B66" s="125">
        <v>1</v>
      </c>
      <c r="C66" s="327"/>
      <c r="D66" s="330"/>
      <c r="E66" s="185">
        <v>3</v>
      </c>
      <c r="F66" s="137">
        <v>58556292</v>
      </c>
      <c r="G66" s="272">
        <f>IF(ISBLANK(F66),"-",(F66/$D$50*$D$47*$B$68)*($B$57/$D$64))</f>
        <v>148.26747729330123</v>
      </c>
      <c r="H66" s="191">
        <f t="shared" si="0"/>
        <v>0.98844984862200813</v>
      </c>
    </row>
    <row r="67" spans="1:8" ht="27" customHeight="1" x14ac:dyDescent="0.45">
      <c r="A67" s="124" t="s">
        <v>102</v>
      </c>
      <c r="B67" s="125">
        <v>1</v>
      </c>
      <c r="C67" s="337"/>
      <c r="D67" s="331"/>
      <c r="E67" s="188">
        <v>4</v>
      </c>
      <c r="F67" s="189"/>
      <c r="G67" s="273" t="str">
        <f>IF(ISBLANK(F67),"-",(F67/$D$50*$D$47*$B$68)*($B$57/$D$64))</f>
        <v>-</v>
      </c>
      <c r="H67" s="192" t="str">
        <f t="shared" si="0"/>
        <v>-</v>
      </c>
    </row>
    <row r="68" spans="1:8" ht="26.25" customHeight="1" x14ac:dyDescent="0.5">
      <c r="A68" s="124" t="s">
        <v>103</v>
      </c>
      <c r="B68" s="193">
        <f>(B67/B66)*(B65/B64)*(B63/B62)*(B61/B60)*B59</f>
        <v>1000</v>
      </c>
      <c r="C68" s="326" t="s">
        <v>104</v>
      </c>
      <c r="D68" s="329">
        <v>776.18</v>
      </c>
      <c r="E68" s="182">
        <v>1</v>
      </c>
      <c r="F68" s="183">
        <v>61417452</v>
      </c>
      <c r="G68" s="271">
        <f>IF(ISBLANK(F68),"-",(F68/$D$50*$D$47*$B$68)*($B$57/$D$68))</f>
        <v>154.20575926789084</v>
      </c>
      <c r="H68" s="186">
        <f t="shared" si="0"/>
        <v>1.0280383951192722</v>
      </c>
    </row>
    <row r="69" spans="1:8" ht="27" customHeight="1" x14ac:dyDescent="0.5">
      <c r="A69" s="172" t="s">
        <v>105</v>
      </c>
      <c r="B69" s="194">
        <f>(D47*B68)/B56*B57</f>
        <v>775.22950000000003</v>
      </c>
      <c r="C69" s="327"/>
      <c r="D69" s="330"/>
      <c r="E69" s="185">
        <v>2</v>
      </c>
      <c r="F69" s="137">
        <v>60519497</v>
      </c>
      <c r="G69" s="272">
        <f>IF(ISBLANK(F69),"-",(F69/$D$50*$D$47*$B$68)*($B$57/$D$68))</f>
        <v>151.95119109460686</v>
      </c>
      <c r="H69" s="186">
        <f t="shared" si="0"/>
        <v>1.0130079406307124</v>
      </c>
    </row>
    <row r="70" spans="1:8" ht="26.25" customHeight="1" x14ac:dyDescent="0.45">
      <c r="A70" s="332" t="s">
        <v>78</v>
      </c>
      <c r="B70" s="333"/>
      <c r="C70" s="327"/>
      <c r="D70" s="330"/>
      <c r="E70" s="185">
        <v>3</v>
      </c>
      <c r="F70" s="137">
        <v>60385008</v>
      </c>
      <c r="G70" s="272">
        <f>IF(ISBLANK(F70),"-",(F70/$D$50*$D$47*$B$68)*($B$57/$D$68))</f>
        <v>151.61351869559263</v>
      </c>
      <c r="H70" s="186">
        <f t="shared" si="0"/>
        <v>1.0107567913039508</v>
      </c>
    </row>
    <row r="71" spans="1:8" ht="27" customHeight="1" x14ac:dyDescent="0.45">
      <c r="A71" s="334"/>
      <c r="B71" s="335"/>
      <c r="C71" s="328"/>
      <c r="D71" s="331"/>
      <c r="E71" s="188">
        <v>4</v>
      </c>
      <c r="F71" s="189"/>
      <c r="G71" s="273" t="str">
        <f>IF(ISBLANK(F71),"-",(F71/$D$50*$D$47*$B$68)*($B$57/$D$68))</f>
        <v>-</v>
      </c>
      <c r="H71" s="195" t="str">
        <f t="shared" si="0"/>
        <v>-</v>
      </c>
    </row>
    <row r="72" spans="1:8" ht="26.25" customHeight="1" x14ac:dyDescent="0.45">
      <c r="A72" s="196"/>
      <c r="B72" s="196"/>
      <c r="C72" s="196"/>
      <c r="D72" s="196"/>
      <c r="E72" s="196"/>
      <c r="F72" s="198" t="s">
        <v>71</v>
      </c>
      <c r="G72" s="278">
        <f>AVERAGE(G60:G71)</f>
        <v>151.34263302673713</v>
      </c>
      <c r="H72" s="199">
        <f>AVERAGE(H60:H71)</f>
        <v>1.0089508868449142</v>
      </c>
    </row>
    <row r="73" spans="1:8" ht="26.25" customHeight="1" x14ac:dyDescent="0.45">
      <c r="C73" s="196"/>
      <c r="D73" s="196"/>
      <c r="E73" s="196"/>
      <c r="F73" s="200" t="s">
        <v>84</v>
      </c>
      <c r="G73" s="274">
        <f>STDEV(G60:G71)/G72</f>
        <v>1.601294762149956E-2</v>
      </c>
      <c r="H73" s="274">
        <f>STDEV(H60:H71)/H72</f>
        <v>1.601294762149957E-2</v>
      </c>
    </row>
    <row r="74" spans="1:8" ht="27" customHeight="1" x14ac:dyDescent="0.45">
      <c r="A74" s="196"/>
      <c r="B74" s="196"/>
      <c r="C74" s="197"/>
      <c r="D74" s="197"/>
      <c r="E74" s="201"/>
      <c r="F74" s="202" t="s">
        <v>20</v>
      </c>
      <c r="G74" s="203">
        <f>COUNT(G60:G71)</f>
        <v>9</v>
      </c>
      <c r="H74" s="203">
        <f>COUNT(H60:H71)</f>
        <v>9</v>
      </c>
    </row>
    <row r="76" spans="1:8" ht="26.25" customHeight="1" x14ac:dyDescent="0.45">
      <c r="A76" s="108" t="s">
        <v>106</v>
      </c>
      <c r="B76" s="204" t="s">
        <v>107</v>
      </c>
      <c r="C76" s="313" t="str">
        <f>B20</f>
        <v xml:space="preserve">LAMIVUDINE  </v>
      </c>
      <c r="D76" s="313"/>
      <c r="E76" s="205" t="s">
        <v>108</v>
      </c>
      <c r="F76" s="205"/>
      <c r="G76" s="206">
        <f>H72</f>
        <v>1.0089508868449142</v>
      </c>
      <c r="H76" s="207"/>
    </row>
    <row r="77" spans="1:8" ht="18" x14ac:dyDescent="0.35">
      <c r="A77" s="107" t="s">
        <v>109</v>
      </c>
      <c r="B77" s="107" t="s">
        <v>110</v>
      </c>
    </row>
    <row r="78" spans="1:8" ht="18" x14ac:dyDescent="0.35">
      <c r="A78" s="107"/>
      <c r="B78" s="107"/>
    </row>
    <row r="79" spans="1:8" ht="26.25" customHeight="1" x14ac:dyDescent="0.45">
      <c r="A79" s="108" t="s">
        <v>4</v>
      </c>
      <c r="B79" s="336" t="str">
        <f>B26</f>
        <v>LAMIVUDINE</v>
      </c>
      <c r="C79" s="336"/>
    </row>
    <row r="80" spans="1:8" ht="26.25" customHeight="1" x14ac:dyDescent="0.45">
      <c r="A80" s="109" t="s">
        <v>48</v>
      </c>
      <c r="B80" s="336" t="str">
        <f>B27</f>
        <v>L42-1</v>
      </c>
      <c r="C80" s="336"/>
    </row>
    <row r="81" spans="1:12" ht="27" customHeight="1" x14ac:dyDescent="0.45">
      <c r="A81" s="109" t="s">
        <v>6</v>
      </c>
      <c r="B81" s="208">
        <f>B28</f>
        <v>99.8</v>
      </c>
    </row>
    <row r="82" spans="1:12" s="14" customFormat="1" ht="27" customHeight="1" x14ac:dyDescent="0.5">
      <c r="A82" s="109" t="s">
        <v>49</v>
      </c>
      <c r="B82" s="111">
        <v>0</v>
      </c>
      <c r="C82" s="315" t="s">
        <v>50</v>
      </c>
      <c r="D82" s="316"/>
      <c r="E82" s="316"/>
      <c r="F82" s="316"/>
      <c r="G82" s="317"/>
      <c r="I82" s="112"/>
      <c r="J82" s="112"/>
      <c r="K82" s="112"/>
      <c r="L82" s="112"/>
    </row>
    <row r="83" spans="1:12" s="14" customFormat="1" ht="19.5" customHeight="1" x14ac:dyDescent="0.35">
      <c r="A83" s="109" t="s">
        <v>51</v>
      </c>
      <c r="B83" s="113">
        <f>B81-B82</f>
        <v>99.8</v>
      </c>
      <c r="C83" s="114"/>
      <c r="D83" s="114"/>
      <c r="E83" s="114"/>
      <c r="F83" s="114"/>
      <c r="G83" s="115"/>
      <c r="I83" s="112"/>
      <c r="J83" s="112"/>
      <c r="K83" s="112"/>
      <c r="L83" s="112"/>
    </row>
    <row r="84" spans="1:12" s="14" customFormat="1" ht="27" customHeight="1" x14ac:dyDescent="0.45">
      <c r="A84" s="109" t="s">
        <v>52</v>
      </c>
      <c r="B84" s="116">
        <v>1</v>
      </c>
      <c r="C84" s="318" t="s">
        <v>111</v>
      </c>
      <c r="D84" s="319"/>
      <c r="E84" s="319"/>
      <c r="F84" s="319"/>
      <c r="G84" s="319"/>
      <c r="H84" s="320"/>
      <c r="I84" s="112"/>
      <c r="J84" s="112"/>
      <c r="K84" s="112"/>
      <c r="L84" s="112"/>
    </row>
    <row r="85" spans="1:12" s="14" customFormat="1" ht="27" customHeight="1" x14ac:dyDescent="0.45">
      <c r="A85" s="109" t="s">
        <v>54</v>
      </c>
      <c r="B85" s="116">
        <v>1</v>
      </c>
      <c r="C85" s="318" t="s">
        <v>112</v>
      </c>
      <c r="D85" s="319"/>
      <c r="E85" s="319"/>
      <c r="F85" s="319"/>
      <c r="G85" s="319"/>
      <c r="H85" s="320"/>
      <c r="I85" s="112"/>
      <c r="J85" s="112"/>
      <c r="K85" s="112"/>
      <c r="L85" s="112"/>
    </row>
    <row r="86" spans="1:12" s="14" customFormat="1" ht="18" x14ac:dyDescent="0.35">
      <c r="A86" s="109"/>
      <c r="B86" s="119"/>
      <c r="C86" s="120"/>
      <c r="D86" s="120"/>
      <c r="E86" s="120"/>
      <c r="F86" s="120"/>
      <c r="G86" s="120"/>
      <c r="H86" s="120"/>
      <c r="I86" s="112"/>
      <c r="J86" s="112"/>
      <c r="K86" s="112"/>
      <c r="L86" s="112"/>
    </row>
    <row r="87" spans="1:12" s="14" customFormat="1" ht="18" x14ac:dyDescent="0.35">
      <c r="A87" s="109" t="s">
        <v>56</v>
      </c>
      <c r="B87" s="121">
        <f>B84/B85</f>
        <v>1</v>
      </c>
      <c r="C87" s="99" t="s">
        <v>57</v>
      </c>
      <c r="D87" s="99"/>
      <c r="E87" s="99"/>
      <c r="F87" s="99"/>
      <c r="G87" s="99"/>
      <c r="I87" s="112"/>
      <c r="J87" s="112"/>
      <c r="K87" s="112"/>
      <c r="L87" s="112"/>
    </row>
    <row r="88" spans="1:12" ht="19.5" customHeight="1" x14ac:dyDescent="0.35">
      <c r="A88" s="107"/>
      <c r="B88" s="107"/>
    </row>
    <row r="89" spans="1:12" ht="27" customHeight="1" x14ac:dyDescent="0.45">
      <c r="A89" s="122" t="s">
        <v>58</v>
      </c>
      <c r="B89" s="123">
        <v>100</v>
      </c>
      <c r="D89" s="209" t="s">
        <v>59</v>
      </c>
      <c r="E89" s="210"/>
      <c r="F89" s="321" t="s">
        <v>60</v>
      </c>
      <c r="G89" s="322"/>
    </row>
    <row r="90" spans="1:12" ht="27" customHeight="1" x14ac:dyDescent="0.45">
      <c r="A90" s="124" t="s">
        <v>61</v>
      </c>
      <c r="B90" s="125">
        <v>1</v>
      </c>
      <c r="C90" s="211" t="s">
        <v>62</v>
      </c>
      <c r="D90" s="127" t="s">
        <v>63</v>
      </c>
      <c r="E90" s="128" t="s">
        <v>64</v>
      </c>
      <c r="F90" s="127" t="s">
        <v>63</v>
      </c>
      <c r="G90" s="212" t="s">
        <v>64</v>
      </c>
      <c r="I90" s="130" t="s">
        <v>65</v>
      </c>
    </row>
    <row r="91" spans="1:12" ht="26.25" customHeight="1" x14ac:dyDescent="0.45">
      <c r="A91" s="124" t="s">
        <v>66</v>
      </c>
      <c r="B91" s="125">
        <v>1</v>
      </c>
      <c r="C91" s="213">
        <v>1</v>
      </c>
      <c r="D91" s="281">
        <v>71498215</v>
      </c>
      <c r="E91" s="133">
        <f>IF(ISBLANK(D91),"-",$D$101/$D$98*D91)</f>
        <v>66742591.760752715</v>
      </c>
      <c r="F91" s="132">
        <v>64266354</v>
      </c>
      <c r="G91" s="134">
        <f>IF(ISBLANK(F91),"-",$D$101/$F$98*F91)</f>
        <v>66168458.989495628</v>
      </c>
      <c r="I91" s="135"/>
    </row>
    <row r="92" spans="1:12" ht="26.25" customHeight="1" x14ac:dyDescent="0.45">
      <c r="A92" s="124" t="s">
        <v>67</v>
      </c>
      <c r="B92" s="125">
        <v>1</v>
      </c>
      <c r="C92" s="197">
        <v>2</v>
      </c>
      <c r="D92" s="282">
        <v>71201129</v>
      </c>
      <c r="E92" s="138">
        <f>IF(ISBLANK(D92),"-",$D$101/$D$98*D92)</f>
        <v>66465266.101422131</v>
      </c>
      <c r="F92" s="137">
        <v>63958505</v>
      </c>
      <c r="G92" s="139">
        <f>IF(ISBLANK(F92),"-",$D$101/$F$98*F92)</f>
        <v>65851498.516968168</v>
      </c>
      <c r="I92" s="323">
        <f>ABS((F96/D96*D95)-F95)/D95</f>
        <v>9.9997773096896989E-3</v>
      </c>
    </row>
    <row r="93" spans="1:12" ht="26.25" customHeight="1" x14ac:dyDescent="0.45">
      <c r="A93" s="124" t="s">
        <v>68</v>
      </c>
      <c r="B93" s="125">
        <v>1</v>
      </c>
      <c r="C93" s="197">
        <v>3</v>
      </c>
      <c r="D93" s="282">
        <v>71551628</v>
      </c>
      <c r="E93" s="138">
        <f>IF(ISBLANK(D93),"-",$D$101/$D$98*D93)</f>
        <v>66792452.055219047</v>
      </c>
      <c r="F93" s="137">
        <v>63883700</v>
      </c>
      <c r="G93" s="139">
        <f>IF(ISBLANK(F93),"-",$D$101/$F$98*F93)</f>
        <v>65774479.497424766</v>
      </c>
      <c r="I93" s="323"/>
    </row>
    <row r="94" spans="1:12" ht="27" customHeight="1" x14ac:dyDescent="0.45">
      <c r="A94" s="124" t="s">
        <v>69</v>
      </c>
      <c r="B94" s="125">
        <v>1</v>
      </c>
      <c r="C94" s="214">
        <v>4</v>
      </c>
      <c r="D94" s="142"/>
      <c r="E94" s="143" t="str">
        <f>IF(ISBLANK(D94),"-",$D$101/$D$98*D94)</f>
        <v>-</v>
      </c>
      <c r="F94" s="215"/>
      <c r="G94" s="144" t="str">
        <f>IF(ISBLANK(F94),"-",$D$101/$F$98*F94)</f>
        <v>-</v>
      </c>
      <c r="I94" s="145"/>
    </row>
    <row r="95" spans="1:12" ht="27" customHeight="1" x14ac:dyDescent="0.45">
      <c r="A95" s="124" t="s">
        <v>70</v>
      </c>
      <c r="B95" s="125">
        <v>1</v>
      </c>
      <c r="C95" s="216" t="s">
        <v>71</v>
      </c>
      <c r="D95" s="217">
        <f>AVERAGE(D91:D94)</f>
        <v>71416990.666666672</v>
      </c>
      <c r="E95" s="148">
        <f>AVERAGE(E91:E94)</f>
        <v>66666769.972464629</v>
      </c>
      <c r="F95" s="218">
        <f>AVERAGE(F91:F94)</f>
        <v>64036186.333333336</v>
      </c>
      <c r="G95" s="219">
        <f>AVERAGE(G91:G94)</f>
        <v>65931479.001296185</v>
      </c>
    </row>
    <row r="96" spans="1:12" ht="26.25" customHeight="1" x14ac:dyDescent="0.45">
      <c r="A96" s="124" t="s">
        <v>72</v>
      </c>
      <c r="B96" s="110">
        <v>1</v>
      </c>
      <c r="C96" s="220" t="s">
        <v>113</v>
      </c>
      <c r="D96" s="221">
        <v>17.89</v>
      </c>
      <c r="E96" s="140"/>
      <c r="F96" s="152">
        <v>16.22</v>
      </c>
    </row>
    <row r="97" spans="1:10" ht="26.25" customHeight="1" x14ac:dyDescent="0.45">
      <c r="A97" s="124" t="s">
        <v>74</v>
      </c>
      <c r="B97" s="110">
        <v>1</v>
      </c>
      <c r="C97" s="222" t="s">
        <v>114</v>
      </c>
      <c r="D97" s="223">
        <f>D96*$B$87</f>
        <v>17.89</v>
      </c>
      <c r="E97" s="155"/>
      <c r="F97" s="154">
        <f>F96*$B$87</f>
        <v>16.22</v>
      </c>
    </row>
    <row r="98" spans="1:10" ht="19.5" customHeight="1" x14ac:dyDescent="0.35">
      <c r="A98" s="124" t="s">
        <v>76</v>
      </c>
      <c r="B98" s="224">
        <f>(B97/B96)*(B95/B94)*(B93/B92)*(B91/B90)*B89</f>
        <v>100</v>
      </c>
      <c r="C98" s="222" t="s">
        <v>115</v>
      </c>
      <c r="D98" s="225">
        <f>D97*$B$83/100</f>
        <v>17.854220000000002</v>
      </c>
      <c r="E98" s="158"/>
      <c r="F98" s="157">
        <f>F97*$B$83/100</f>
        <v>16.187559999999998</v>
      </c>
    </row>
    <row r="99" spans="1:10" ht="19.5" customHeight="1" x14ac:dyDescent="0.35">
      <c r="A99" s="309" t="s">
        <v>78</v>
      </c>
      <c r="B99" s="324"/>
      <c r="C99" s="222" t="s">
        <v>116</v>
      </c>
      <c r="D99" s="226">
        <f>D98/$B$98</f>
        <v>0.17854220000000001</v>
      </c>
      <c r="E99" s="158"/>
      <c r="F99" s="161">
        <f>F98/$B$98</f>
        <v>0.16187559999999998</v>
      </c>
      <c r="G99" s="227"/>
      <c r="H99" s="150"/>
    </row>
    <row r="100" spans="1:10" ht="19.5" customHeight="1" x14ac:dyDescent="0.35">
      <c r="A100" s="311"/>
      <c r="B100" s="325"/>
      <c r="C100" s="222" t="s">
        <v>80</v>
      </c>
      <c r="D100" s="228">
        <f>$B$56/$B$116</f>
        <v>0.16666666666666666</v>
      </c>
      <c r="F100" s="166"/>
      <c r="G100" s="229"/>
      <c r="H100" s="150"/>
    </row>
    <row r="101" spans="1:10" ht="18" x14ac:dyDescent="0.35">
      <c r="C101" s="222" t="s">
        <v>81</v>
      </c>
      <c r="D101" s="223">
        <f>D100*$B$98</f>
        <v>16.666666666666664</v>
      </c>
      <c r="F101" s="166"/>
      <c r="G101" s="227"/>
      <c r="H101" s="150"/>
    </row>
    <row r="102" spans="1:10" ht="19.5" customHeight="1" x14ac:dyDescent="0.35">
      <c r="C102" s="230" t="s">
        <v>82</v>
      </c>
      <c r="D102" s="231">
        <f>D101/B34</f>
        <v>16.666666666666664</v>
      </c>
      <c r="F102" s="170"/>
      <c r="G102" s="227"/>
      <c r="H102" s="150"/>
      <c r="J102" s="232"/>
    </row>
    <row r="103" spans="1:10" ht="18" x14ac:dyDescent="0.35">
      <c r="C103" s="233" t="s">
        <v>117</v>
      </c>
      <c r="D103" s="234">
        <f>AVERAGE(E91:E94,G91:G94)</f>
        <v>66299124.486880414</v>
      </c>
      <c r="F103" s="170"/>
      <c r="G103" s="235"/>
      <c r="H103" s="150"/>
      <c r="J103" s="236"/>
    </row>
    <row r="104" spans="1:10" ht="18" x14ac:dyDescent="0.35">
      <c r="C104" s="200" t="s">
        <v>84</v>
      </c>
      <c r="D104" s="237">
        <f>STDEV(E91:E94,G91:G94)/D103</f>
        <v>6.6102544155214023E-3</v>
      </c>
      <c r="F104" s="170"/>
      <c r="G104" s="227"/>
      <c r="H104" s="150"/>
      <c r="J104" s="236"/>
    </row>
    <row r="105" spans="1:10" ht="19.5" customHeight="1" x14ac:dyDescent="0.35">
      <c r="C105" s="202" t="s">
        <v>20</v>
      </c>
      <c r="D105" s="238">
        <f>COUNT(E91:E94,G91:G94)</f>
        <v>6</v>
      </c>
      <c r="F105" s="170"/>
      <c r="G105" s="227"/>
      <c r="H105" s="150"/>
      <c r="J105" s="236"/>
    </row>
    <row r="106" spans="1:10" ht="19.5" customHeight="1" x14ac:dyDescent="0.35">
      <c r="A106" s="174"/>
      <c r="B106" s="174"/>
      <c r="C106" s="174"/>
      <c r="D106" s="174"/>
      <c r="E106" s="174"/>
    </row>
    <row r="107" spans="1:10" ht="26.25" customHeight="1" x14ac:dyDescent="0.45">
      <c r="A107" s="122" t="s">
        <v>118</v>
      </c>
      <c r="B107" s="123">
        <v>900</v>
      </c>
      <c r="C107" s="239" t="s">
        <v>119</v>
      </c>
      <c r="D107" s="240" t="s">
        <v>63</v>
      </c>
      <c r="E107" s="241" t="s">
        <v>120</v>
      </c>
      <c r="F107" s="242" t="s">
        <v>121</v>
      </c>
    </row>
    <row r="108" spans="1:10" ht="26.25" customHeight="1" x14ac:dyDescent="0.45">
      <c r="A108" s="124" t="s">
        <v>122</v>
      </c>
      <c r="B108" s="125">
        <v>1</v>
      </c>
      <c r="C108" s="243">
        <v>1</v>
      </c>
      <c r="D108" s="244">
        <v>69940410</v>
      </c>
      <c r="E108" s="275">
        <f t="shared" ref="E108:E113" si="1">IF(ISBLANK(D108),"-",D108/$D$103*$D$100*$B$116)</f>
        <v>158.2383113079573</v>
      </c>
      <c r="F108" s="245">
        <f t="shared" ref="F108:F113" si="2">IF(ISBLANK(D108), "-", E108/$B$56)</f>
        <v>1.0549220753863819</v>
      </c>
    </row>
    <row r="109" spans="1:10" ht="26.25" customHeight="1" x14ac:dyDescent="0.45">
      <c r="A109" s="124" t="s">
        <v>95</v>
      </c>
      <c r="B109" s="125">
        <v>1</v>
      </c>
      <c r="C109" s="243">
        <v>2</v>
      </c>
      <c r="D109" s="244">
        <v>69286092</v>
      </c>
      <c r="E109" s="276">
        <f t="shared" si="1"/>
        <v>156.75793429303275</v>
      </c>
      <c r="F109" s="246">
        <f t="shared" si="2"/>
        <v>1.0450528952868849</v>
      </c>
    </row>
    <row r="110" spans="1:10" ht="26.25" customHeight="1" x14ac:dyDescent="0.45">
      <c r="A110" s="124" t="s">
        <v>96</v>
      </c>
      <c r="B110" s="125">
        <v>1</v>
      </c>
      <c r="C110" s="243">
        <v>3</v>
      </c>
      <c r="D110" s="244">
        <v>69556484</v>
      </c>
      <c r="E110" s="276">
        <f t="shared" si="1"/>
        <v>157.36968897778769</v>
      </c>
      <c r="F110" s="246">
        <f t="shared" si="2"/>
        <v>1.049131259851918</v>
      </c>
    </row>
    <row r="111" spans="1:10" ht="26.25" customHeight="1" x14ac:dyDescent="0.45">
      <c r="A111" s="124" t="s">
        <v>97</v>
      </c>
      <c r="B111" s="125">
        <v>1</v>
      </c>
      <c r="C111" s="243">
        <v>4</v>
      </c>
      <c r="D111" s="244">
        <v>69474966</v>
      </c>
      <c r="E111" s="276">
        <f t="shared" si="1"/>
        <v>157.18525667804565</v>
      </c>
      <c r="F111" s="246">
        <f t="shared" si="2"/>
        <v>1.0479017111869711</v>
      </c>
    </row>
    <row r="112" spans="1:10" ht="26.25" customHeight="1" x14ac:dyDescent="0.45">
      <c r="A112" s="124" t="s">
        <v>98</v>
      </c>
      <c r="B112" s="125">
        <v>1</v>
      </c>
      <c r="C112" s="243">
        <v>5</v>
      </c>
      <c r="D112" s="244">
        <v>69977874</v>
      </c>
      <c r="E112" s="276">
        <f t="shared" si="1"/>
        <v>158.3230726082534</v>
      </c>
      <c r="F112" s="246">
        <f t="shared" si="2"/>
        <v>1.0554871507216894</v>
      </c>
    </row>
    <row r="113" spans="1:10" ht="26.25" customHeight="1" x14ac:dyDescent="0.45">
      <c r="A113" s="124" t="s">
        <v>100</v>
      </c>
      <c r="B113" s="125">
        <v>1</v>
      </c>
      <c r="C113" s="247">
        <v>6</v>
      </c>
      <c r="D113" s="248">
        <v>69346618</v>
      </c>
      <c r="E113" s="277">
        <f t="shared" si="1"/>
        <v>156.89487275293348</v>
      </c>
      <c r="F113" s="249">
        <f t="shared" si="2"/>
        <v>1.0459658183528899</v>
      </c>
    </row>
    <row r="114" spans="1:10" ht="26.25" customHeight="1" x14ac:dyDescent="0.45">
      <c r="A114" s="124" t="s">
        <v>101</v>
      </c>
      <c r="B114" s="125">
        <v>1</v>
      </c>
      <c r="C114" s="243"/>
      <c r="D114" s="197"/>
      <c r="E114" s="98"/>
      <c r="F114" s="250"/>
    </row>
    <row r="115" spans="1:10" ht="26.25" customHeight="1" x14ac:dyDescent="0.45">
      <c r="A115" s="124" t="s">
        <v>102</v>
      </c>
      <c r="B115" s="125">
        <v>1</v>
      </c>
      <c r="C115" s="243"/>
      <c r="D115" s="251" t="s">
        <v>71</v>
      </c>
      <c r="E115" s="279">
        <f>AVERAGE(E108:E113)</f>
        <v>157.46152276966836</v>
      </c>
      <c r="F115" s="252">
        <f>AVERAGE(F108:F113)</f>
        <v>1.0497434851311225</v>
      </c>
    </row>
    <row r="116" spans="1:10" ht="27" customHeight="1" x14ac:dyDescent="0.45">
      <c r="A116" s="124" t="s">
        <v>103</v>
      </c>
      <c r="B116" s="156">
        <f>(B115/B114)*(B113/B112)*(B111/B110)*(B109/B108)*B107</f>
        <v>900</v>
      </c>
      <c r="C116" s="253"/>
      <c r="D116" s="216" t="s">
        <v>84</v>
      </c>
      <c r="E116" s="254">
        <f>STDEV(E108:E113)/E115</f>
        <v>4.2569541856847942E-3</v>
      </c>
      <c r="F116" s="254">
        <f>STDEV(F108:F113)/F115</f>
        <v>4.256954185684789E-3</v>
      </c>
      <c r="I116" s="98"/>
    </row>
    <row r="117" spans="1:10" ht="27" customHeight="1" x14ac:dyDescent="0.45">
      <c r="A117" s="309" t="s">
        <v>78</v>
      </c>
      <c r="B117" s="310"/>
      <c r="C117" s="255"/>
      <c r="D117" s="256" t="s">
        <v>20</v>
      </c>
      <c r="E117" s="257">
        <f>COUNT(E108:E113)</f>
        <v>6</v>
      </c>
      <c r="F117" s="257">
        <f>COUNT(F108:F113)</f>
        <v>6</v>
      </c>
      <c r="I117" s="98"/>
      <c r="J117" s="236"/>
    </row>
    <row r="118" spans="1:10" ht="19.5" customHeight="1" x14ac:dyDescent="0.35">
      <c r="A118" s="311"/>
      <c r="B118" s="312"/>
      <c r="C118" s="98"/>
      <c r="D118" s="98"/>
      <c r="E118" s="98"/>
      <c r="F118" s="197"/>
      <c r="G118" s="98"/>
      <c r="H118" s="98"/>
      <c r="I118" s="98"/>
    </row>
    <row r="119" spans="1:10" ht="18" x14ac:dyDescent="0.35">
      <c r="A119" s="266"/>
      <c r="B119" s="120"/>
      <c r="C119" s="98"/>
      <c r="D119" s="98"/>
      <c r="E119" s="98"/>
      <c r="F119" s="197"/>
      <c r="G119" s="98"/>
      <c r="H119" s="98"/>
      <c r="I119" s="98"/>
    </row>
    <row r="120" spans="1:10" ht="26.25" customHeight="1" x14ac:dyDescent="0.45">
      <c r="A120" s="108" t="s">
        <v>106</v>
      </c>
      <c r="B120" s="204" t="s">
        <v>123</v>
      </c>
      <c r="C120" s="313" t="str">
        <f>B20</f>
        <v xml:space="preserve">LAMIVUDINE  </v>
      </c>
      <c r="D120" s="313"/>
      <c r="E120" s="205" t="s">
        <v>124</v>
      </c>
      <c r="F120" s="205"/>
      <c r="G120" s="206">
        <f>F115</f>
        <v>1.0497434851311225</v>
      </c>
      <c r="H120" s="98"/>
      <c r="I120" s="98"/>
    </row>
    <row r="121" spans="1:10" ht="19.5" customHeight="1" x14ac:dyDescent="0.35">
      <c r="A121" s="258"/>
      <c r="B121" s="258"/>
      <c r="C121" s="259"/>
      <c r="D121" s="259"/>
      <c r="E121" s="259"/>
      <c r="F121" s="259"/>
      <c r="G121" s="259"/>
      <c r="H121" s="259"/>
    </row>
    <row r="122" spans="1:10" ht="18" x14ac:dyDescent="0.35">
      <c r="B122" s="314" t="s">
        <v>26</v>
      </c>
      <c r="C122" s="314"/>
      <c r="E122" s="211" t="s">
        <v>27</v>
      </c>
      <c r="F122" s="260"/>
      <c r="G122" s="314" t="s">
        <v>28</v>
      </c>
      <c r="H122" s="314"/>
    </row>
    <row r="123" spans="1:10" ht="69.900000000000006" customHeight="1" x14ac:dyDescent="0.35">
      <c r="A123" s="261" t="s">
        <v>29</v>
      </c>
      <c r="B123" s="262"/>
      <c r="C123" s="262"/>
      <c r="E123" s="262"/>
      <c r="F123" s="98"/>
      <c r="G123" s="263"/>
      <c r="H123" s="263"/>
    </row>
    <row r="124" spans="1:10" ht="69.900000000000006" customHeight="1" x14ac:dyDescent="0.35">
      <c r="A124" s="261" t="s">
        <v>30</v>
      </c>
      <c r="B124" s="264"/>
      <c r="C124" s="264"/>
      <c r="E124" s="264"/>
      <c r="F124" s="98"/>
      <c r="G124" s="265"/>
      <c r="H124" s="265"/>
    </row>
    <row r="125" spans="1:10" ht="18" x14ac:dyDescent="0.35">
      <c r="A125" s="196"/>
      <c r="B125" s="196"/>
      <c r="C125" s="197"/>
      <c r="D125" s="197"/>
      <c r="E125" s="197"/>
      <c r="F125" s="201"/>
      <c r="G125" s="197"/>
      <c r="H125" s="197"/>
      <c r="I125" s="98"/>
    </row>
    <row r="126" spans="1:10" ht="18" x14ac:dyDescent="0.35">
      <c r="A126" s="196"/>
      <c r="B126" s="196"/>
      <c r="C126" s="197"/>
      <c r="D126" s="197"/>
      <c r="E126" s="197"/>
      <c r="F126" s="201"/>
      <c r="G126" s="197"/>
      <c r="H126" s="197"/>
      <c r="I126" s="98"/>
    </row>
    <row r="127" spans="1:10" ht="18" x14ac:dyDescent="0.35">
      <c r="A127" s="196"/>
      <c r="B127" s="196"/>
      <c r="C127" s="197"/>
      <c r="D127" s="197"/>
      <c r="E127" s="197"/>
      <c r="F127" s="201"/>
      <c r="G127" s="197"/>
      <c r="H127" s="197"/>
      <c r="I127" s="98"/>
    </row>
    <row r="128" spans="1:10" ht="18" x14ac:dyDescent="0.35">
      <c r="A128" s="196"/>
      <c r="B128" s="196"/>
      <c r="C128" s="197"/>
      <c r="D128" s="197"/>
      <c r="E128" s="197"/>
      <c r="F128" s="201"/>
      <c r="G128" s="197"/>
      <c r="H128" s="197"/>
      <c r="I128" s="98"/>
    </row>
    <row r="129" spans="1:9" ht="18" x14ac:dyDescent="0.35">
      <c r="A129" s="196"/>
      <c r="B129" s="196"/>
      <c r="C129" s="197"/>
      <c r="D129" s="197"/>
      <c r="E129" s="197"/>
      <c r="F129" s="201"/>
      <c r="G129" s="197"/>
      <c r="H129" s="197"/>
      <c r="I129" s="98"/>
    </row>
    <row r="130" spans="1:9" ht="18" x14ac:dyDescent="0.35">
      <c r="A130" s="196"/>
      <c r="B130" s="196"/>
      <c r="C130" s="197"/>
      <c r="D130" s="197"/>
      <c r="E130" s="197"/>
      <c r="F130" s="201"/>
      <c r="G130" s="197"/>
      <c r="H130" s="197"/>
      <c r="I130" s="98"/>
    </row>
    <row r="131" spans="1:9" ht="18" x14ac:dyDescent="0.35">
      <c r="A131" s="196"/>
      <c r="B131" s="196"/>
      <c r="C131" s="197"/>
      <c r="D131" s="197"/>
      <c r="E131" s="197"/>
      <c r="F131" s="201"/>
      <c r="G131" s="197"/>
      <c r="H131" s="197"/>
      <c r="I131" s="98"/>
    </row>
    <row r="132" spans="1:9" ht="18" x14ac:dyDescent="0.35">
      <c r="A132" s="196"/>
      <c r="B132" s="196"/>
      <c r="C132" s="197"/>
      <c r="D132" s="197"/>
      <c r="E132" s="197"/>
      <c r="F132" s="201"/>
      <c r="G132" s="197"/>
      <c r="H132" s="197"/>
      <c r="I132" s="98"/>
    </row>
    <row r="133" spans="1:9" ht="18" x14ac:dyDescent="0.35">
      <c r="A133" s="196"/>
      <c r="B133" s="196"/>
      <c r="C133" s="197"/>
      <c r="D133" s="197"/>
      <c r="E133" s="197"/>
      <c r="F133" s="201"/>
      <c r="G133" s="197"/>
      <c r="H133" s="197"/>
      <c r="I133" s="98"/>
    </row>
    <row r="250" spans="1:1" x14ac:dyDescent="0.3">
      <c r="A250" s="2">
        <v>5</v>
      </c>
    </row>
  </sheetData>
  <sheetProtection password="F258" sheet="1" formatColumns="0" formatRows="0" insertColumns="0" insertHyperlinks="0" deleteColumns="0" deleteRows="0" autoFilter="0" pivotTables="0"/>
  <mergeCells count="36"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  <mergeCell ref="C32:H32"/>
    <mergeCell ref="D36:E36"/>
    <mergeCell ref="F36:G36"/>
    <mergeCell ref="B79:C79"/>
    <mergeCell ref="B80:C80"/>
    <mergeCell ref="I39:I40"/>
    <mergeCell ref="A46:B47"/>
    <mergeCell ref="C60:C63"/>
    <mergeCell ref="D60:D63"/>
    <mergeCell ref="C64:C67"/>
    <mergeCell ref="D64:D67"/>
    <mergeCell ref="A1:I7"/>
    <mergeCell ref="A8:I14"/>
    <mergeCell ref="A117:B118"/>
    <mergeCell ref="C120:D120"/>
    <mergeCell ref="B122:C122"/>
    <mergeCell ref="G122:H122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</mergeCells>
  <conditionalFormatting sqref="E51">
    <cfRule type="cellIs" dxfId="17" priority="1" operator="greaterThan">
      <formula>0.02</formula>
    </cfRule>
  </conditionalFormatting>
  <conditionalFormatting sqref="D51">
    <cfRule type="cellIs" dxfId="16" priority="2" operator="greaterThan">
      <formula>0.02</formula>
    </cfRule>
  </conditionalFormatting>
  <conditionalFormatting sqref="G73">
    <cfRule type="cellIs" dxfId="15" priority="3" operator="greaterThan">
      <formula>0.02</formula>
    </cfRule>
  </conditionalFormatting>
  <conditionalFormatting sqref="H73">
    <cfRule type="cellIs" dxfId="14" priority="4" operator="greaterThan">
      <formula>0.02</formula>
    </cfRule>
  </conditionalFormatting>
  <conditionalFormatting sqref="D104">
    <cfRule type="cellIs" dxfId="13" priority="5" operator="greaterThan">
      <formula>0.02</formula>
    </cfRule>
  </conditionalFormatting>
  <conditionalFormatting sqref="I39">
    <cfRule type="cellIs" dxfId="12" priority="6" operator="lessThanOrEqual">
      <formula>0.02</formula>
    </cfRule>
  </conditionalFormatting>
  <conditionalFormatting sqref="I39">
    <cfRule type="cellIs" dxfId="11" priority="7" operator="greaterThan">
      <formula>0.02</formula>
    </cfRule>
  </conditionalFormatting>
  <conditionalFormatting sqref="I92">
    <cfRule type="cellIs" dxfId="10" priority="8" operator="lessThanOrEqual">
      <formula>0.02</formula>
    </cfRule>
  </conditionalFormatting>
  <conditionalFormatting sqref="I92">
    <cfRule type="cellIs" dxfId="9" priority="9" operator="greaterThan">
      <formula>0.02</formula>
    </cfRule>
  </conditionalFormatting>
  <pageMargins left="0.7" right="0.7" top="0.75" bottom="0.75" header="0.3" footer="0.3"/>
  <pageSetup scale="24" orientation="portrait" r:id="rId1"/>
  <headerFooter>
    <oddHeader>&amp;LVer 3</oddHeader>
    <oddFooter>&amp;LNQCL/ADDO/014&amp;CPage &amp;P of &amp;N&amp;R&amp;D &amp;T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abSelected="1" view="pageBreakPreview" topLeftCell="A103" zoomScale="60" zoomScaleNormal="40" zoomScalePageLayoutView="55" workbookViewId="0">
      <selection activeCell="G114" sqref="G114"/>
    </sheetView>
  </sheetViews>
  <sheetFormatPr defaultColWidth="9.109375" defaultRowHeight="13.8" x14ac:dyDescent="0.3"/>
  <cols>
    <col min="1" max="1" width="55.44140625" style="227" customWidth="1"/>
    <col min="2" max="2" width="33.6640625" style="227" customWidth="1"/>
    <col min="3" max="3" width="47.44140625" style="227" customWidth="1"/>
    <col min="4" max="4" width="30.5546875" style="227" customWidth="1"/>
    <col min="5" max="5" width="39.88671875" style="227" customWidth="1"/>
    <col min="6" max="6" width="30.6640625" style="227" customWidth="1"/>
    <col min="7" max="7" width="39.88671875" style="227" customWidth="1"/>
    <col min="8" max="8" width="30" style="227" customWidth="1"/>
    <col min="9" max="9" width="30.33203125" style="227" hidden="1" customWidth="1"/>
    <col min="10" max="10" width="30.44140625" style="227" customWidth="1"/>
    <col min="11" max="11" width="21.33203125" style="227" customWidth="1"/>
    <col min="12" max="12" width="9.109375" style="227"/>
    <col min="13" max="16384" width="9.109375" style="44"/>
  </cols>
  <sheetData>
    <row r="1" spans="1:9" ht="18.75" customHeight="1" x14ac:dyDescent="0.3">
      <c r="A1" s="307" t="s">
        <v>45</v>
      </c>
      <c r="B1" s="307"/>
      <c r="C1" s="307"/>
      <c r="D1" s="307"/>
      <c r="E1" s="307"/>
      <c r="F1" s="307"/>
      <c r="G1" s="307"/>
      <c r="H1" s="307"/>
      <c r="I1" s="307"/>
    </row>
    <row r="2" spans="1:9" ht="18.75" customHeight="1" x14ac:dyDescent="0.3">
      <c r="A2" s="307"/>
      <c r="B2" s="307"/>
      <c r="C2" s="307"/>
      <c r="D2" s="307"/>
      <c r="E2" s="307"/>
      <c r="F2" s="307"/>
      <c r="G2" s="307"/>
      <c r="H2" s="307"/>
      <c r="I2" s="307"/>
    </row>
    <row r="3" spans="1:9" ht="18.75" customHeight="1" x14ac:dyDescent="0.3">
      <c r="A3" s="307"/>
      <c r="B3" s="307"/>
      <c r="C3" s="307"/>
      <c r="D3" s="307"/>
      <c r="E3" s="307"/>
      <c r="F3" s="307"/>
      <c r="G3" s="307"/>
      <c r="H3" s="307"/>
      <c r="I3" s="307"/>
    </row>
    <row r="4" spans="1:9" ht="18.75" customHeight="1" x14ac:dyDescent="0.3">
      <c r="A4" s="307"/>
      <c r="B4" s="307"/>
      <c r="C4" s="307"/>
      <c r="D4" s="307"/>
      <c r="E4" s="307"/>
      <c r="F4" s="307"/>
      <c r="G4" s="307"/>
      <c r="H4" s="307"/>
      <c r="I4" s="307"/>
    </row>
    <row r="5" spans="1:9" ht="18.75" customHeight="1" x14ac:dyDescent="0.3">
      <c r="A5" s="307"/>
      <c r="B5" s="307"/>
      <c r="C5" s="307"/>
      <c r="D5" s="307"/>
      <c r="E5" s="307"/>
      <c r="F5" s="307"/>
      <c r="G5" s="307"/>
      <c r="H5" s="307"/>
      <c r="I5" s="307"/>
    </row>
    <row r="6" spans="1:9" ht="18.75" customHeight="1" x14ac:dyDescent="0.3">
      <c r="A6" s="307"/>
      <c r="B6" s="307"/>
      <c r="C6" s="307"/>
      <c r="D6" s="307"/>
      <c r="E6" s="307"/>
      <c r="F6" s="307"/>
      <c r="G6" s="307"/>
      <c r="H6" s="307"/>
      <c r="I6" s="307"/>
    </row>
    <row r="7" spans="1:9" ht="18.75" customHeight="1" x14ac:dyDescent="0.3">
      <c r="A7" s="307"/>
      <c r="B7" s="307"/>
      <c r="C7" s="307"/>
      <c r="D7" s="307"/>
      <c r="E7" s="307"/>
      <c r="F7" s="307"/>
      <c r="G7" s="307"/>
      <c r="H7" s="307"/>
      <c r="I7" s="307"/>
    </row>
    <row r="8" spans="1:9" x14ac:dyDescent="0.3">
      <c r="A8" s="308" t="s">
        <v>46</v>
      </c>
      <c r="B8" s="308"/>
      <c r="C8" s="308"/>
      <c r="D8" s="308"/>
      <c r="E8" s="308"/>
      <c r="F8" s="308"/>
      <c r="G8" s="308"/>
      <c r="H8" s="308"/>
      <c r="I8" s="308"/>
    </row>
    <row r="9" spans="1:9" x14ac:dyDescent="0.3">
      <c r="A9" s="308"/>
      <c r="B9" s="308"/>
      <c r="C9" s="308"/>
      <c r="D9" s="308"/>
      <c r="E9" s="308"/>
      <c r="F9" s="308"/>
      <c r="G9" s="308"/>
      <c r="H9" s="308"/>
      <c r="I9" s="308"/>
    </row>
    <row r="10" spans="1:9" x14ac:dyDescent="0.3">
      <c r="A10" s="308"/>
      <c r="B10" s="308"/>
      <c r="C10" s="308"/>
      <c r="D10" s="308"/>
      <c r="E10" s="308"/>
      <c r="F10" s="308"/>
      <c r="G10" s="308"/>
      <c r="H10" s="308"/>
      <c r="I10" s="308"/>
    </row>
    <row r="11" spans="1:9" x14ac:dyDescent="0.3">
      <c r="A11" s="308"/>
      <c r="B11" s="308"/>
      <c r="C11" s="308"/>
      <c r="D11" s="308"/>
      <c r="E11" s="308"/>
      <c r="F11" s="308"/>
      <c r="G11" s="308"/>
      <c r="H11" s="308"/>
      <c r="I11" s="308"/>
    </row>
    <row r="12" spans="1:9" x14ac:dyDescent="0.3">
      <c r="A12" s="308"/>
      <c r="B12" s="308"/>
      <c r="C12" s="308"/>
      <c r="D12" s="308"/>
      <c r="E12" s="308"/>
      <c r="F12" s="308"/>
      <c r="G12" s="308"/>
      <c r="H12" s="308"/>
      <c r="I12" s="308"/>
    </row>
    <row r="13" spans="1:9" x14ac:dyDescent="0.3">
      <c r="A13" s="308"/>
      <c r="B13" s="308"/>
      <c r="C13" s="308"/>
      <c r="D13" s="308"/>
      <c r="E13" s="308"/>
      <c r="F13" s="308"/>
      <c r="G13" s="308"/>
      <c r="H13" s="308"/>
      <c r="I13" s="308"/>
    </row>
    <row r="14" spans="1:9" x14ac:dyDescent="0.3">
      <c r="A14" s="308"/>
      <c r="B14" s="308"/>
      <c r="C14" s="308"/>
      <c r="D14" s="308"/>
      <c r="E14" s="308"/>
      <c r="F14" s="308"/>
      <c r="G14" s="308"/>
      <c r="H14" s="308"/>
      <c r="I14" s="308"/>
    </row>
    <row r="15" spans="1:9" ht="19.5" customHeight="1" thickBot="1" x14ac:dyDescent="0.4">
      <c r="A15" s="205"/>
    </row>
    <row r="16" spans="1:9" ht="19.5" customHeight="1" thickBot="1" x14ac:dyDescent="0.4">
      <c r="A16" s="341" t="s">
        <v>31</v>
      </c>
      <c r="B16" s="342"/>
      <c r="C16" s="342"/>
      <c r="D16" s="342"/>
      <c r="E16" s="342"/>
      <c r="F16" s="342"/>
      <c r="G16" s="342"/>
      <c r="H16" s="343"/>
    </row>
    <row r="17" spans="1:14" ht="20.25" customHeight="1" x14ac:dyDescent="0.3">
      <c r="A17" s="344" t="s">
        <v>47</v>
      </c>
      <c r="B17" s="344"/>
      <c r="C17" s="344"/>
      <c r="D17" s="344"/>
      <c r="E17" s="344"/>
      <c r="F17" s="344"/>
      <c r="G17" s="344"/>
      <c r="H17" s="344"/>
    </row>
    <row r="18" spans="1:14" ht="26.25" customHeight="1" x14ac:dyDescent="0.5">
      <c r="A18" s="100" t="s">
        <v>33</v>
      </c>
      <c r="B18" s="340" t="s">
        <v>131</v>
      </c>
      <c r="C18" s="340"/>
      <c r="D18" s="267"/>
      <c r="E18" s="101"/>
      <c r="F18" s="280"/>
      <c r="G18" s="280"/>
      <c r="H18" s="280"/>
    </row>
    <row r="19" spans="1:14" ht="26.25" customHeight="1" x14ac:dyDescent="0.5">
      <c r="A19" s="100" t="s">
        <v>34</v>
      </c>
      <c r="B19" s="290" t="s">
        <v>136</v>
      </c>
      <c r="C19" s="280">
        <v>29</v>
      </c>
      <c r="D19" s="280"/>
      <c r="E19" s="280"/>
      <c r="F19" s="280"/>
      <c r="G19" s="280"/>
      <c r="H19" s="280"/>
    </row>
    <row r="20" spans="1:14" ht="26.25" customHeight="1" x14ac:dyDescent="0.5">
      <c r="A20" s="100" t="s">
        <v>35</v>
      </c>
      <c r="B20" s="345" t="s">
        <v>134</v>
      </c>
      <c r="C20" s="345"/>
      <c r="D20" s="280"/>
      <c r="E20" s="280"/>
      <c r="F20" s="280"/>
      <c r="G20" s="280"/>
      <c r="H20" s="280"/>
    </row>
    <row r="21" spans="1:14" ht="26.25" customHeight="1" x14ac:dyDescent="0.5">
      <c r="A21" s="100" t="s">
        <v>36</v>
      </c>
      <c r="B21" s="345" t="s">
        <v>132</v>
      </c>
      <c r="C21" s="345"/>
      <c r="D21" s="345"/>
      <c r="E21" s="345"/>
      <c r="F21" s="345"/>
      <c r="G21" s="345"/>
      <c r="H21" s="345"/>
      <c r="I21" s="104"/>
    </row>
    <row r="22" spans="1:14" ht="26.25" customHeight="1" x14ac:dyDescent="0.5">
      <c r="A22" s="100" t="s">
        <v>37</v>
      </c>
      <c r="B22" s="105" t="s">
        <v>126</v>
      </c>
      <c r="C22" s="280"/>
      <c r="D22" s="280"/>
      <c r="E22" s="280"/>
      <c r="F22" s="280"/>
      <c r="G22" s="280"/>
      <c r="H22" s="280"/>
    </row>
    <row r="23" spans="1:14" ht="26.25" customHeight="1" x14ac:dyDescent="0.5">
      <c r="A23" s="100" t="s">
        <v>38</v>
      </c>
      <c r="B23" s="105" t="s">
        <v>127</v>
      </c>
      <c r="C23" s="280"/>
      <c r="D23" s="280"/>
      <c r="E23" s="280"/>
      <c r="F23" s="280"/>
      <c r="G23" s="280"/>
      <c r="H23" s="280"/>
    </row>
    <row r="24" spans="1:14" ht="18" x14ac:dyDescent="0.35">
      <c r="A24" s="100"/>
      <c r="B24" s="106"/>
    </row>
    <row r="25" spans="1:14" ht="18" x14ac:dyDescent="0.35">
      <c r="A25" s="107" t="s">
        <v>1</v>
      </c>
      <c r="B25" s="106"/>
    </row>
    <row r="26" spans="1:14" ht="26.25" customHeight="1" x14ac:dyDescent="0.45">
      <c r="A26" s="261" t="s">
        <v>4</v>
      </c>
      <c r="B26" s="340" t="s">
        <v>134</v>
      </c>
      <c r="C26" s="340"/>
    </row>
    <row r="27" spans="1:14" ht="26.25" customHeight="1" x14ac:dyDescent="0.5">
      <c r="A27" s="216" t="s">
        <v>48</v>
      </c>
      <c r="B27" s="338" t="s">
        <v>135</v>
      </c>
      <c r="C27" s="338"/>
    </row>
    <row r="28" spans="1:14" ht="27" customHeight="1" thickBot="1" x14ac:dyDescent="0.5">
      <c r="A28" s="216" t="s">
        <v>6</v>
      </c>
      <c r="B28" s="208">
        <v>99.4</v>
      </c>
    </row>
    <row r="29" spans="1:14" s="16" customFormat="1" ht="27" customHeight="1" thickBot="1" x14ac:dyDescent="0.55000000000000004">
      <c r="A29" s="216" t="s">
        <v>49</v>
      </c>
      <c r="B29" s="111">
        <v>0</v>
      </c>
      <c r="C29" s="315" t="s">
        <v>50</v>
      </c>
      <c r="D29" s="316"/>
      <c r="E29" s="316"/>
      <c r="F29" s="316"/>
      <c r="G29" s="317"/>
      <c r="I29" s="112"/>
      <c r="J29" s="112"/>
      <c r="K29" s="112"/>
      <c r="L29" s="112"/>
    </row>
    <row r="30" spans="1:14" s="16" customFormat="1" ht="19.5" customHeight="1" thickBot="1" x14ac:dyDescent="0.4">
      <c r="A30" s="216" t="s">
        <v>51</v>
      </c>
      <c r="B30" s="286">
        <f>B28-B29</f>
        <v>99.4</v>
      </c>
      <c r="C30" s="114"/>
      <c r="D30" s="114"/>
      <c r="E30" s="114"/>
      <c r="F30" s="114"/>
      <c r="G30" s="115"/>
      <c r="I30" s="112"/>
      <c r="J30" s="112"/>
      <c r="K30" s="112"/>
      <c r="L30" s="112"/>
    </row>
    <row r="31" spans="1:14" s="16" customFormat="1" ht="27" customHeight="1" thickBot="1" x14ac:dyDescent="0.5">
      <c r="A31" s="216" t="s">
        <v>52</v>
      </c>
      <c r="B31" s="116">
        <v>1</v>
      </c>
      <c r="C31" s="318" t="s">
        <v>53</v>
      </c>
      <c r="D31" s="319"/>
      <c r="E31" s="319"/>
      <c r="F31" s="319"/>
      <c r="G31" s="319"/>
      <c r="H31" s="320"/>
      <c r="I31" s="112"/>
      <c r="J31" s="112"/>
      <c r="K31" s="112"/>
      <c r="L31" s="112"/>
    </row>
    <row r="32" spans="1:14" s="16" customFormat="1" ht="27" customHeight="1" thickBot="1" x14ac:dyDescent="0.5">
      <c r="A32" s="216" t="s">
        <v>54</v>
      </c>
      <c r="B32" s="116">
        <v>1</v>
      </c>
      <c r="C32" s="318" t="s">
        <v>55</v>
      </c>
      <c r="D32" s="319"/>
      <c r="E32" s="319"/>
      <c r="F32" s="319"/>
      <c r="G32" s="319"/>
      <c r="H32" s="320"/>
      <c r="I32" s="112"/>
      <c r="J32" s="112"/>
      <c r="K32" s="112"/>
      <c r="L32" s="117"/>
      <c r="M32" s="117"/>
      <c r="N32" s="118"/>
    </row>
    <row r="33" spans="1:14" s="16" customFormat="1" ht="17.25" customHeight="1" x14ac:dyDescent="0.35">
      <c r="A33" s="216"/>
      <c r="B33" s="119"/>
      <c r="C33" s="120"/>
      <c r="D33" s="120"/>
      <c r="E33" s="120"/>
      <c r="F33" s="120"/>
      <c r="G33" s="120"/>
      <c r="H33" s="120"/>
      <c r="I33" s="112"/>
      <c r="J33" s="112"/>
      <c r="K33" s="112"/>
      <c r="L33" s="117"/>
      <c r="M33" s="117"/>
      <c r="N33" s="118"/>
    </row>
    <row r="34" spans="1:14" s="16" customFormat="1" ht="18" x14ac:dyDescent="0.35">
      <c r="A34" s="216" t="s">
        <v>56</v>
      </c>
      <c r="B34" s="121">
        <f>B31/B32</f>
        <v>1</v>
      </c>
      <c r="C34" s="205" t="s">
        <v>57</v>
      </c>
      <c r="D34" s="205"/>
      <c r="E34" s="205"/>
      <c r="F34" s="205"/>
      <c r="G34" s="205"/>
      <c r="I34" s="112"/>
      <c r="J34" s="112"/>
      <c r="K34" s="112"/>
      <c r="L34" s="117"/>
      <c r="M34" s="117"/>
      <c r="N34" s="118"/>
    </row>
    <row r="35" spans="1:14" s="16" customFormat="1" ht="19.5" customHeight="1" thickBot="1" x14ac:dyDescent="0.4">
      <c r="A35" s="216"/>
      <c r="B35" s="286"/>
      <c r="G35" s="205"/>
      <c r="I35" s="112"/>
      <c r="J35" s="112"/>
      <c r="K35" s="112"/>
      <c r="L35" s="117"/>
      <c r="M35" s="117"/>
      <c r="N35" s="118"/>
    </row>
    <row r="36" spans="1:14" s="16" customFormat="1" ht="27" customHeight="1" thickBot="1" x14ac:dyDescent="0.5">
      <c r="A36" s="122" t="s">
        <v>58</v>
      </c>
      <c r="B36" s="123">
        <v>20</v>
      </c>
      <c r="C36" s="205"/>
      <c r="D36" s="321" t="s">
        <v>59</v>
      </c>
      <c r="E36" s="339"/>
      <c r="F36" s="321" t="s">
        <v>60</v>
      </c>
      <c r="G36" s="322"/>
      <c r="J36" s="112"/>
      <c r="K36" s="112"/>
      <c r="L36" s="117"/>
      <c r="M36" s="117"/>
      <c r="N36" s="118"/>
    </row>
    <row r="37" spans="1:14" s="16" customFormat="1" ht="27" customHeight="1" thickBot="1" x14ac:dyDescent="0.5">
      <c r="A37" s="124" t="s">
        <v>61</v>
      </c>
      <c r="B37" s="125">
        <v>4</v>
      </c>
      <c r="C37" s="126" t="s">
        <v>62</v>
      </c>
      <c r="D37" s="127" t="s">
        <v>63</v>
      </c>
      <c r="E37" s="128" t="s">
        <v>64</v>
      </c>
      <c r="F37" s="127" t="s">
        <v>63</v>
      </c>
      <c r="G37" s="129" t="s">
        <v>64</v>
      </c>
      <c r="I37" s="130" t="s">
        <v>65</v>
      </c>
      <c r="J37" s="112"/>
      <c r="K37" s="112"/>
      <c r="L37" s="117"/>
      <c r="M37" s="117"/>
      <c r="N37" s="118"/>
    </row>
    <row r="38" spans="1:14" s="16" customFormat="1" ht="26.25" customHeight="1" x14ac:dyDescent="0.45">
      <c r="A38" s="124" t="s">
        <v>66</v>
      </c>
      <c r="B38" s="125">
        <v>20</v>
      </c>
      <c r="C38" s="131">
        <v>1</v>
      </c>
      <c r="D38" s="281">
        <v>227494779</v>
      </c>
      <c r="E38" s="133">
        <f>IF(ISBLANK(D38),"-",$D$48/$D$45*D38)</f>
        <v>229173551.65707192</v>
      </c>
      <c r="F38" s="281">
        <v>231455025</v>
      </c>
      <c r="G38" s="134">
        <f>IF(ISBLANK(F38),"-",$D$48/$F$45*F38)</f>
        <v>226143222.23401919</v>
      </c>
      <c r="I38" s="135"/>
      <c r="J38" s="112"/>
      <c r="K38" s="112"/>
      <c r="L38" s="117"/>
      <c r="M38" s="117"/>
      <c r="N38" s="118"/>
    </row>
    <row r="39" spans="1:14" s="16" customFormat="1" ht="26.25" customHeight="1" x14ac:dyDescent="0.45">
      <c r="A39" s="124" t="s">
        <v>67</v>
      </c>
      <c r="B39" s="125">
        <v>1</v>
      </c>
      <c r="C39" s="156">
        <v>2</v>
      </c>
      <c r="D39" s="282">
        <v>227331773</v>
      </c>
      <c r="E39" s="138">
        <f>IF(ISBLANK(D39),"-",$D$48/$D$45*D39)</f>
        <v>229009342.77225435</v>
      </c>
      <c r="F39" s="282">
        <v>230973127</v>
      </c>
      <c r="G39" s="139">
        <f>IF(ISBLANK(F39),"-",$D$48/$F$45*F39)</f>
        <v>225672383.60561556</v>
      </c>
      <c r="I39" s="323">
        <f>ABS((F43/D43*D42)-F42)/D42</f>
        <v>1.4840432318475094E-2</v>
      </c>
      <c r="J39" s="112"/>
      <c r="K39" s="112"/>
      <c r="L39" s="117"/>
      <c r="M39" s="117"/>
      <c r="N39" s="118"/>
    </row>
    <row r="40" spans="1:14" ht="26.25" customHeight="1" x14ac:dyDescent="0.45">
      <c r="A40" s="124" t="s">
        <v>68</v>
      </c>
      <c r="B40" s="125">
        <v>1</v>
      </c>
      <c r="C40" s="156">
        <v>3</v>
      </c>
      <c r="D40" s="282">
        <v>227389415</v>
      </c>
      <c r="E40" s="138">
        <f>IF(ISBLANK(D40),"-",$D$48/$D$45*D40)</f>
        <v>229067410.13504255</v>
      </c>
      <c r="F40" s="282">
        <v>230840366</v>
      </c>
      <c r="G40" s="139">
        <f>IF(ISBLANK(F40),"-",$D$48/$F$45*F40)</f>
        <v>225542669.41890904</v>
      </c>
      <c r="I40" s="323"/>
      <c r="L40" s="117"/>
      <c r="M40" s="117"/>
      <c r="N40" s="205"/>
    </row>
    <row r="41" spans="1:14" ht="27" customHeight="1" thickBot="1" x14ac:dyDescent="0.5">
      <c r="A41" s="124" t="s">
        <v>69</v>
      </c>
      <c r="B41" s="125">
        <v>1</v>
      </c>
      <c r="C41" s="141">
        <v>4</v>
      </c>
      <c r="D41" s="142"/>
      <c r="E41" s="143" t="str">
        <f>IF(ISBLANK(D41),"-",$D$48/$D$45*D41)</f>
        <v>-</v>
      </c>
      <c r="F41" s="142"/>
      <c r="G41" s="144" t="str">
        <f>IF(ISBLANK(F41),"-",$D$48/$F$45*F41)</f>
        <v>-</v>
      </c>
      <c r="I41" s="145"/>
      <c r="L41" s="117"/>
      <c r="M41" s="117"/>
      <c r="N41" s="205"/>
    </row>
    <row r="42" spans="1:14" ht="27" customHeight="1" thickBot="1" x14ac:dyDescent="0.5">
      <c r="A42" s="124" t="s">
        <v>70</v>
      </c>
      <c r="B42" s="125">
        <v>1</v>
      </c>
      <c r="C42" s="146" t="s">
        <v>71</v>
      </c>
      <c r="D42" s="147">
        <f>AVERAGE(D38:D41)</f>
        <v>227405322.33333334</v>
      </c>
      <c r="E42" s="148">
        <f>AVERAGE(E38:E41)</f>
        <v>229083434.85478961</v>
      </c>
      <c r="F42" s="147">
        <f>AVERAGE(F38:F41)</f>
        <v>231089506</v>
      </c>
      <c r="G42" s="149">
        <f>AVERAGE(G38:G41)</f>
        <v>225786091.75284794</v>
      </c>
      <c r="H42" s="150"/>
    </row>
    <row r="43" spans="1:14" ht="26.25" customHeight="1" x14ac:dyDescent="0.45">
      <c r="A43" s="124" t="s">
        <v>72</v>
      </c>
      <c r="B43" s="125">
        <v>1</v>
      </c>
      <c r="C43" s="151" t="s">
        <v>73</v>
      </c>
      <c r="D43" s="152">
        <v>29.96</v>
      </c>
      <c r="E43" s="205"/>
      <c r="F43" s="152">
        <v>30.89</v>
      </c>
      <c r="H43" s="150"/>
    </row>
    <row r="44" spans="1:14" ht="26.25" customHeight="1" x14ac:dyDescent="0.45">
      <c r="A44" s="124" t="s">
        <v>74</v>
      </c>
      <c r="B44" s="125">
        <v>1</v>
      </c>
      <c r="C44" s="153" t="s">
        <v>75</v>
      </c>
      <c r="D44" s="154">
        <f>D43*$B$34</f>
        <v>29.96</v>
      </c>
      <c r="E44" s="224"/>
      <c r="F44" s="154">
        <f>F43*$B$34</f>
        <v>30.89</v>
      </c>
      <c r="H44" s="150"/>
    </row>
    <row r="45" spans="1:14" ht="19.5" customHeight="1" thickBot="1" x14ac:dyDescent="0.4">
      <c r="A45" s="124" t="s">
        <v>76</v>
      </c>
      <c r="B45" s="156">
        <f>(B44/B43)*(B42/B41)*(B40/B39)*(B38/B37)*B36</f>
        <v>100</v>
      </c>
      <c r="C45" s="153" t="s">
        <v>77</v>
      </c>
      <c r="D45" s="157">
        <f>D44*$B$30/100</f>
        <v>29.780240000000003</v>
      </c>
      <c r="E45" s="201"/>
      <c r="F45" s="157">
        <f>F44*$B$30/100</f>
        <v>30.704660000000004</v>
      </c>
      <c r="H45" s="150"/>
    </row>
    <row r="46" spans="1:14" ht="19.5" customHeight="1" thickBot="1" x14ac:dyDescent="0.4">
      <c r="A46" s="309" t="s">
        <v>78</v>
      </c>
      <c r="B46" s="310"/>
      <c r="C46" s="153" t="s">
        <v>79</v>
      </c>
      <c r="D46" s="159">
        <f>D45/$B$45</f>
        <v>0.29780240000000002</v>
      </c>
      <c r="E46" s="160"/>
      <c r="F46" s="161">
        <f>F45/$B$45</f>
        <v>0.30704660000000006</v>
      </c>
      <c r="H46" s="150"/>
    </row>
    <row r="47" spans="1:14" ht="27" customHeight="1" thickBot="1" x14ac:dyDescent="0.5">
      <c r="A47" s="311"/>
      <c r="B47" s="312"/>
      <c r="C47" s="162" t="s">
        <v>80</v>
      </c>
      <c r="D47" s="163">
        <v>0.3</v>
      </c>
      <c r="E47" s="164"/>
      <c r="F47" s="160"/>
      <c r="H47" s="150"/>
    </row>
    <row r="48" spans="1:14" ht="18" x14ac:dyDescent="0.35">
      <c r="C48" s="165" t="s">
        <v>81</v>
      </c>
      <c r="D48" s="157">
        <f>D47*$B$45</f>
        <v>30</v>
      </c>
      <c r="F48" s="166"/>
      <c r="H48" s="150"/>
    </row>
    <row r="49" spans="1:12" ht="19.5" customHeight="1" thickBot="1" x14ac:dyDescent="0.4">
      <c r="C49" s="167" t="s">
        <v>82</v>
      </c>
      <c r="D49" s="168">
        <f>D48/B34</f>
        <v>30</v>
      </c>
      <c r="F49" s="166"/>
      <c r="H49" s="150"/>
    </row>
    <row r="50" spans="1:12" ht="18" x14ac:dyDescent="0.35">
      <c r="C50" s="122" t="s">
        <v>83</v>
      </c>
      <c r="D50" s="169">
        <f>AVERAGE(E38:E41,G38:G41)</f>
        <v>227434763.30381879</v>
      </c>
      <c r="F50" s="170"/>
      <c r="H50" s="150"/>
    </row>
    <row r="51" spans="1:12" ht="18" x14ac:dyDescent="0.35">
      <c r="C51" s="124" t="s">
        <v>84</v>
      </c>
      <c r="D51" s="171">
        <f>STDEV(E38:E41,G38:G41)/D50</f>
        <v>7.9926981996219417E-3</v>
      </c>
      <c r="F51" s="170"/>
      <c r="H51" s="150"/>
    </row>
    <row r="52" spans="1:12" ht="19.5" customHeight="1" thickBot="1" x14ac:dyDescent="0.4">
      <c r="C52" s="172" t="s">
        <v>20</v>
      </c>
      <c r="D52" s="173">
        <f>COUNT(E38:E41,G38:G41)</f>
        <v>6</v>
      </c>
      <c r="F52" s="170"/>
    </row>
    <row r="54" spans="1:12" ht="18" x14ac:dyDescent="0.35">
      <c r="A54" s="174" t="s">
        <v>1</v>
      </c>
      <c r="B54" s="175" t="s">
        <v>85</v>
      </c>
    </row>
    <row r="55" spans="1:12" ht="18" x14ac:dyDescent="0.35">
      <c r="A55" s="205" t="s">
        <v>86</v>
      </c>
      <c r="B55" s="177" t="str">
        <f>B21</f>
        <v>Each tablet contains LAMIVUDINE 150 mg &amp; ZIDOVUDINE 300 mg</v>
      </c>
    </row>
    <row r="56" spans="1:12" ht="26.25" customHeight="1" x14ac:dyDescent="0.45">
      <c r="A56" s="177" t="s">
        <v>87</v>
      </c>
      <c r="B56" s="178">
        <v>300</v>
      </c>
      <c r="C56" s="205" t="str">
        <f>B20</f>
        <v>ZIDOVUDINE</v>
      </c>
      <c r="H56" s="224"/>
    </row>
    <row r="57" spans="1:12" ht="18" x14ac:dyDescent="0.35">
      <c r="A57" s="177" t="s">
        <v>88</v>
      </c>
      <c r="B57" s="268">
        <f>'Uniformity (AZT)'!C46</f>
        <v>775.04250000000002</v>
      </c>
      <c r="H57" s="224"/>
    </row>
    <row r="58" spans="1:12" ht="19.5" customHeight="1" thickBot="1" x14ac:dyDescent="0.4">
      <c r="H58" s="224"/>
    </row>
    <row r="59" spans="1:12" s="16" customFormat="1" ht="27" customHeight="1" thickBot="1" x14ac:dyDescent="0.5">
      <c r="A59" s="122" t="s">
        <v>89</v>
      </c>
      <c r="B59" s="123">
        <v>100</v>
      </c>
      <c r="C59" s="205"/>
      <c r="D59" s="180" t="s">
        <v>90</v>
      </c>
      <c r="E59" s="181" t="s">
        <v>62</v>
      </c>
      <c r="F59" s="181" t="s">
        <v>63</v>
      </c>
      <c r="G59" s="181" t="s">
        <v>91</v>
      </c>
      <c r="H59" s="126" t="s">
        <v>92</v>
      </c>
      <c r="L59" s="112"/>
    </row>
    <row r="60" spans="1:12" s="16" customFormat="1" ht="26.25" customHeight="1" x14ac:dyDescent="0.45">
      <c r="A60" s="124" t="s">
        <v>93</v>
      </c>
      <c r="B60" s="125">
        <v>5</v>
      </c>
      <c r="C60" s="326" t="s">
        <v>94</v>
      </c>
      <c r="D60" s="329">
        <v>782.82</v>
      </c>
      <c r="E60" s="182">
        <v>1</v>
      </c>
      <c r="F60" s="183">
        <v>224188187</v>
      </c>
      <c r="G60" s="269">
        <f>IF(ISBLANK(F60),"-",(F60/$D$50*$D$47*$B$68)*($B$57/$D$60))</f>
        <v>292.77954914642339</v>
      </c>
      <c r="H60" s="184">
        <f t="shared" ref="H60:H71" si="0">IF(ISBLANK(F60),"-",G60/$B$56)</f>
        <v>0.97593183048807797</v>
      </c>
      <c r="L60" s="112"/>
    </row>
    <row r="61" spans="1:12" s="16" customFormat="1" ht="26.25" customHeight="1" x14ac:dyDescent="0.45">
      <c r="A61" s="124" t="s">
        <v>95</v>
      </c>
      <c r="B61" s="125">
        <v>50</v>
      </c>
      <c r="C61" s="327"/>
      <c r="D61" s="330"/>
      <c r="E61" s="185">
        <v>2</v>
      </c>
      <c r="F61" s="282">
        <v>216977537</v>
      </c>
      <c r="G61" s="270">
        <f>IF(ISBLANK(F61),"-",(F61/$D$50*$D$47*$B$68)*($B$57/$D$60))</f>
        <v>283.36276905509476</v>
      </c>
      <c r="H61" s="186">
        <f t="shared" si="0"/>
        <v>0.94454256351698251</v>
      </c>
      <c r="L61" s="112"/>
    </row>
    <row r="62" spans="1:12" s="16" customFormat="1" ht="26.25" customHeight="1" x14ac:dyDescent="0.45">
      <c r="A62" s="124" t="s">
        <v>96</v>
      </c>
      <c r="B62" s="125">
        <v>1</v>
      </c>
      <c r="C62" s="327"/>
      <c r="D62" s="330"/>
      <c r="E62" s="185">
        <v>3</v>
      </c>
      <c r="F62" s="187">
        <v>224076988</v>
      </c>
      <c r="G62" s="270">
        <f>IF(ISBLANK(F62),"-",(F62/$D$50*$D$47*$B$68)*($B$57/$D$60))</f>
        <v>292.63432832314447</v>
      </c>
      <c r="H62" s="186">
        <f t="shared" si="0"/>
        <v>0.97544776107714826</v>
      </c>
      <c r="L62" s="112"/>
    </row>
    <row r="63" spans="1:12" ht="27" customHeight="1" thickBot="1" x14ac:dyDescent="0.5">
      <c r="A63" s="124" t="s">
        <v>97</v>
      </c>
      <c r="B63" s="125">
        <v>1</v>
      </c>
      <c r="C63" s="337"/>
      <c r="D63" s="331"/>
      <c r="E63" s="188">
        <v>4</v>
      </c>
      <c r="F63" s="189"/>
      <c r="G63" s="270" t="str">
        <f>IF(ISBLANK(F63),"-",(F63/$D$50*$D$47*$B$68)*($B$57/$D$60))</f>
        <v>-</v>
      </c>
      <c r="H63" s="186" t="str">
        <f t="shared" si="0"/>
        <v>-</v>
      </c>
    </row>
    <row r="64" spans="1:12" ht="26.25" customHeight="1" x14ac:dyDescent="0.45">
      <c r="A64" s="124" t="s">
        <v>98</v>
      </c>
      <c r="B64" s="125">
        <v>1</v>
      </c>
      <c r="C64" s="326" t="s">
        <v>99</v>
      </c>
      <c r="D64" s="329">
        <v>775.64</v>
      </c>
      <c r="E64" s="182">
        <v>1</v>
      </c>
      <c r="F64" s="183">
        <v>217909018</v>
      </c>
      <c r="G64" s="271">
        <f>IF(ISBLANK(F64),"-",(F64/$D$50*$D$47*$B$68)*($B$57/$D$64))</f>
        <v>287.21355429811513</v>
      </c>
      <c r="H64" s="190">
        <f t="shared" si="0"/>
        <v>0.95737851432705046</v>
      </c>
    </row>
    <row r="65" spans="1:8" ht="26.25" customHeight="1" x14ac:dyDescent="0.45">
      <c r="A65" s="124" t="s">
        <v>100</v>
      </c>
      <c r="B65" s="125">
        <v>1</v>
      </c>
      <c r="C65" s="327"/>
      <c r="D65" s="330"/>
      <c r="E65" s="185">
        <v>2</v>
      </c>
      <c r="F65" s="282">
        <v>215919451</v>
      </c>
      <c r="G65" s="272">
        <f>IF(ISBLANK(F65),"-",(F65/$D$50*$D$47*$B$68)*($B$57/$D$64))</f>
        <v>284.59121854152778</v>
      </c>
      <c r="H65" s="191">
        <f t="shared" si="0"/>
        <v>0.94863739513842593</v>
      </c>
    </row>
    <row r="66" spans="1:8" ht="26.25" customHeight="1" x14ac:dyDescent="0.45">
      <c r="A66" s="124" t="s">
        <v>101</v>
      </c>
      <c r="B66" s="125">
        <v>1</v>
      </c>
      <c r="C66" s="327"/>
      <c r="D66" s="330"/>
      <c r="E66" s="185">
        <v>3</v>
      </c>
      <c r="F66" s="282">
        <v>215985805</v>
      </c>
      <c r="G66" s="272">
        <f>IF(ISBLANK(F66),"-",(F66/$D$50*$D$47*$B$68)*($B$57/$D$64))</f>
        <v>284.67867599673923</v>
      </c>
      <c r="H66" s="191">
        <f t="shared" si="0"/>
        <v>0.94892891998913076</v>
      </c>
    </row>
    <row r="67" spans="1:8" ht="27" customHeight="1" thickBot="1" x14ac:dyDescent="0.5">
      <c r="A67" s="124" t="s">
        <v>102</v>
      </c>
      <c r="B67" s="125">
        <v>1</v>
      </c>
      <c r="C67" s="337"/>
      <c r="D67" s="331"/>
      <c r="E67" s="188">
        <v>4</v>
      </c>
      <c r="F67" s="189"/>
      <c r="G67" s="273" t="str">
        <f>IF(ISBLANK(F67),"-",(F67/$D$50*$D$47*$B$68)*($B$57/$D$64))</f>
        <v>-</v>
      </c>
      <c r="H67" s="192" t="str">
        <f t="shared" si="0"/>
        <v>-</v>
      </c>
    </row>
    <row r="68" spans="1:8" ht="26.25" customHeight="1" x14ac:dyDescent="0.5">
      <c r="A68" s="124" t="s">
        <v>103</v>
      </c>
      <c r="B68" s="193">
        <f>(B67/B66)*(B65/B64)*(B63/B62)*(B61/B60)*B59</f>
        <v>1000</v>
      </c>
      <c r="C68" s="326" t="s">
        <v>104</v>
      </c>
      <c r="D68" s="329">
        <v>766.15</v>
      </c>
      <c r="E68" s="182">
        <v>1</v>
      </c>
      <c r="F68" s="183">
        <v>215608319</v>
      </c>
      <c r="G68" s="271">
        <f>IF(ISBLANK(F68),"-",(F68/$D$50*$D$47*$B$68)*($B$57/$D$68))</f>
        <v>287.70117344642642</v>
      </c>
      <c r="H68" s="186">
        <f t="shared" si="0"/>
        <v>0.95900391148808806</v>
      </c>
    </row>
    <row r="69" spans="1:8" ht="27" customHeight="1" thickBot="1" x14ac:dyDescent="0.55000000000000004">
      <c r="A69" s="172" t="s">
        <v>105</v>
      </c>
      <c r="B69" s="194">
        <f>(D47*B68)/B56*B57</f>
        <v>775.04250000000002</v>
      </c>
      <c r="C69" s="327"/>
      <c r="D69" s="330"/>
      <c r="E69" s="185">
        <v>2</v>
      </c>
      <c r="F69" s="282">
        <v>215122021</v>
      </c>
      <c r="G69" s="272">
        <f>IF(ISBLANK(F69),"-",(F69/$D$50*$D$47*$B$68)*($B$57/$D$68))</f>
        <v>287.05227220785855</v>
      </c>
      <c r="H69" s="186">
        <f t="shared" si="0"/>
        <v>0.95684090735952854</v>
      </c>
    </row>
    <row r="70" spans="1:8" ht="26.25" customHeight="1" x14ac:dyDescent="0.45">
      <c r="A70" s="332" t="s">
        <v>78</v>
      </c>
      <c r="B70" s="333"/>
      <c r="C70" s="327"/>
      <c r="D70" s="330"/>
      <c r="E70" s="185">
        <v>3</v>
      </c>
      <c r="F70" s="282">
        <v>215641038</v>
      </c>
      <c r="G70" s="272">
        <f>IF(ISBLANK(F70),"-",(F70/$D$50*$D$47*$B$68)*($B$57/$D$68))</f>
        <v>287.74483268340606</v>
      </c>
      <c r="H70" s="186">
        <f t="shared" si="0"/>
        <v>0.95914944227802024</v>
      </c>
    </row>
    <row r="71" spans="1:8" ht="27" customHeight="1" thickBot="1" x14ac:dyDescent="0.5">
      <c r="A71" s="334"/>
      <c r="B71" s="335"/>
      <c r="C71" s="328"/>
      <c r="D71" s="331"/>
      <c r="E71" s="188">
        <v>4</v>
      </c>
      <c r="F71" s="189"/>
      <c r="G71" s="273" t="str">
        <f>IF(ISBLANK(F71),"-",(F71/$D$50*$D$47*$B$68)*($B$57/$D$68))</f>
        <v>-</v>
      </c>
      <c r="H71" s="195" t="str">
        <f t="shared" si="0"/>
        <v>-</v>
      </c>
    </row>
    <row r="72" spans="1:8" ht="26.25" customHeight="1" x14ac:dyDescent="0.45">
      <c r="A72" s="224"/>
      <c r="B72" s="224"/>
      <c r="C72" s="224"/>
      <c r="D72" s="224"/>
      <c r="E72" s="224"/>
      <c r="F72" s="198" t="s">
        <v>71</v>
      </c>
      <c r="G72" s="278">
        <f>AVERAGE(G60:G71)</f>
        <v>287.5287081887484</v>
      </c>
      <c r="H72" s="199">
        <f>AVERAGE(H60:H71)</f>
        <v>0.95842902729582802</v>
      </c>
    </row>
    <row r="73" spans="1:8" ht="26.25" customHeight="1" x14ac:dyDescent="0.45">
      <c r="C73" s="224"/>
      <c r="D73" s="224"/>
      <c r="E73" s="224"/>
      <c r="F73" s="200" t="s">
        <v>84</v>
      </c>
      <c r="G73" s="274">
        <f>STDEV(G60:G71)/G72</f>
        <v>1.1544632314865622E-2</v>
      </c>
      <c r="H73" s="274">
        <f>STDEV(H60:H71)/H72</f>
        <v>1.1544632314865626E-2</v>
      </c>
    </row>
    <row r="74" spans="1:8" ht="27" customHeight="1" thickBot="1" x14ac:dyDescent="0.5">
      <c r="A74" s="224"/>
      <c r="B74" s="224"/>
      <c r="C74" s="224"/>
      <c r="D74" s="224"/>
      <c r="E74" s="201"/>
      <c r="F74" s="202" t="s">
        <v>20</v>
      </c>
      <c r="G74" s="203">
        <f>COUNT(G60:G71)</f>
        <v>9</v>
      </c>
      <c r="H74" s="203">
        <f>COUNT(H60:H71)</f>
        <v>9</v>
      </c>
    </row>
    <row r="76" spans="1:8" ht="26.25" customHeight="1" x14ac:dyDescent="0.45">
      <c r="A76" s="261" t="s">
        <v>106</v>
      </c>
      <c r="B76" s="216" t="s">
        <v>107</v>
      </c>
      <c r="C76" s="313" t="str">
        <f>B20</f>
        <v>ZIDOVUDINE</v>
      </c>
      <c r="D76" s="313"/>
      <c r="E76" s="205" t="s">
        <v>108</v>
      </c>
      <c r="F76" s="205"/>
      <c r="G76" s="206">
        <f>H72</f>
        <v>0.95842902729582802</v>
      </c>
      <c r="H76" s="286"/>
    </row>
    <row r="77" spans="1:8" ht="18" x14ac:dyDescent="0.35">
      <c r="A77" s="107" t="s">
        <v>109</v>
      </c>
      <c r="B77" s="107" t="s">
        <v>110</v>
      </c>
    </row>
    <row r="78" spans="1:8" ht="18" x14ac:dyDescent="0.35">
      <c r="A78" s="107"/>
      <c r="B78" s="107"/>
    </row>
    <row r="79" spans="1:8" ht="26.25" customHeight="1" x14ac:dyDescent="0.45">
      <c r="A79" s="261" t="s">
        <v>4</v>
      </c>
      <c r="B79" s="336" t="str">
        <f>B26</f>
        <v>ZIDOVUDINE</v>
      </c>
      <c r="C79" s="336"/>
    </row>
    <row r="80" spans="1:8" ht="26.25" customHeight="1" x14ac:dyDescent="0.45">
      <c r="A80" s="216" t="s">
        <v>48</v>
      </c>
      <c r="B80" s="336" t="str">
        <f>B27</f>
        <v>Z3-9</v>
      </c>
      <c r="C80" s="336"/>
    </row>
    <row r="81" spans="1:12" ht="27" customHeight="1" thickBot="1" x14ac:dyDescent="0.5">
      <c r="A81" s="216" t="s">
        <v>6</v>
      </c>
      <c r="B81" s="208">
        <f>B28</f>
        <v>99.4</v>
      </c>
    </row>
    <row r="82" spans="1:12" s="16" customFormat="1" ht="27" customHeight="1" thickBot="1" x14ac:dyDescent="0.55000000000000004">
      <c r="A82" s="216" t="s">
        <v>49</v>
      </c>
      <c r="B82" s="111">
        <v>0</v>
      </c>
      <c r="C82" s="315" t="s">
        <v>50</v>
      </c>
      <c r="D82" s="316"/>
      <c r="E82" s="316"/>
      <c r="F82" s="316"/>
      <c r="G82" s="317"/>
      <c r="I82" s="112"/>
      <c r="J82" s="112"/>
      <c r="K82" s="112"/>
      <c r="L82" s="112"/>
    </row>
    <row r="83" spans="1:12" s="16" customFormat="1" ht="19.5" customHeight="1" thickBot="1" x14ac:dyDescent="0.4">
      <c r="A83" s="216" t="s">
        <v>51</v>
      </c>
      <c r="B83" s="286">
        <f>B81-B82</f>
        <v>99.4</v>
      </c>
      <c r="C83" s="114"/>
      <c r="D83" s="114"/>
      <c r="E83" s="114"/>
      <c r="F83" s="114"/>
      <c r="G83" s="115"/>
      <c r="I83" s="112"/>
      <c r="J83" s="112"/>
      <c r="K83" s="112"/>
      <c r="L83" s="112"/>
    </row>
    <row r="84" spans="1:12" s="16" customFormat="1" ht="27" customHeight="1" thickBot="1" x14ac:dyDescent="0.5">
      <c r="A84" s="216" t="s">
        <v>52</v>
      </c>
      <c r="B84" s="116">
        <v>1</v>
      </c>
      <c r="C84" s="318" t="s">
        <v>111</v>
      </c>
      <c r="D84" s="319"/>
      <c r="E84" s="319"/>
      <c r="F84" s="319"/>
      <c r="G84" s="319"/>
      <c r="H84" s="320"/>
      <c r="I84" s="112"/>
      <c r="J84" s="112"/>
      <c r="K84" s="112"/>
      <c r="L84" s="112"/>
    </row>
    <row r="85" spans="1:12" s="16" customFormat="1" ht="27" customHeight="1" thickBot="1" x14ac:dyDescent="0.5">
      <c r="A85" s="216" t="s">
        <v>54</v>
      </c>
      <c r="B85" s="116">
        <v>1</v>
      </c>
      <c r="C85" s="318" t="s">
        <v>112</v>
      </c>
      <c r="D85" s="319"/>
      <c r="E85" s="319"/>
      <c r="F85" s="319"/>
      <c r="G85" s="319"/>
      <c r="H85" s="320"/>
      <c r="I85" s="112"/>
      <c r="J85" s="112"/>
      <c r="K85" s="112"/>
      <c r="L85" s="112"/>
    </row>
    <row r="86" spans="1:12" s="16" customFormat="1" ht="18" x14ac:dyDescent="0.35">
      <c r="A86" s="216"/>
      <c r="B86" s="119"/>
      <c r="C86" s="120"/>
      <c r="D86" s="120"/>
      <c r="E86" s="120"/>
      <c r="F86" s="120"/>
      <c r="G86" s="120"/>
      <c r="H86" s="120"/>
      <c r="I86" s="112"/>
      <c r="J86" s="112"/>
      <c r="K86" s="112"/>
      <c r="L86" s="112"/>
    </row>
    <row r="87" spans="1:12" s="16" customFormat="1" ht="18" x14ac:dyDescent="0.35">
      <c r="A87" s="216" t="s">
        <v>56</v>
      </c>
      <c r="B87" s="121">
        <f>B84/B85</f>
        <v>1</v>
      </c>
      <c r="C87" s="205" t="s">
        <v>57</v>
      </c>
      <c r="D87" s="205"/>
      <c r="E87" s="205"/>
      <c r="F87" s="205"/>
      <c r="G87" s="205"/>
      <c r="I87" s="112"/>
      <c r="J87" s="112"/>
      <c r="K87" s="112"/>
      <c r="L87" s="112"/>
    </row>
    <row r="88" spans="1:12" ht="19.5" customHeight="1" thickBot="1" x14ac:dyDescent="0.4">
      <c r="A88" s="107"/>
      <c r="B88" s="107"/>
    </row>
    <row r="89" spans="1:12" ht="27" customHeight="1" thickBot="1" x14ac:dyDescent="0.5">
      <c r="A89" s="122" t="s">
        <v>58</v>
      </c>
      <c r="B89" s="123">
        <v>20</v>
      </c>
      <c r="D89" s="288" t="s">
        <v>59</v>
      </c>
      <c r="E89" s="291"/>
      <c r="F89" s="321" t="s">
        <v>60</v>
      </c>
      <c r="G89" s="322"/>
    </row>
    <row r="90" spans="1:12" ht="27" customHeight="1" thickBot="1" x14ac:dyDescent="0.5">
      <c r="A90" s="124" t="s">
        <v>61</v>
      </c>
      <c r="B90" s="125">
        <v>4</v>
      </c>
      <c r="C90" s="287" t="s">
        <v>62</v>
      </c>
      <c r="D90" s="127" t="s">
        <v>63</v>
      </c>
      <c r="E90" s="128" t="s">
        <v>64</v>
      </c>
      <c r="F90" s="127" t="s">
        <v>63</v>
      </c>
      <c r="G90" s="212" t="s">
        <v>64</v>
      </c>
      <c r="I90" s="130" t="s">
        <v>65</v>
      </c>
    </row>
    <row r="91" spans="1:12" ht="26.25" customHeight="1" x14ac:dyDescent="0.45">
      <c r="A91" s="124" t="s">
        <v>66</v>
      </c>
      <c r="B91" s="125">
        <v>20</v>
      </c>
      <c r="C91" s="213">
        <v>1</v>
      </c>
      <c r="D91" s="281">
        <v>28432681</v>
      </c>
      <c r="E91" s="133">
        <f>IF(ISBLANK(D91),"-",$D$101/$D$98*D91)</f>
        <v>33060918.678971644</v>
      </c>
      <c r="F91" s="281">
        <v>28460762</v>
      </c>
      <c r="G91" s="134">
        <f>IF(ISBLANK(F91),"-",$D$101/$F$98*F91)</f>
        <v>32211224.371767785</v>
      </c>
      <c r="I91" s="135"/>
    </row>
    <row r="92" spans="1:12" ht="26.25" customHeight="1" x14ac:dyDescent="0.45">
      <c r="A92" s="124" t="s">
        <v>67</v>
      </c>
      <c r="B92" s="125">
        <v>1</v>
      </c>
      <c r="C92" s="224">
        <v>2</v>
      </c>
      <c r="D92" s="282">
        <v>28745479</v>
      </c>
      <c r="E92" s="138">
        <f>IF(ISBLANK(D92),"-",$D$101/$D$98*D92)</f>
        <v>33424633.561889123</v>
      </c>
      <c r="F92" s="282">
        <v>28447203</v>
      </c>
      <c r="G92" s="139">
        <f>IF(ISBLANK(F92),"-",$D$101/$F$98*F92)</f>
        <v>32195878.612885546</v>
      </c>
      <c r="I92" s="323">
        <f>ABS((F96/D96*D95)-F95)/D95</f>
        <v>2.9963231703423202E-2</v>
      </c>
    </row>
    <row r="93" spans="1:12" ht="26.25" customHeight="1" x14ac:dyDescent="0.45">
      <c r="A93" s="124" t="s">
        <v>68</v>
      </c>
      <c r="B93" s="125">
        <v>1</v>
      </c>
      <c r="C93" s="224">
        <v>3</v>
      </c>
      <c r="D93" s="282">
        <v>28405213</v>
      </c>
      <c r="E93" s="138">
        <f>IF(ISBLANK(D93),"-",$D$101/$D$98*D93)</f>
        <v>33028979.470907729</v>
      </c>
      <c r="F93" s="282">
        <v>28455397</v>
      </c>
      <c r="G93" s="139">
        <f>IF(ISBLANK(F93),"-",$D$101/$F$98*F93)</f>
        <v>32205152.39032349</v>
      </c>
      <c r="I93" s="323"/>
    </row>
    <row r="94" spans="1:12" ht="27" customHeight="1" thickBot="1" x14ac:dyDescent="0.5">
      <c r="A94" s="124" t="s">
        <v>69</v>
      </c>
      <c r="B94" s="125">
        <v>1</v>
      </c>
      <c r="C94" s="214">
        <v>4</v>
      </c>
      <c r="D94" s="142"/>
      <c r="E94" s="143" t="str">
        <f>IF(ISBLANK(D94),"-",$D$101/$D$98*D94)</f>
        <v>-</v>
      </c>
      <c r="F94" s="215"/>
      <c r="G94" s="144" t="str">
        <f>IF(ISBLANK(F94),"-",$D$101/$F$98*F94)</f>
        <v>-</v>
      </c>
      <c r="I94" s="145"/>
    </row>
    <row r="95" spans="1:12" ht="27" customHeight="1" thickBot="1" x14ac:dyDescent="0.5">
      <c r="A95" s="124" t="s">
        <v>70</v>
      </c>
      <c r="B95" s="125">
        <v>1</v>
      </c>
      <c r="C95" s="216" t="s">
        <v>71</v>
      </c>
      <c r="D95" s="217">
        <f>AVERAGE(D91:D94)</f>
        <v>28527791</v>
      </c>
      <c r="E95" s="148">
        <f>AVERAGE(E91:E94)</f>
        <v>33171510.570589498</v>
      </c>
      <c r="F95" s="218">
        <f>AVERAGE(F91:F94)</f>
        <v>28454454</v>
      </c>
      <c r="G95" s="219">
        <f>AVERAGE(G91:G94)</f>
        <v>32204085.12499227</v>
      </c>
    </row>
    <row r="96" spans="1:12" ht="26.25" customHeight="1" x14ac:dyDescent="0.45">
      <c r="A96" s="124" t="s">
        <v>72</v>
      </c>
      <c r="B96" s="208">
        <v>1</v>
      </c>
      <c r="C96" s="220" t="s">
        <v>113</v>
      </c>
      <c r="D96" s="221">
        <v>28.84</v>
      </c>
      <c r="E96" s="205"/>
      <c r="F96" s="152">
        <v>29.63</v>
      </c>
    </row>
    <row r="97" spans="1:10" ht="26.25" customHeight="1" x14ac:dyDescent="0.45">
      <c r="A97" s="124" t="s">
        <v>74</v>
      </c>
      <c r="B97" s="208">
        <v>1</v>
      </c>
      <c r="C97" s="222" t="s">
        <v>114</v>
      </c>
      <c r="D97" s="223">
        <f>D96*$B$87</f>
        <v>28.84</v>
      </c>
      <c r="E97" s="224"/>
      <c r="F97" s="154">
        <f>F96*$B$87</f>
        <v>29.63</v>
      </c>
    </row>
    <row r="98" spans="1:10" ht="19.5" customHeight="1" thickBot="1" x14ac:dyDescent="0.4">
      <c r="A98" s="124" t="s">
        <v>76</v>
      </c>
      <c r="B98" s="224">
        <f>(B97/B96)*(B95/B94)*(B93/B92)*(B91/B90)*B89</f>
        <v>100</v>
      </c>
      <c r="C98" s="222" t="s">
        <v>115</v>
      </c>
      <c r="D98" s="225">
        <f>D97*$B$83/100</f>
        <v>28.666960000000003</v>
      </c>
      <c r="E98" s="201"/>
      <c r="F98" s="157">
        <f>F97*$B$83/100</f>
        <v>29.452220000000001</v>
      </c>
    </row>
    <row r="99" spans="1:10" ht="19.5" customHeight="1" thickBot="1" x14ac:dyDescent="0.4">
      <c r="A99" s="309" t="s">
        <v>78</v>
      </c>
      <c r="B99" s="324"/>
      <c r="C99" s="222" t="s">
        <v>116</v>
      </c>
      <c r="D99" s="226">
        <f>D98/$B$98</f>
        <v>0.28666960000000002</v>
      </c>
      <c r="E99" s="201"/>
      <c r="F99" s="161">
        <f>F98/$B$98</f>
        <v>0.29452220000000001</v>
      </c>
      <c r="H99" s="150"/>
    </row>
    <row r="100" spans="1:10" ht="19.5" customHeight="1" thickBot="1" x14ac:dyDescent="0.4">
      <c r="A100" s="311"/>
      <c r="B100" s="325"/>
      <c r="C100" s="222" t="s">
        <v>80</v>
      </c>
      <c r="D100" s="228">
        <f>$B$56/$B$116</f>
        <v>0.33333333333333331</v>
      </c>
      <c r="F100" s="166"/>
      <c r="G100" s="235"/>
      <c r="H100" s="150"/>
    </row>
    <row r="101" spans="1:10" ht="18" x14ac:dyDescent="0.35">
      <c r="C101" s="222" t="s">
        <v>81</v>
      </c>
      <c r="D101" s="223">
        <f>D100*$B$98</f>
        <v>33.333333333333329</v>
      </c>
      <c r="F101" s="166"/>
      <c r="H101" s="150"/>
    </row>
    <row r="102" spans="1:10" ht="19.5" customHeight="1" thickBot="1" x14ac:dyDescent="0.4">
      <c r="C102" s="230" t="s">
        <v>82</v>
      </c>
      <c r="D102" s="231">
        <f>D101/B34</f>
        <v>33.333333333333329</v>
      </c>
      <c r="F102" s="170"/>
      <c r="H102" s="150"/>
      <c r="J102" s="232"/>
    </row>
    <row r="103" spans="1:10" ht="18" x14ac:dyDescent="0.35">
      <c r="C103" s="233" t="s">
        <v>117</v>
      </c>
      <c r="D103" s="234">
        <f>AVERAGE(E91:E94,G91:G94)</f>
        <v>32687797.847790886</v>
      </c>
      <c r="F103" s="170"/>
      <c r="G103" s="235"/>
      <c r="H103" s="150"/>
      <c r="J103" s="236"/>
    </row>
    <row r="104" spans="1:10" ht="18" x14ac:dyDescent="0.35">
      <c r="C104" s="200" t="s">
        <v>84</v>
      </c>
      <c r="D104" s="237">
        <f>STDEV(E91:E94,G91:G94)/D103</f>
        <v>1.6759553272643377E-2</v>
      </c>
      <c r="F104" s="170"/>
      <c r="H104" s="150"/>
      <c r="J104" s="236"/>
    </row>
    <row r="105" spans="1:10" ht="19.5" customHeight="1" thickBot="1" x14ac:dyDescent="0.4">
      <c r="C105" s="202" t="s">
        <v>20</v>
      </c>
      <c r="D105" s="238">
        <f>COUNT(E91:E94,G91:G94)</f>
        <v>6</v>
      </c>
      <c r="F105" s="170"/>
      <c r="H105" s="150"/>
      <c r="J105" s="236"/>
    </row>
    <row r="106" spans="1:10" ht="19.5" customHeight="1" thickBot="1" x14ac:dyDescent="0.4">
      <c r="A106" s="174"/>
      <c r="B106" s="174"/>
      <c r="C106" s="174"/>
      <c r="D106" s="174"/>
      <c r="E106" s="174"/>
    </row>
    <row r="107" spans="1:10" ht="26.25" customHeight="1" x14ac:dyDescent="0.45">
      <c r="A107" s="122" t="s">
        <v>118</v>
      </c>
      <c r="B107" s="123">
        <v>900</v>
      </c>
      <c r="C107" s="288" t="s">
        <v>119</v>
      </c>
      <c r="D107" s="240" t="s">
        <v>63</v>
      </c>
      <c r="E107" s="241" t="s">
        <v>120</v>
      </c>
      <c r="F107" s="242" t="s">
        <v>121</v>
      </c>
    </row>
    <row r="108" spans="1:10" ht="26.25" customHeight="1" x14ac:dyDescent="0.45">
      <c r="A108" s="124" t="s">
        <v>122</v>
      </c>
      <c r="B108" s="125">
        <v>1</v>
      </c>
      <c r="C108" s="243">
        <v>1</v>
      </c>
      <c r="D108" s="244">
        <v>29941164</v>
      </c>
      <c r="E108" s="275">
        <f t="shared" ref="E108:E113" si="1">IF(ISBLANK(D108),"-",D108/$D$103*$D$100*$B$116)</f>
        <v>274.7921178975061</v>
      </c>
      <c r="F108" s="245">
        <f t="shared" ref="F108:F113" si="2">IF(ISBLANK(D108), "-", E108/$B$56)</f>
        <v>0.91597372632502039</v>
      </c>
    </row>
    <row r="109" spans="1:10" ht="26.25" customHeight="1" x14ac:dyDescent="0.45">
      <c r="A109" s="124" t="s">
        <v>95</v>
      </c>
      <c r="B109" s="125">
        <v>1</v>
      </c>
      <c r="C109" s="243">
        <v>2</v>
      </c>
      <c r="D109" s="244">
        <v>29926807</v>
      </c>
      <c r="E109" s="276">
        <f t="shared" si="1"/>
        <v>274.6603531325606</v>
      </c>
      <c r="F109" s="246">
        <f t="shared" si="2"/>
        <v>0.91553451044186862</v>
      </c>
    </row>
    <row r="110" spans="1:10" ht="26.25" customHeight="1" x14ac:dyDescent="0.45">
      <c r="A110" s="124" t="s">
        <v>96</v>
      </c>
      <c r="B110" s="125">
        <v>1</v>
      </c>
      <c r="C110" s="243">
        <v>3</v>
      </c>
      <c r="D110" s="244">
        <v>29959201</v>
      </c>
      <c r="E110" s="276">
        <f t="shared" si="1"/>
        <v>274.9576567332881</v>
      </c>
      <c r="F110" s="246">
        <f t="shared" si="2"/>
        <v>0.91652552244429364</v>
      </c>
    </row>
    <row r="111" spans="1:10" ht="26.25" customHeight="1" x14ac:dyDescent="0.45">
      <c r="A111" s="124" t="s">
        <v>97</v>
      </c>
      <c r="B111" s="125">
        <v>1</v>
      </c>
      <c r="C111" s="243">
        <v>4</v>
      </c>
      <c r="D111" s="244">
        <v>29937191</v>
      </c>
      <c r="E111" s="276">
        <f t="shared" si="1"/>
        <v>274.75565474983398</v>
      </c>
      <c r="F111" s="246">
        <f t="shared" si="2"/>
        <v>0.91585218249944655</v>
      </c>
    </row>
    <row r="112" spans="1:10" ht="26.25" customHeight="1" x14ac:dyDescent="0.45">
      <c r="A112" s="124" t="s">
        <v>98</v>
      </c>
      <c r="B112" s="125">
        <v>1</v>
      </c>
      <c r="C112" s="243">
        <v>5</v>
      </c>
      <c r="D112" s="244">
        <v>29944151</v>
      </c>
      <c r="E112" s="276">
        <f t="shared" si="1"/>
        <v>274.81953179685087</v>
      </c>
      <c r="F112" s="246">
        <f t="shared" si="2"/>
        <v>0.91606510598950286</v>
      </c>
    </row>
    <row r="113" spans="1:10" ht="26.25" customHeight="1" x14ac:dyDescent="0.45">
      <c r="A113" s="124" t="s">
        <v>100</v>
      </c>
      <c r="B113" s="125">
        <v>1</v>
      </c>
      <c r="C113" s="247">
        <v>6</v>
      </c>
      <c r="D113" s="248">
        <v>29932906</v>
      </c>
      <c r="E113" s="277">
        <f t="shared" si="1"/>
        <v>274.71632814833009</v>
      </c>
      <c r="F113" s="249">
        <f t="shared" si="2"/>
        <v>0.91572109382776701</v>
      </c>
    </row>
    <row r="114" spans="1:10" ht="26.25" customHeight="1" x14ac:dyDescent="0.45">
      <c r="A114" s="124" t="s">
        <v>101</v>
      </c>
      <c r="B114" s="125">
        <v>1</v>
      </c>
      <c r="C114" s="243"/>
      <c r="D114" s="224"/>
      <c r="E114" s="205"/>
      <c r="F114" s="250"/>
    </row>
    <row r="115" spans="1:10" ht="26.25" customHeight="1" x14ac:dyDescent="0.45">
      <c r="A115" s="124" t="s">
        <v>102</v>
      </c>
      <c r="B115" s="125">
        <v>1</v>
      </c>
      <c r="C115" s="243"/>
      <c r="D115" s="251" t="s">
        <v>71</v>
      </c>
      <c r="E115" s="279">
        <f>AVERAGE(E108:E113)</f>
        <v>274.78360707639496</v>
      </c>
      <c r="F115" s="252">
        <f>AVERAGE(F108:F113)</f>
        <v>0.91594535692131662</v>
      </c>
    </row>
    <row r="116" spans="1:10" ht="27" customHeight="1" thickBot="1" x14ac:dyDescent="0.5">
      <c r="A116" s="124" t="s">
        <v>103</v>
      </c>
      <c r="B116" s="156">
        <f>(B115/B114)*(B113/B112)*(B111/B110)*(B109/B108)*B107</f>
        <v>900</v>
      </c>
      <c r="C116" s="253"/>
      <c r="D116" s="216" t="s">
        <v>84</v>
      </c>
      <c r="E116" s="254">
        <f>STDEV(E108:E113)/E115</f>
        <v>3.7168475700546661E-4</v>
      </c>
      <c r="F116" s="254">
        <f>STDEV(F108:F113)/F115</f>
        <v>3.7168475700546049E-4</v>
      </c>
      <c r="I116" s="205"/>
    </row>
    <row r="117" spans="1:10" ht="27" customHeight="1" thickBot="1" x14ac:dyDescent="0.5">
      <c r="A117" s="309" t="s">
        <v>78</v>
      </c>
      <c r="B117" s="310"/>
      <c r="C117" s="255"/>
      <c r="D117" s="256" t="s">
        <v>20</v>
      </c>
      <c r="E117" s="257">
        <f>COUNT(E108:E113)</f>
        <v>6</v>
      </c>
      <c r="F117" s="257">
        <f>COUNT(F108:F113)</f>
        <v>6</v>
      </c>
      <c r="I117" s="205"/>
      <c r="J117" s="236"/>
    </row>
    <row r="118" spans="1:10" ht="19.5" customHeight="1" thickBot="1" x14ac:dyDescent="0.4">
      <c r="A118" s="311"/>
      <c r="B118" s="312"/>
      <c r="C118" s="205"/>
      <c r="D118" s="205"/>
      <c r="E118" s="205"/>
      <c r="F118" s="224"/>
      <c r="G118" s="205"/>
      <c r="H118" s="205"/>
      <c r="I118" s="205"/>
    </row>
    <row r="119" spans="1:10" ht="18" x14ac:dyDescent="0.35">
      <c r="A119" s="266"/>
      <c r="B119" s="120"/>
      <c r="C119" s="205"/>
      <c r="D119" s="205"/>
      <c r="E119" s="205"/>
      <c r="F119" s="224"/>
      <c r="G119" s="205"/>
      <c r="H119" s="205"/>
      <c r="I119" s="205"/>
    </row>
    <row r="120" spans="1:10" ht="26.25" customHeight="1" x14ac:dyDescent="0.45">
      <c r="A120" s="261" t="s">
        <v>106</v>
      </c>
      <c r="B120" s="216" t="s">
        <v>123</v>
      </c>
      <c r="C120" s="313" t="str">
        <f>B20</f>
        <v>ZIDOVUDINE</v>
      </c>
      <c r="D120" s="313"/>
      <c r="E120" s="205" t="s">
        <v>124</v>
      </c>
      <c r="F120" s="205"/>
      <c r="G120" s="206">
        <f>F115</f>
        <v>0.91594535692131662</v>
      </c>
      <c r="H120" s="205"/>
      <c r="I120" s="205"/>
    </row>
    <row r="121" spans="1:10" ht="19.5" customHeight="1" thickBot="1" x14ac:dyDescent="0.4">
      <c r="A121" s="289"/>
      <c r="B121" s="289"/>
      <c r="C121" s="259"/>
      <c r="D121" s="259"/>
      <c r="E121" s="259"/>
      <c r="F121" s="259"/>
      <c r="G121" s="259"/>
      <c r="H121" s="259"/>
    </row>
    <row r="122" spans="1:10" ht="18" x14ac:dyDescent="0.35">
      <c r="B122" s="314" t="s">
        <v>26</v>
      </c>
      <c r="C122" s="314"/>
      <c r="E122" s="287" t="s">
        <v>27</v>
      </c>
      <c r="F122" s="260"/>
      <c r="G122" s="314" t="s">
        <v>28</v>
      </c>
      <c r="H122" s="314"/>
    </row>
    <row r="123" spans="1:10" ht="69.900000000000006" customHeight="1" x14ac:dyDescent="0.35">
      <c r="A123" s="261" t="s">
        <v>29</v>
      </c>
      <c r="B123" s="263"/>
      <c r="C123" s="263"/>
      <c r="E123" s="263"/>
      <c r="F123" s="205"/>
      <c r="G123" s="263"/>
      <c r="H123" s="263"/>
    </row>
    <row r="124" spans="1:10" ht="69.900000000000006" customHeight="1" x14ac:dyDescent="0.35">
      <c r="A124" s="261" t="s">
        <v>30</v>
      </c>
      <c r="B124" s="264"/>
      <c r="C124" s="264"/>
      <c r="E124" s="264"/>
      <c r="F124" s="205"/>
      <c r="G124" s="265"/>
      <c r="H124" s="265"/>
    </row>
    <row r="125" spans="1:10" ht="18" x14ac:dyDescent="0.35">
      <c r="A125" s="224"/>
      <c r="B125" s="224"/>
      <c r="C125" s="224"/>
      <c r="D125" s="224"/>
      <c r="E125" s="224"/>
      <c r="F125" s="201"/>
      <c r="G125" s="224"/>
      <c r="H125" s="224"/>
      <c r="I125" s="205"/>
    </row>
    <row r="126" spans="1:10" ht="18" x14ac:dyDescent="0.35">
      <c r="A126" s="224"/>
      <c r="B126" s="224"/>
      <c r="C126" s="224"/>
      <c r="D126" s="224"/>
      <c r="E126" s="224"/>
      <c r="F126" s="201"/>
      <c r="G126" s="224"/>
      <c r="H126" s="224"/>
      <c r="I126" s="205"/>
    </row>
    <row r="127" spans="1:10" ht="18" x14ac:dyDescent="0.35">
      <c r="A127" s="224"/>
      <c r="B127" s="224"/>
      <c r="C127" s="224"/>
      <c r="D127" s="224"/>
      <c r="E127" s="224"/>
      <c r="F127" s="201"/>
      <c r="G127" s="224"/>
      <c r="H127" s="224"/>
      <c r="I127" s="205"/>
    </row>
    <row r="128" spans="1:10" ht="18" x14ac:dyDescent="0.35">
      <c r="A128" s="224"/>
      <c r="B128" s="224"/>
      <c r="C128" s="224"/>
      <c r="D128" s="224"/>
      <c r="E128" s="224"/>
      <c r="F128" s="201"/>
      <c r="G128" s="224"/>
      <c r="H128" s="224"/>
      <c r="I128" s="205"/>
    </row>
    <row r="129" spans="1:9" ht="18" x14ac:dyDescent="0.35">
      <c r="A129" s="224"/>
      <c r="B129" s="224"/>
      <c r="C129" s="224"/>
      <c r="D129" s="224"/>
      <c r="E129" s="224"/>
      <c r="F129" s="201"/>
      <c r="G129" s="224"/>
      <c r="H129" s="224"/>
      <c r="I129" s="205"/>
    </row>
    <row r="130" spans="1:9" ht="18" x14ac:dyDescent="0.35">
      <c r="A130" s="224"/>
      <c r="B130" s="224"/>
      <c r="C130" s="224"/>
      <c r="D130" s="224"/>
      <c r="E130" s="224"/>
      <c r="F130" s="201"/>
      <c r="G130" s="224"/>
      <c r="H130" s="224"/>
      <c r="I130" s="205"/>
    </row>
    <row r="131" spans="1:9" ht="18" x14ac:dyDescent="0.35">
      <c r="A131" s="224"/>
      <c r="B131" s="224"/>
      <c r="C131" s="224"/>
      <c r="D131" s="224"/>
      <c r="E131" s="224"/>
      <c r="F131" s="201"/>
      <c r="G131" s="224"/>
      <c r="H131" s="224"/>
      <c r="I131" s="205"/>
    </row>
    <row r="132" spans="1:9" ht="18" x14ac:dyDescent="0.35">
      <c r="A132" s="224"/>
      <c r="B132" s="224"/>
      <c r="C132" s="224"/>
      <c r="D132" s="224"/>
      <c r="E132" s="224"/>
      <c r="F132" s="201"/>
      <c r="G132" s="224"/>
      <c r="H132" s="224"/>
      <c r="I132" s="205"/>
    </row>
    <row r="133" spans="1:9" ht="18" x14ac:dyDescent="0.35">
      <c r="A133" s="224"/>
      <c r="B133" s="224"/>
      <c r="C133" s="224"/>
      <c r="D133" s="224"/>
      <c r="E133" s="224"/>
      <c r="F133" s="201"/>
      <c r="G133" s="224"/>
      <c r="H133" s="224"/>
      <c r="I133" s="205"/>
    </row>
    <row r="250" spans="1:1" x14ac:dyDescent="0.3">
      <c r="A250" s="227">
        <v>5</v>
      </c>
    </row>
  </sheetData>
  <sheetProtection password="F258" sheet="1" formatColumns="0" formatRows="0" insertColumns="0" insertHyperlinks="0" deleteColumns="0" deleteRows="0" autoFilter="0" pivotTables="0"/>
  <mergeCells count="36">
    <mergeCell ref="C32:H32"/>
    <mergeCell ref="A1:I7"/>
    <mergeCell ref="A8:I14"/>
    <mergeCell ref="A16:H16"/>
    <mergeCell ref="A17:H17"/>
    <mergeCell ref="B18:C18"/>
    <mergeCell ref="B20:C20"/>
    <mergeCell ref="B21:H21"/>
    <mergeCell ref="B26:C26"/>
    <mergeCell ref="B27:C27"/>
    <mergeCell ref="C29:G29"/>
    <mergeCell ref="C31:H31"/>
    <mergeCell ref="A70:B71"/>
    <mergeCell ref="C76:D76"/>
    <mergeCell ref="D36:E36"/>
    <mergeCell ref="F36:G36"/>
    <mergeCell ref="I39:I40"/>
    <mergeCell ref="A46:B47"/>
    <mergeCell ref="C60:C63"/>
    <mergeCell ref="D60:D63"/>
    <mergeCell ref="F89:G89"/>
    <mergeCell ref="C64:C67"/>
    <mergeCell ref="D64:D67"/>
    <mergeCell ref="C68:C71"/>
    <mergeCell ref="D68:D71"/>
    <mergeCell ref="B79:C79"/>
    <mergeCell ref="B80:C80"/>
    <mergeCell ref="C82:G82"/>
    <mergeCell ref="C84:H84"/>
    <mergeCell ref="C85:H85"/>
    <mergeCell ref="I92:I93"/>
    <mergeCell ref="A99:B100"/>
    <mergeCell ref="A117:B118"/>
    <mergeCell ref="C120:D120"/>
    <mergeCell ref="B122:C122"/>
    <mergeCell ref="G122:H122"/>
  </mergeCells>
  <conditionalFormatting sqref="E51">
    <cfRule type="cellIs" dxfId="8" priority="1" operator="greaterThan">
      <formula>0.02</formula>
    </cfRule>
  </conditionalFormatting>
  <conditionalFormatting sqref="D51">
    <cfRule type="cellIs" dxfId="7" priority="2" operator="greaterThan">
      <formula>0.02</formula>
    </cfRule>
  </conditionalFormatting>
  <conditionalFormatting sqref="G73">
    <cfRule type="cellIs" dxfId="6" priority="3" operator="greaterThan">
      <formula>0.02</formula>
    </cfRule>
  </conditionalFormatting>
  <conditionalFormatting sqref="H73">
    <cfRule type="cellIs" dxfId="5" priority="4" operator="greaterThan">
      <formula>0.02</formula>
    </cfRule>
  </conditionalFormatting>
  <conditionalFormatting sqref="D104">
    <cfRule type="cellIs" dxfId="4" priority="5" operator="greaterThan">
      <formula>0.02</formula>
    </cfRule>
  </conditionalFormatting>
  <conditionalFormatting sqref="I39">
    <cfRule type="cellIs" dxfId="3" priority="6" operator="lessThanOrEqual">
      <formula>0.02</formula>
    </cfRule>
  </conditionalFormatting>
  <conditionalFormatting sqref="I39">
    <cfRule type="cellIs" dxfId="2" priority="7" operator="greaterThan">
      <formula>0.02</formula>
    </cfRule>
  </conditionalFormatting>
  <conditionalFormatting sqref="I92">
    <cfRule type="cellIs" dxfId="1" priority="8" operator="lessThanOrEqual">
      <formula>0.02</formula>
    </cfRule>
  </conditionalFormatting>
  <conditionalFormatting sqref="I92">
    <cfRule type="cellIs" dxfId="0" priority="9" operator="greaterThan">
      <formula>0.02</formula>
    </cfRule>
  </conditionalFormatting>
  <pageMargins left="0.7" right="0.7" top="0.75" bottom="0.75" header="0.3" footer="0.3"/>
  <pageSetup scale="24" orientation="portrait" r:id="rId1"/>
  <headerFooter>
    <oddHeader>&amp;LVer 3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SST (AZT)</vt:lpstr>
      <vt:lpstr>SST (3TC)</vt:lpstr>
      <vt:lpstr>Uniformity (3TC)</vt:lpstr>
      <vt:lpstr>Uniformity (AZT)</vt:lpstr>
      <vt:lpstr>Lamivudine</vt:lpstr>
      <vt:lpstr>Zidovudine</vt:lpstr>
      <vt:lpstr>Lamivudine!Print_Area</vt:lpstr>
      <vt:lpstr>'Uniformity (3TC)'!Print_Area</vt:lpstr>
      <vt:lpstr>'Uniformity (AZT)'!Print_Area</vt:lpstr>
      <vt:lpstr>Zidovudine!Print_Area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Nicholas Njuguna</cp:lastModifiedBy>
  <cp:lastPrinted>2017-03-28T09:57:57Z</cp:lastPrinted>
  <dcterms:created xsi:type="dcterms:W3CDTF">2005-07-05T10:19:27Z</dcterms:created>
  <dcterms:modified xsi:type="dcterms:W3CDTF">2017-05-20T09:51:32Z</dcterms:modified>
</cp:coreProperties>
</file>