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(LAM)" sheetId="1" r:id="rId1"/>
    <sheet name="SST(ZID) " sheetId="5" r:id="rId2"/>
    <sheet name="Uniformity" sheetId="2" r:id="rId3"/>
    <sheet name="Lamivudine" sheetId="3" r:id="rId4"/>
    <sheet name="Zidovudine" sheetId="4" r:id="rId5"/>
    <sheet name="SST 2" sheetId="6" r:id="rId6"/>
    <sheet name="Uniformity 2" sheetId="7" r:id="rId7"/>
    <sheet name="Lamivudine 2" sheetId="8" r:id="rId8"/>
  </sheets>
  <definedNames>
    <definedName name="_xlnm.Print_Area" localSheetId="3">Lamivudine!$A$1:$I$124</definedName>
    <definedName name="_xlnm.Print_Area" localSheetId="7">'Lamivudine 2'!$A$1:$I$125</definedName>
    <definedName name="_xlnm.Print_Area" localSheetId="0">'SST(LAM)'!$A$15:$H$63</definedName>
    <definedName name="_xlnm.Print_Area" localSheetId="1">'SST(ZID) '!$A$15:$H$62</definedName>
    <definedName name="_xlnm.Print_Area" localSheetId="2">Uniformity!$A$12:$F$54</definedName>
    <definedName name="_xlnm.Print_Area" localSheetId="6">'Uniformity 2'!$A$12:$F$55</definedName>
    <definedName name="_xlnm.Print_Area" localSheetId="4">Zidovudine!$A$1:$I$124</definedName>
  </definedNames>
  <calcPr calcId="145621"/>
</workbook>
</file>

<file path=xl/calcChain.xml><?xml version="1.0" encoding="utf-8"?>
<calcChain xmlns="http://schemas.openxmlformats.org/spreadsheetml/2006/main">
  <c r="C120" i="8" l="1"/>
  <c r="B116" i="8"/>
  <c r="D101" i="8"/>
  <c r="D102" i="8" s="1"/>
  <c r="D100" i="8"/>
  <c r="B98" i="8"/>
  <c r="F95" i="8"/>
  <c r="D95" i="8"/>
  <c r="I92" i="8" s="1"/>
  <c r="G94" i="8"/>
  <c r="E94" i="8"/>
  <c r="B87" i="8"/>
  <c r="F97" i="8" s="1"/>
  <c r="F98" i="8" s="1"/>
  <c r="B81" i="8"/>
  <c r="B83" i="8" s="1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I39" i="8"/>
  <c r="B34" i="8"/>
  <c r="D44" i="8" s="1"/>
  <c r="D45" i="8" s="1"/>
  <c r="D46" i="8" s="1"/>
  <c r="B30" i="8"/>
  <c r="C46" i="7"/>
  <c r="D50" i="7" s="1"/>
  <c r="C45" i="7"/>
  <c r="D29" i="7"/>
  <c r="D25" i="7"/>
  <c r="C19" i="7"/>
  <c r="B53" i="6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G91" i="8" l="1"/>
  <c r="F99" i="8"/>
  <c r="D49" i="8"/>
  <c r="E40" i="8"/>
  <c r="E38" i="8"/>
  <c r="E39" i="8"/>
  <c r="C50" i="7"/>
  <c r="D27" i="7"/>
  <c r="D31" i="7"/>
  <c r="D35" i="7"/>
  <c r="D39" i="7"/>
  <c r="D43" i="7"/>
  <c r="C49" i="7"/>
  <c r="F44" i="8"/>
  <c r="F45" i="8" s="1"/>
  <c r="F46" i="8" s="1"/>
  <c r="G92" i="8"/>
  <c r="D24" i="7"/>
  <c r="D28" i="7"/>
  <c r="D32" i="7"/>
  <c r="D36" i="7"/>
  <c r="D40" i="7"/>
  <c r="D49" i="7"/>
  <c r="B57" i="8"/>
  <c r="B69" i="8" s="1"/>
  <c r="D97" i="8"/>
  <c r="D98" i="8" s="1"/>
  <c r="D33" i="7"/>
  <c r="D37" i="7"/>
  <c r="D41" i="7"/>
  <c r="D26" i="7"/>
  <c r="D30" i="7"/>
  <c r="D34" i="7"/>
  <c r="D38" i="7"/>
  <c r="D42" i="7"/>
  <c r="B49" i="7"/>
  <c r="G93" i="8"/>
  <c r="G40" i="8" l="1"/>
  <c r="E42" i="8"/>
  <c r="D99" i="8"/>
  <c r="E93" i="8"/>
  <c r="E91" i="8"/>
  <c r="G39" i="8"/>
  <c r="E92" i="8"/>
  <c r="G38" i="8"/>
  <c r="D50" i="8" s="1"/>
  <c r="G95" i="8"/>
  <c r="G68" i="8" l="1"/>
  <c r="H68" i="8" s="1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E95" i="8"/>
  <c r="D105" i="8"/>
  <c r="D103" i="8"/>
  <c r="G42" i="8"/>
  <c r="D52" i="8"/>
  <c r="H60" i="8" l="1"/>
  <c r="G74" i="8"/>
  <c r="G72" i="8"/>
  <c r="G73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E115" i="8" l="1"/>
  <c r="E116" i="8" s="1"/>
  <c r="E117" i="8"/>
  <c r="F108" i="8"/>
  <c r="H74" i="8"/>
  <c r="H72" i="8"/>
  <c r="F117" i="8" l="1"/>
  <c r="F115" i="8"/>
  <c r="G76" i="8"/>
  <c r="H73" i="8"/>
  <c r="G120" i="8" l="1"/>
  <c r="F116" i="8"/>
  <c r="B42" i="1" l="1"/>
  <c r="B21" i="5"/>
  <c r="B53" i="5"/>
  <c r="F51" i="5"/>
  <c r="D51" i="5"/>
  <c r="C51" i="5"/>
  <c r="B51" i="5"/>
  <c r="B52" i="5" s="1"/>
  <c r="B32" i="5"/>
  <c r="B31" i="5"/>
  <c r="F30" i="5"/>
  <c r="C30" i="5"/>
  <c r="B30" i="5"/>
  <c r="B21" i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F51" i="1"/>
  <c r="D51" i="1"/>
  <c r="C51" i="1"/>
  <c r="B51" i="1"/>
  <c r="B52" i="1" s="1"/>
  <c r="B32" i="1"/>
  <c r="F30" i="1"/>
  <c r="C30" i="1"/>
  <c r="B30" i="1"/>
  <c r="B31" i="1" s="1"/>
  <c r="I92" i="3" l="1"/>
  <c r="D101" i="3"/>
  <c r="D101" i="4"/>
  <c r="I92" i="4"/>
  <c r="I39" i="4"/>
  <c r="D49" i="4"/>
  <c r="F44" i="4"/>
  <c r="F45" i="4" s="1"/>
  <c r="D45" i="4"/>
  <c r="E39" i="4" s="1"/>
  <c r="F98" i="4"/>
  <c r="F99" i="4" s="1"/>
  <c r="D49" i="3"/>
  <c r="F44" i="3"/>
  <c r="F45" i="3" s="1"/>
  <c r="D45" i="3"/>
  <c r="E38" i="3" s="1"/>
  <c r="D102" i="4"/>
  <c r="G94" i="4"/>
  <c r="D102" i="3"/>
  <c r="F98" i="3"/>
  <c r="F99" i="3" s="1"/>
  <c r="E38" i="4"/>
  <c r="D24" i="2"/>
  <c r="D28" i="2"/>
  <c r="D32" i="2"/>
  <c r="D36" i="2"/>
  <c r="D40" i="2"/>
  <c r="D49" i="2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39" i="3" l="1"/>
  <c r="G91" i="4"/>
  <c r="E40" i="3"/>
  <c r="F46" i="4"/>
  <c r="G40" i="4"/>
  <c r="D46" i="4"/>
  <c r="E40" i="4"/>
  <c r="E41" i="4"/>
  <c r="G41" i="4"/>
  <c r="G38" i="4"/>
  <c r="G92" i="4"/>
  <c r="G39" i="4"/>
  <c r="G93" i="4"/>
  <c r="E41" i="3"/>
  <c r="D46" i="3"/>
  <c r="F46" i="3"/>
  <c r="G39" i="3"/>
  <c r="G41" i="3"/>
  <c r="G38" i="3"/>
  <c r="G40" i="3"/>
  <c r="E94" i="3"/>
  <c r="E92" i="3"/>
  <c r="G91" i="3"/>
  <c r="G93" i="3"/>
  <c r="E92" i="4"/>
  <c r="E91" i="3"/>
  <c r="E93" i="3"/>
  <c r="E94" i="4"/>
  <c r="E93" i="4"/>
  <c r="G94" i="3"/>
  <c r="G92" i="3"/>
  <c r="E91" i="4"/>
  <c r="E42" i="3" l="1"/>
  <c r="G95" i="4"/>
  <c r="E42" i="4"/>
  <c r="G42" i="4"/>
  <c r="D50" i="4"/>
  <c r="G68" i="4" s="1"/>
  <c r="H68" i="4" s="1"/>
  <c r="D52" i="4"/>
  <c r="G42" i="3"/>
  <c r="D50" i="3"/>
  <c r="G71" i="3" s="1"/>
  <c r="H71" i="3" s="1"/>
  <c r="D52" i="3"/>
  <c r="G95" i="3"/>
  <c r="G63" i="4"/>
  <c r="H63" i="4" s="1"/>
  <c r="G71" i="4"/>
  <c r="H71" i="4" s="1"/>
  <c r="G67" i="4"/>
  <c r="H67" i="4" s="1"/>
  <c r="E95" i="3"/>
  <c r="D105" i="3"/>
  <c r="D103" i="3"/>
  <c r="E95" i="4"/>
  <c r="D105" i="4"/>
  <c r="D103" i="4"/>
  <c r="G62" i="4" l="1"/>
  <c r="H62" i="4" s="1"/>
  <c r="D51" i="4"/>
  <c r="G64" i="4"/>
  <c r="H64" i="4" s="1"/>
  <c r="G65" i="4"/>
  <c r="H65" i="4" s="1"/>
  <c r="G61" i="4"/>
  <c r="H61" i="4" s="1"/>
  <c r="G70" i="4"/>
  <c r="H70" i="4" s="1"/>
  <c r="G66" i="4"/>
  <c r="H66" i="4" s="1"/>
  <c r="G60" i="4"/>
  <c r="G69" i="4"/>
  <c r="H69" i="4" s="1"/>
  <c r="G61" i="3"/>
  <c r="H61" i="3" s="1"/>
  <c r="G64" i="3"/>
  <c r="H64" i="3" s="1"/>
  <c r="G65" i="3"/>
  <c r="H65" i="3" s="1"/>
  <c r="G67" i="3"/>
  <c r="H67" i="3" s="1"/>
  <c r="G66" i="3"/>
  <c r="H66" i="3" s="1"/>
  <c r="G70" i="3"/>
  <c r="H70" i="3" s="1"/>
  <c r="G63" i="3"/>
  <c r="H63" i="3" s="1"/>
  <c r="G60" i="3"/>
  <c r="H60" i="3" s="1"/>
  <c r="G69" i="3"/>
  <c r="H69" i="3" s="1"/>
  <c r="G68" i="3"/>
  <c r="H68" i="3" s="1"/>
  <c r="D51" i="3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4"/>
  <c r="G72" i="4" l="1"/>
  <c r="G73" i="4" s="1"/>
  <c r="G74" i="4"/>
  <c r="G74" i="3"/>
  <c r="G72" i="3"/>
  <c r="G73" i="3" s="1"/>
  <c r="E115" i="4"/>
  <c r="E116" i="4" s="1"/>
  <c r="E117" i="4"/>
  <c r="F108" i="4"/>
  <c r="H74" i="3"/>
  <c r="H72" i="3"/>
  <c r="H74" i="4"/>
  <c r="H72" i="4"/>
  <c r="E115" i="3"/>
  <c r="E116" i="3" s="1"/>
  <c r="E117" i="3"/>
  <c r="F108" i="3"/>
  <c r="G76" i="4" l="1"/>
  <c r="H73" i="4"/>
  <c r="F117" i="4"/>
  <c r="F115" i="4"/>
  <c r="F117" i="3"/>
  <c r="F115" i="3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<sst xmlns="http://schemas.openxmlformats.org/spreadsheetml/2006/main" count="681" uniqueCount="145">
  <si>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</si>
  <si>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</si>
  <si>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</si>
  <si>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</si>
  <si>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</si>
  <si>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</si>
  <si>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</si>
  <si>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NDQD2016061041</t>
  </si>
  <si>
    <t>Weight (mg):</t>
  </si>
  <si>
    <t xml:space="preserve">LAMIVUDINE  &amp; ZIDOVUDINE </t>
  </si>
  <si>
    <t>Standard Conc (mg/mL):</t>
  </si>
  <si>
    <t>LAMIVUDINE 150mg &amp; ZIDOVUDINE 300mg</t>
  </si>
  <si>
    <t>2016-06-10 14:19:11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</si>
  <si>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</si>
  <si>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</si>
  <si>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</si>
  <si>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</si>
  <si>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</si>
  <si>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</si>
  <si>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</si>
  <si>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</si>
  <si>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</si>
  <si>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</si>
  <si>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</si>
  <si>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</si>
  <si>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</si>
  <si>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</si>
  <si>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</si>
  <si>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</si>
  <si>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</si>
  <si>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</si>
  <si>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</si>
  <si>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</si>
  <si>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</si>
  <si>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</si>
  <si>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</si>
  <si>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</si>
  <si>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</si>
  <si>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</si>
  <si>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</si>
  <si>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</si>
  <si>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</si>
  <si>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</si>
  <si>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</si>
  <si>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</si>
  <si>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</si>
  <si>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</si>
  <si>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</si>
  <si>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</si>
  <si>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</si>
  <si>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</si>
  <si>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</si>
  <si>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</si>
  <si>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</si>
  <si>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</si>
  <si>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</si>
  <si>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</si>
  <si>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</si>
  <si>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</si>
  <si>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</si>
  <si>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</si>
  <si>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</si>
  <si>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</si>
  <si>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</si>
  <si>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</si>
  <si>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</si>
  <si>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</si>
  <si>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</si>
  <si>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</si>
  <si>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</si>
  <si>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</si>
  <si>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</si>
  <si>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</si>
  <si>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</si>
  <si>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</si>
  <si>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</si>
  <si>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</si>
  <si>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</si>
  <si>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</si>
  <si>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</si>
  <si>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</si>
  <si>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</si>
  <si>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</si>
  <si>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</si>
  <si>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</si>
  <si>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</si>
  <si>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</si>
  <si>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</si>
  <si>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</si>
  <si>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</si>
  <si>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</si>
  <si>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</si>
  <si>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</si>
  <si>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</si>
  <si>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</si>
  <si>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</si>
  <si>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</si>
  <si>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</si>
  <si>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</si>
  <si>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</si>
  <si>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</si>
  <si>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</si>
  <si>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</si>
  <si>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</si>
  <si>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</si>
  <si>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</si>
  <si>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</si>
  <si>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</si>
  <si>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</si>
  <si>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</si>
  <si>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</si>
  <si>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</si>
  <si>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</si>
  <si>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</si>
  <si>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</si>
  <si>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</si>
  <si>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</si>
  <si>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</si>
  <si>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</si>
  <si>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</si>
  <si>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</si>
  <si>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</si>
  <si>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</si>
  <si>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</si>
  <si>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</si>
  <si>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 </t>
  </si>
  <si>
    <t>Lamivudine</t>
  </si>
  <si>
    <t>L3-9</t>
  </si>
  <si>
    <t xml:space="preserve">ZIDOVUDINE </t>
  </si>
  <si>
    <t>Zidovudine</t>
  </si>
  <si>
    <t>43.50.5</t>
  </si>
  <si>
    <t>Resolution(USP)</t>
  </si>
  <si>
    <r>
      <t>The number of Theoretical Plates (USP) for all peaks is NLT</t>
    </r>
    <r>
      <rPr>
        <b/>
        <sz val="12"/>
        <color rgb="FF000000"/>
        <rFont val="Book Antiqua"/>
      </rPr>
      <t xml:space="preserve"> 2000</t>
    </r>
  </si>
  <si>
    <r>
      <t>The Assymetry of all peaks is NMT</t>
    </r>
    <r>
      <rPr>
        <b/>
        <sz val="12"/>
        <color rgb="FF000000"/>
        <rFont val="Book Antiqua"/>
      </rPr>
      <t xml:space="preserve"> 2.0</t>
    </r>
  </si>
  <si>
    <t>The Resolution between the peak pair of Lamivudine and Zidovudine peaks is NLT 3.0</t>
  </si>
  <si>
    <t>The number of Theoretical Plates (USP) for all peaks is NLT 2000</t>
  </si>
  <si>
    <t>The Assymetry of all peaks is NMT 2.0</t>
  </si>
  <si>
    <t>Z3-9</t>
  </si>
  <si>
    <t xml:space="preserve">                                                                                                          The Resolution between the peak pair of Lamivudine  and Zidovudine is NLT 8</t>
  </si>
  <si>
    <t xml:space="preserve">LAMIVUDINE </t>
  </si>
  <si>
    <t>LAMIVUDINE</t>
  </si>
  <si>
    <t>EACH TABLET CONTAINS LAMIVUDINE 150mg &amp; ZIDOVUDINE 300mg</t>
  </si>
  <si>
    <t>17/03/2017</t>
  </si>
  <si>
    <t>23/03/2017</t>
  </si>
  <si>
    <t>L42-1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</si>
</sst>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8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0" fontId="2" fillId="2" borderId="0" xfId="0" applyNumberFormat="1" applyFont="1" applyFill="1" applyBorder="1"/>
    <xf numFmtId="0" fontId="2" fillId="2" borderId="0" xfId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1" applyFont="1" applyFill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4" fillId="2" borderId="0" xfId="1" applyFill="1"/>
    <xf numFmtId="0" fontId="21" fillId="2" borderId="0" xfId="1" applyFont="1" applyFill="1" applyAlignment="1">
      <alignment horizontal="center" vertical="center"/>
    </xf>
    <xf numFmtId="0" fontId="2" fillId="2" borderId="0" xfId="1" applyFont="1" applyFill="1"/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3">
    <cellStyle name="Normal" xfId="0" builtinId="0"/>
    <cellStyle name="Normal 2" xfId="1"/>
    <cellStyle name="Normal 3" xfId="2"/>
  </cellStyles>
  <dxfs count="6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4" sqref="B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9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68" t="s">
        <v>0</v>
      </c>
      <c r="B15" s="468"/>
      <c r="C15" s="468"/>
      <c r="D15" s="468"/>
      <c r="E15" s="468"/>
      <c r="F15" s="468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126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100.4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15.03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15.03/20*4/20</f>
        <v>0.15029999999999999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131</v>
      </c>
      <c r="F23" s="16" t="s">
        <v>17</v>
      </c>
    </row>
    <row r="24" spans="1:7" ht="16.5" customHeight="1" x14ac:dyDescent="0.3">
      <c r="A24" s="17">
        <v>1</v>
      </c>
      <c r="B24" s="18">
        <v>115506147</v>
      </c>
      <c r="C24" s="18">
        <v>3863.1</v>
      </c>
      <c r="D24" s="19">
        <v>1.2</v>
      </c>
      <c r="E24" s="19">
        <v>0</v>
      </c>
      <c r="F24" s="20">
        <v>3</v>
      </c>
    </row>
    <row r="25" spans="1:7" ht="16.5" customHeight="1" x14ac:dyDescent="0.3">
      <c r="A25" s="17">
        <v>2</v>
      </c>
      <c r="B25" s="18">
        <v>115593793</v>
      </c>
      <c r="C25" s="18">
        <v>3860.3</v>
      </c>
      <c r="D25" s="19">
        <v>1.1000000000000001</v>
      </c>
      <c r="E25" s="19">
        <v>0</v>
      </c>
      <c r="F25" s="19">
        <v>3</v>
      </c>
    </row>
    <row r="26" spans="1:7" ht="16.5" customHeight="1" x14ac:dyDescent="0.3">
      <c r="A26" s="17">
        <v>3</v>
      </c>
      <c r="B26" s="18">
        <v>115837796</v>
      </c>
      <c r="C26" s="18">
        <v>3853.8</v>
      </c>
      <c r="D26" s="19">
        <v>1.2</v>
      </c>
      <c r="E26" s="19">
        <v>0</v>
      </c>
      <c r="F26" s="19">
        <v>3</v>
      </c>
    </row>
    <row r="27" spans="1:7" ht="16.5" customHeight="1" x14ac:dyDescent="0.3">
      <c r="A27" s="17">
        <v>4</v>
      </c>
      <c r="B27" s="18">
        <v>115833536</v>
      </c>
      <c r="C27" s="18">
        <v>3869.6</v>
      </c>
      <c r="D27" s="19">
        <v>1.1000000000000001</v>
      </c>
      <c r="E27" s="19">
        <v>0</v>
      </c>
      <c r="F27" s="19">
        <v>3</v>
      </c>
    </row>
    <row r="28" spans="1:7" ht="16.5" customHeight="1" x14ac:dyDescent="0.3">
      <c r="A28" s="17">
        <v>5</v>
      </c>
      <c r="B28" s="18">
        <v>115845247</v>
      </c>
      <c r="C28" s="18">
        <v>3882.3</v>
      </c>
      <c r="D28" s="19">
        <v>1.1000000000000001</v>
      </c>
      <c r="E28" s="19">
        <v>0</v>
      </c>
      <c r="F28" s="19">
        <v>3</v>
      </c>
    </row>
    <row r="29" spans="1:7" ht="16.5" customHeight="1" x14ac:dyDescent="0.3">
      <c r="A29" s="17">
        <v>6</v>
      </c>
      <c r="B29" s="21">
        <v>115488855</v>
      </c>
      <c r="C29" s="21">
        <v>3899.5</v>
      </c>
      <c r="D29" s="22">
        <v>1.1000000000000001</v>
      </c>
      <c r="E29" s="22">
        <v>0</v>
      </c>
      <c r="F29" s="22">
        <v>3</v>
      </c>
    </row>
    <row r="30" spans="1:7" ht="16.5" customHeight="1" x14ac:dyDescent="0.3">
      <c r="A30" s="23" t="s">
        <v>18</v>
      </c>
      <c r="B30" s="24">
        <f>AVERAGE(B24:B29)</f>
        <v>115684229</v>
      </c>
      <c r="C30" s="25">
        <f>AVERAGE(C24:C29)</f>
        <v>3871.4333333333338</v>
      </c>
      <c r="D30" s="26">
        <v>1.1000000000000001</v>
      </c>
      <c r="E30" s="26">
        <v>0</v>
      </c>
      <c r="F30" s="26">
        <f>AVERAGE(F24:F29)</f>
        <v>3</v>
      </c>
    </row>
    <row r="31" spans="1:7" ht="16.5" customHeight="1" x14ac:dyDescent="0.3">
      <c r="A31" s="27" t="s">
        <v>19</v>
      </c>
      <c r="B31" s="28">
        <f>(STDEV(B24:B29)/B30)</f>
        <v>1.4965493752908856E-3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135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136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134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465" t="s">
        <v>126</v>
      </c>
      <c r="C39" s="10"/>
      <c r="D39" s="10"/>
      <c r="E39" s="71"/>
      <c r="F39" s="10"/>
    </row>
    <row r="40" spans="1:7" ht="16.5" customHeight="1" x14ac:dyDescent="0.3">
      <c r="A40" s="11" t="s">
        <v>6</v>
      </c>
      <c r="B40" s="466">
        <v>100.4</v>
      </c>
      <c r="C40" s="10"/>
      <c r="D40" s="10"/>
      <c r="E40" s="71"/>
      <c r="F40" s="10"/>
    </row>
    <row r="41" spans="1:7" ht="16.5" customHeight="1" x14ac:dyDescent="0.3">
      <c r="A41" s="7" t="s">
        <v>8</v>
      </c>
      <c r="B41" s="466">
        <v>15.33</v>
      </c>
      <c r="C41" s="10"/>
      <c r="D41" s="10"/>
      <c r="E41" s="71"/>
      <c r="F41" s="10"/>
    </row>
    <row r="42" spans="1:7" ht="16.5" customHeight="1" x14ac:dyDescent="0.3">
      <c r="A42" s="7" t="s">
        <v>10</v>
      </c>
      <c r="B42" s="467">
        <f>15.33/20*4/20</f>
        <v>0.15329999999999999</v>
      </c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131</v>
      </c>
      <c r="F44" s="16" t="s">
        <v>17</v>
      </c>
    </row>
    <row r="45" spans="1:7" ht="16.5" customHeight="1" x14ac:dyDescent="0.3">
      <c r="A45" s="17">
        <v>1</v>
      </c>
      <c r="B45" s="18">
        <v>14082147</v>
      </c>
      <c r="C45" s="18">
        <v>7947.4</v>
      </c>
      <c r="D45" s="19">
        <v>1.1000000000000001</v>
      </c>
      <c r="E45" s="19">
        <v>0</v>
      </c>
      <c r="F45" s="20">
        <v>3.2</v>
      </c>
    </row>
    <row r="46" spans="1:7" ht="16.5" customHeight="1" x14ac:dyDescent="0.3">
      <c r="A46" s="17">
        <v>2</v>
      </c>
      <c r="B46" s="18">
        <v>14109025</v>
      </c>
      <c r="C46" s="18">
        <v>7887.4</v>
      </c>
      <c r="D46" s="19">
        <v>1.1000000000000001</v>
      </c>
      <c r="E46" s="19">
        <v>0</v>
      </c>
      <c r="F46" s="19">
        <v>3.2</v>
      </c>
    </row>
    <row r="47" spans="1:7" ht="16.5" customHeight="1" x14ac:dyDescent="0.3">
      <c r="A47" s="17">
        <v>3</v>
      </c>
      <c r="B47" s="18">
        <v>14058700</v>
      </c>
      <c r="C47" s="18">
        <v>7899</v>
      </c>
      <c r="D47" s="19">
        <v>1.1000000000000001</v>
      </c>
      <c r="E47" s="19">
        <v>0</v>
      </c>
      <c r="F47" s="19">
        <v>3.2</v>
      </c>
    </row>
    <row r="48" spans="1:7" ht="16.5" customHeight="1" x14ac:dyDescent="0.3">
      <c r="A48" s="17">
        <v>4</v>
      </c>
      <c r="B48" s="18">
        <v>14096903</v>
      </c>
      <c r="C48" s="18">
        <v>7817.9</v>
      </c>
      <c r="D48" s="19">
        <v>1.1000000000000001</v>
      </c>
      <c r="E48" s="19">
        <v>0</v>
      </c>
      <c r="F48" s="19">
        <v>3.2</v>
      </c>
    </row>
    <row r="49" spans="1:8" ht="16.5" customHeight="1" x14ac:dyDescent="0.3">
      <c r="A49" s="17">
        <v>5</v>
      </c>
      <c r="B49" s="18">
        <v>14077640</v>
      </c>
      <c r="C49" s="18">
        <v>7822</v>
      </c>
      <c r="D49" s="19">
        <v>1.1000000000000001</v>
      </c>
      <c r="E49" s="19">
        <v>0</v>
      </c>
      <c r="F49" s="19">
        <v>3.2</v>
      </c>
    </row>
    <row r="50" spans="1:8" ht="16.5" customHeight="1" x14ac:dyDescent="0.3">
      <c r="A50" s="17">
        <v>6</v>
      </c>
      <c r="B50" s="21">
        <v>14080194</v>
      </c>
      <c r="C50" s="21">
        <v>7788.7</v>
      </c>
      <c r="D50" s="22">
        <v>1.2</v>
      </c>
      <c r="E50" s="22">
        <v>0</v>
      </c>
      <c r="F50" s="22">
        <v>3.2</v>
      </c>
    </row>
    <row r="51" spans="1:8" ht="16.5" customHeight="1" x14ac:dyDescent="0.3">
      <c r="A51" s="23" t="s">
        <v>18</v>
      </c>
      <c r="B51" s="24">
        <f>AVERAGE(B45:B50)</f>
        <v>14084101.5</v>
      </c>
      <c r="C51" s="25">
        <f>AVERAGE(C45:C50)</f>
        <v>7860.3999999999987</v>
      </c>
      <c r="D51" s="26">
        <f>AVERAGE(D45:D50)</f>
        <v>1.1166666666666667</v>
      </c>
      <c r="E51" s="26">
        <v>0</v>
      </c>
      <c r="F51" s="26">
        <f>AVERAGE(F45:F50)</f>
        <v>3.1999999999999997</v>
      </c>
    </row>
    <row r="52" spans="1:8" ht="16.5" customHeight="1" x14ac:dyDescent="0.3">
      <c r="A52" s="27" t="s">
        <v>19</v>
      </c>
      <c r="B52" s="28">
        <f>(STDEV(B45:B50)/B51)</f>
        <v>1.2261520912616748E-3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464" t="s">
        <v>138</v>
      </c>
      <c r="D58" s="42"/>
      <c r="E58" s="463"/>
      <c r="G58" s="43"/>
      <c r="H58" s="43"/>
    </row>
    <row r="59" spans="1:8" ht="15" customHeight="1" x14ac:dyDescent="0.3">
      <c r="B59" s="469" t="s">
        <v>26</v>
      </c>
      <c r="C59" s="469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/>
      <c r="C60" s="47"/>
      <c r="F60" s="47"/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topLeftCell="A19" workbookViewId="0">
      <selection activeCell="C34" sqref="C34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5" width="25.85546875" style="409" customWidth="1"/>
    <col min="6" max="6" width="25.7109375" style="409" customWidth="1"/>
    <col min="7" max="7" width="23.140625" style="409" customWidth="1"/>
    <col min="8" max="8" width="28.42578125" style="409" customWidth="1"/>
    <col min="9" max="9" width="21.5703125" style="409" customWidth="1"/>
    <col min="10" max="10" width="9.140625" style="409" customWidth="1"/>
    <col min="11" max="16384" width="9.140625" style="43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468" t="s">
        <v>0</v>
      </c>
      <c r="B15" s="468"/>
      <c r="C15" s="468"/>
      <c r="D15" s="468"/>
      <c r="E15" s="468"/>
      <c r="F15" s="468"/>
    </row>
    <row r="16" spans="1:7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1"/>
    </row>
    <row r="18" spans="1:6" ht="16.5" customHeight="1" x14ac:dyDescent="0.3">
      <c r="A18" s="74" t="s">
        <v>4</v>
      </c>
      <c r="B18" s="8" t="s">
        <v>129</v>
      </c>
      <c r="C18" s="71"/>
      <c r="D18" s="71"/>
      <c r="E18" s="71"/>
      <c r="F18" s="71"/>
    </row>
    <row r="19" spans="1:6" ht="16.5" customHeight="1" x14ac:dyDescent="0.3">
      <c r="A19" s="74" t="s">
        <v>6</v>
      </c>
      <c r="B19" s="12">
        <v>99.4</v>
      </c>
      <c r="C19" s="71"/>
      <c r="D19" s="71"/>
      <c r="E19" s="71"/>
      <c r="F19" s="71"/>
    </row>
    <row r="20" spans="1:6" ht="16.5" customHeight="1" x14ac:dyDescent="0.3">
      <c r="A20" s="8" t="s">
        <v>8</v>
      </c>
      <c r="B20" s="12">
        <v>29.96</v>
      </c>
      <c r="C20" s="71"/>
      <c r="D20" s="71"/>
      <c r="E20" s="71"/>
      <c r="F20" s="71"/>
    </row>
    <row r="21" spans="1:6" ht="16.5" customHeight="1" x14ac:dyDescent="0.3">
      <c r="A21" s="8" t="s">
        <v>10</v>
      </c>
      <c r="B21" s="13">
        <f>29.96/20*4/20</f>
        <v>0.29959999999999998</v>
      </c>
      <c r="C21" s="71"/>
      <c r="D21" s="71"/>
      <c r="E21" s="71"/>
      <c r="F21" s="71"/>
    </row>
    <row r="22" spans="1:6" ht="15.75" customHeight="1" x14ac:dyDescent="0.25">
      <c r="A22" s="71"/>
      <c r="B22" s="71"/>
      <c r="C22" s="71"/>
      <c r="D22" s="71"/>
      <c r="E22" s="71"/>
      <c r="F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131</v>
      </c>
      <c r="F23" s="16" t="s">
        <v>17</v>
      </c>
    </row>
    <row r="24" spans="1:6" ht="16.5" customHeight="1" x14ac:dyDescent="0.3">
      <c r="A24" s="17">
        <v>1</v>
      </c>
      <c r="B24" s="18">
        <v>226613820</v>
      </c>
      <c r="C24" s="18" t="s">
        <v>130</v>
      </c>
      <c r="D24" s="19">
        <v>1.1000000000000001</v>
      </c>
      <c r="E24" s="19">
        <v>5.0999999999999996</v>
      </c>
      <c r="F24" s="20">
        <v>4.2</v>
      </c>
    </row>
    <row r="25" spans="1:6" ht="16.5" customHeight="1" x14ac:dyDescent="0.3">
      <c r="A25" s="17">
        <v>2</v>
      </c>
      <c r="B25" s="18">
        <v>226626513</v>
      </c>
      <c r="C25" s="18">
        <v>4351.5</v>
      </c>
      <c r="D25" s="19">
        <v>1.1000000000000001</v>
      </c>
      <c r="E25" s="19">
        <v>5.0999999999999996</v>
      </c>
      <c r="F25" s="19">
        <v>4.2</v>
      </c>
    </row>
    <row r="26" spans="1:6" ht="16.5" customHeight="1" x14ac:dyDescent="0.3">
      <c r="A26" s="17">
        <v>3</v>
      </c>
      <c r="B26" s="18">
        <v>227249907</v>
      </c>
      <c r="C26" s="18">
        <v>4362.3</v>
      </c>
      <c r="D26" s="19">
        <v>1.1000000000000001</v>
      </c>
      <c r="E26" s="19">
        <v>5.0999999999999996</v>
      </c>
      <c r="F26" s="19">
        <v>4.2</v>
      </c>
    </row>
    <row r="27" spans="1:6" ht="16.5" customHeight="1" x14ac:dyDescent="0.3">
      <c r="A27" s="17">
        <v>4</v>
      </c>
      <c r="B27" s="18">
        <v>227251305</v>
      </c>
      <c r="C27" s="18">
        <v>4378.7</v>
      </c>
      <c r="D27" s="19">
        <v>1.1000000000000001</v>
      </c>
      <c r="E27" s="19">
        <v>5.0999999999999996</v>
      </c>
      <c r="F27" s="19">
        <v>4.2</v>
      </c>
    </row>
    <row r="28" spans="1:6" ht="16.5" customHeight="1" x14ac:dyDescent="0.3">
      <c r="A28" s="17">
        <v>5</v>
      </c>
      <c r="B28" s="18">
        <v>227234223</v>
      </c>
      <c r="C28" s="18">
        <v>4377.7</v>
      </c>
      <c r="D28" s="19">
        <v>1.1000000000000001</v>
      </c>
      <c r="E28" s="19">
        <v>5.0999999999999996</v>
      </c>
      <c r="F28" s="19">
        <v>4.2</v>
      </c>
    </row>
    <row r="29" spans="1:6" ht="16.5" customHeight="1" x14ac:dyDescent="0.3">
      <c r="A29" s="17">
        <v>6</v>
      </c>
      <c r="B29" s="21">
        <v>226628620</v>
      </c>
      <c r="C29" s="21">
        <v>4388.7</v>
      </c>
      <c r="D29" s="22">
        <v>1.1000000000000001</v>
      </c>
      <c r="E29" s="22">
        <v>5.0999999999999996</v>
      </c>
      <c r="F29" s="22">
        <v>4.2</v>
      </c>
    </row>
    <row r="30" spans="1:6" ht="16.5" customHeight="1" x14ac:dyDescent="0.3">
      <c r="A30" s="23" t="s">
        <v>18</v>
      </c>
      <c r="B30" s="24">
        <f>AVERAGE(B24:B29)</f>
        <v>226934064.66666666</v>
      </c>
      <c r="C30" s="25">
        <f>AVERAGE(C24:C29)</f>
        <v>4371.7800000000007</v>
      </c>
      <c r="D30" s="26">
        <v>1.1000000000000001</v>
      </c>
      <c r="E30" s="26">
        <v>5.0999999999999996</v>
      </c>
      <c r="F30" s="26">
        <f>AVERAGE(F24:F29)</f>
        <v>4.2</v>
      </c>
    </row>
    <row r="31" spans="1:6" ht="16.5" customHeight="1" x14ac:dyDescent="0.3">
      <c r="A31" s="27" t="s">
        <v>19</v>
      </c>
      <c r="B31" s="28">
        <f>(STDEV(B24:B29)/B30)</f>
        <v>1.5020302718727939E-3</v>
      </c>
      <c r="C31" s="29"/>
      <c r="D31" s="29"/>
      <c r="E31" s="29"/>
      <c r="F31" s="30"/>
    </row>
    <row r="32" spans="1:6" s="409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35"/>
    </row>
    <row r="33" spans="1:6" s="409" customFormat="1" ht="15.75" customHeight="1" x14ac:dyDescent="0.25">
      <c r="A33" s="71"/>
      <c r="B33" s="71"/>
      <c r="C33" s="71"/>
      <c r="D33" s="71"/>
      <c r="E33" s="71"/>
      <c r="F33" s="71"/>
    </row>
    <row r="34" spans="1:6" s="409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4"/>
      <c r="B35" s="40" t="s">
        <v>132</v>
      </c>
      <c r="C35" s="39"/>
      <c r="D35" s="39"/>
      <c r="E35" s="39"/>
      <c r="F35" s="39"/>
    </row>
    <row r="36" spans="1:6" ht="16.5" customHeight="1" x14ac:dyDescent="0.3">
      <c r="A36" s="74"/>
      <c r="B36" s="40" t="s">
        <v>133</v>
      </c>
      <c r="C36" s="39"/>
      <c r="D36" s="39"/>
      <c r="E36" s="39"/>
      <c r="F36" s="39"/>
    </row>
    <row r="37" spans="1:6" ht="15.75" customHeight="1" x14ac:dyDescent="0.25">
      <c r="A37" s="71"/>
      <c r="B37" s="71" t="s">
        <v>134</v>
      </c>
      <c r="C37" s="71"/>
      <c r="D37" s="71"/>
      <c r="E37" s="71"/>
      <c r="F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 t="s">
        <v>129</v>
      </c>
      <c r="C39" s="71"/>
      <c r="D39" s="71"/>
      <c r="E39" s="71"/>
      <c r="F39" s="71"/>
    </row>
    <row r="40" spans="1:6" ht="16.5" customHeight="1" x14ac:dyDescent="0.3">
      <c r="A40" s="74" t="s">
        <v>6</v>
      </c>
      <c r="B40" s="12">
        <v>99.4</v>
      </c>
      <c r="C40" s="71"/>
      <c r="D40" s="71"/>
      <c r="E40" s="71"/>
      <c r="F40" s="71"/>
    </row>
    <row r="41" spans="1:6" ht="16.5" customHeight="1" x14ac:dyDescent="0.3">
      <c r="A41" s="8" t="s">
        <v>8</v>
      </c>
      <c r="B41" s="12">
        <v>28.84</v>
      </c>
      <c r="C41" s="71"/>
      <c r="D41" s="71"/>
      <c r="E41" s="71"/>
      <c r="F41" s="71"/>
    </row>
    <row r="42" spans="1:6" ht="16.5" customHeight="1" x14ac:dyDescent="0.3">
      <c r="A42" s="8" t="s">
        <v>10</v>
      </c>
      <c r="B42" s="13">
        <v>0.28839999999999999</v>
      </c>
      <c r="C42" s="71"/>
      <c r="D42" s="71"/>
      <c r="E42" s="71"/>
      <c r="F42" s="71"/>
    </row>
    <row r="43" spans="1:6" ht="15.75" customHeight="1" x14ac:dyDescent="0.25">
      <c r="A43" s="71"/>
      <c r="B43" s="71"/>
      <c r="C43" s="71"/>
      <c r="D43" s="71"/>
      <c r="E43" s="71"/>
      <c r="F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131</v>
      </c>
      <c r="F44" s="16" t="s">
        <v>17</v>
      </c>
    </row>
    <row r="45" spans="1:6" ht="16.5" customHeight="1" x14ac:dyDescent="0.3">
      <c r="A45" s="17">
        <v>1</v>
      </c>
      <c r="B45" s="18">
        <v>28451200</v>
      </c>
      <c r="C45" s="18">
        <v>8779.7999999999993</v>
      </c>
      <c r="D45" s="19">
        <v>1</v>
      </c>
      <c r="E45" s="19">
        <v>10.3</v>
      </c>
      <c r="F45" s="20">
        <v>5</v>
      </c>
    </row>
    <row r="46" spans="1:6" ht="16.5" customHeight="1" x14ac:dyDescent="0.3">
      <c r="A46" s="17">
        <v>2</v>
      </c>
      <c r="B46" s="18">
        <v>28505937</v>
      </c>
      <c r="C46" s="18">
        <v>8549.7000000000007</v>
      </c>
      <c r="D46" s="19">
        <v>1.1000000000000001</v>
      </c>
      <c r="E46" s="19">
        <v>10.199999999999999</v>
      </c>
      <c r="F46" s="19">
        <v>5</v>
      </c>
    </row>
    <row r="47" spans="1:6" ht="16.5" customHeight="1" x14ac:dyDescent="0.3">
      <c r="A47" s="17">
        <v>3</v>
      </c>
      <c r="B47" s="18">
        <v>28435784</v>
      </c>
      <c r="C47" s="18">
        <v>8650</v>
      </c>
      <c r="D47" s="19">
        <v>1.1000000000000001</v>
      </c>
      <c r="E47" s="19">
        <v>10.199999999999999</v>
      </c>
      <c r="F47" s="19">
        <v>5</v>
      </c>
    </row>
    <row r="48" spans="1:6" ht="16.5" customHeight="1" x14ac:dyDescent="0.3">
      <c r="A48" s="17">
        <v>4</v>
      </c>
      <c r="B48" s="18">
        <v>28454054</v>
      </c>
      <c r="C48" s="18">
        <v>8655.1</v>
      </c>
      <c r="D48" s="19">
        <v>1.1000000000000001</v>
      </c>
      <c r="E48" s="19">
        <v>10.199999999999999</v>
      </c>
      <c r="F48" s="19">
        <v>5</v>
      </c>
    </row>
    <row r="49" spans="1:8" ht="16.5" customHeight="1" x14ac:dyDescent="0.3">
      <c r="A49" s="17">
        <v>5</v>
      </c>
      <c r="B49" s="18">
        <v>28435992</v>
      </c>
      <c r="C49" s="18">
        <v>8693.2999999999993</v>
      </c>
      <c r="D49" s="19">
        <v>1</v>
      </c>
      <c r="E49" s="19">
        <v>10.199999999999999</v>
      </c>
      <c r="F49" s="19">
        <v>5</v>
      </c>
    </row>
    <row r="50" spans="1:8" ht="16.5" customHeight="1" x14ac:dyDescent="0.3">
      <c r="A50" s="17">
        <v>6</v>
      </c>
      <c r="B50" s="21">
        <v>28475686</v>
      </c>
      <c r="C50" s="21">
        <v>8716.7000000000007</v>
      </c>
      <c r="D50" s="22">
        <v>1</v>
      </c>
      <c r="E50" s="22">
        <v>10.3</v>
      </c>
      <c r="F50" s="22">
        <v>5</v>
      </c>
    </row>
    <row r="51" spans="1:8" ht="16.5" customHeight="1" x14ac:dyDescent="0.3">
      <c r="A51" s="23" t="s">
        <v>18</v>
      </c>
      <c r="B51" s="24">
        <f>AVERAGE(B45:B50)</f>
        <v>28459775.5</v>
      </c>
      <c r="C51" s="25">
        <f>AVERAGE(C45:C50)</f>
        <v>8674.0999999999985</v>
      </c>
      <c r="D51" s="26">
        <f>AVERAGE(D45:D50)</f>
        <v>1.05</v>
      </c>
      <c r="E51" s="26">
        <v>10.23</v>
      </c>
      <c r="F51" s="26">
        <f>AVERAGE(F45:F50)</f>
        <v>5</v>
      </c>
    </row>
    <row r="52" spans="1:8" ht="16.5" customHeight="1" x14ac:dyDescent="0.3">
      <c r="A52" s="27" t="s">
        <v>19</v>
      </c>
      <c r="B52" s="28">
        <f>(STDEV(B45:B50)/B51)</f>
        <v>9.4695541088305553E-4</v>
      </c>
      <c r="C52" s="29"/>
      <c r="D52" s="29"/>
      <c r="E52" s="29"/>
      <c r="F52" s="30"/>
    </row>
    <row r="53" spans="1:8" s="409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72"/>
      <c r="F53" s="35"/>
    </row>
    <row r="54" spans="1:8" s="409" customFormat="1" ht="15.75" customHeight="1" x14ac:dyDescent="0.25">
      <c r="A54" s="71"/>
      <c r="B54" s="71"/>
      <c r="C54" s="71"/>
      <c r="D54" s="71"/>
      <c r="E54" s="71"/>
      <c r="F54" s="71"/>
    </row>
    <row r="55" spans="1:8" s="409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4"/>
      <c r="B56" s="40" t="s">
        <v>23</v>
      </c>
      <c r="C56" s="39"/>
      <c r="D56" s="39"/>
      <c r="E56" s="39"/>
      <c r="F56" s="39"/>
    </row>
    <row r="57" spans="1:8" ht="16.5" customHeight="1" x14ac:dyDescent="0.3">
      <c r="A57" s="74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464" t="s">
        <v>138</v>
      </c>
      <c r="D58" s="42"/>
      <c r="E58" s="463"/>
      <c r="G58" s="43"/>
      <c r="H58" s="43"/>
    </row>
    <row r="59" spans="1:8" ht="15" customHeight="1" x14ac:dyDescent="0.3">
      <c r="B59" s="469" t="s">
        <v>26</v>
      </c>
      <c r="C59" s="469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8"/>
      <c r="C60" s="48"/>
      <c r="F60" s="48"/>
      <c r="H60" s="48"/>
    </row>
    <row r="61" spans="1:8" ht="15" customHeight="1" x14ac:dyDescent="0.3">
      <c r="A61" s="46" t="s">
        <v>30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3" t="s">
        <v>31</v>
      </c>
      <c r="B11" s="474"/>
      <c r="C11" s="474"/>
      <c r="D11" s="474"/>
      <c r="E11" s="474"/>
      <c r="F11" s="475"/>
      <c r="G11" s="90"/>
    </row>
    <row r="12" spans="1:7" ht="16.5" customHeight="1" x14ac:dyDescent="0.3">
      <c r="A12" s="472" t="s">
        <v>32</v>
      </c>
      <c r="B12" s="472"/>
      <c r="C12" s="472"/>
      <c r="D12" s="472"/>
      <c r="E12" s="472"/>
      <c r="F12" s="472"/>
      <c r="G12" s="89"/>
    </row>
    <row r="14" spans="1:7" ht="16.5" customHeight="1" x14ac:dyDescent="0.3">
      <c r="A14" s="477" t="s">
        <v>33</v>
      </c>
      <c r="B14" s="477"/>
      <c r="C14" s="59" t="s">
        <v>5</v>
      </c>
    </row>
    <row r="15" spans="1:7" ht="16.5" customHeight="1" x14ac:dyDescent="0.3">
      <c r="A15" s="477" t="s">
        <v>34</v>
      </c>
      <c r="B15" s="477"/>
      <c r="C15" s="59" t="s">
        <v>7</v>
      </c>
    </row>
    <row r="16" spans="1:7" ht="16.5" customHeight="1" x14ac:dyDescent="0.3">
      <c r="A16" s="477" t="s">
        <v>35</v>
      </c>
      <c r="B16" s="477"/>
      <c r="C16" s="59" t="s">
        <v>9</v>
      </c>
    </row>
    <row r="17" spans="1:5" ht="16.5" customHeight="1" x14ac:dyDescent="0.3">
      <c r="A17" s="477" t="s">
        <v>36</v>
      </c>
      <c r="B17" s="477"/>
      <c r="C17" s="59" t="s">
        <v>11</v>
      </c>
    </row>
    <row r="18" spans="1:5" ht="16.5" customHeight="1" x14ac:dyDescent="0.3">
      <c r="A18" s="477" t="s">
        <v>37</v>
      </c>
      <c r="B18" s="477"/>
      <c r="C18" s="96" t="s">
        <v>12</v>
      </c>
    </row>
    <row r="19" spans="1:5" ht="16.5" customHeight="1" x14ac:dyDescent="0.3">
      <c r="A19" s="477" t="s">
        <v>38</v>
      </c>
      <c r="B19" s="477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2" t="s">
        <v>1</v>
      </c>
      <c r="B21" s="472"/>
      <c r="C21" s="58" t="s">
        <v>39</v>
      </c>
      <c r="D21" s="65"/>
    </row>
    <row r="22" spans="1:5" ht="15.75" customHeight="1" x14ac:dyDescent="0.3">
      <c r="A22" s="476"/>
      <c r="B22" s="476"/>
      <c r="C22" s="56"/>
      <c r="D22" s="476"/>
      <c r="E22" s="476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739.76</v>
      </c>
      <c r="D24" s="86">
        <f t="shared" ref="D24:D43" si="0">(C24-$C$46)/$C$46</f>
        <v>4.4087775244311438E-4</v>
      </c>
      <c r="E24" s="52"/>
    </row>
    <row r="25" spans="1:5" ht="15.75" customHeight="1" x14ac:dyDescent="0.3">
      <c r="C25" s="94">
        <v>744.6</v>
      </c>
      <c r="D25" s="87">
        <f t="shared" si="0"/>
        <v>6.9864247519049079E-3</v>
      </c>
      <c r="E25" s="52"/>
    </row>
    <row r="26" spans="1:5" ht="15.75" customHeight="1" x14ac:dyDescent="0.3">
      <c r="C26" s="94">
        <v>737.28</v>
      </c>
      <c r="D26" s="87">
        <f t="shared" si="0"/>
        <v>-2.9130388919092125E-3</v>
      </c>
      <c r="E26" s="52"/>
    </row>
    <row r="27" spans="1:5" ht="15.75" customHeight="1" x14ac:dyDescent="0.3">
      <c r="C27" s="94">
        <v>736.41</v>
      </c>
      <c r="D27" s="87">
        <f t="shared" si="0"/>
        <v>-4.0896144889199047E-3</v>
      </c>
      <c r="E27" s="52"/>
    </row>
    <row r="28" spans="1:5" ht="15.75" customHeight="1" x14ac:dyDescent="0.3">
      <c r="C28" s="94">
        <v>743.97</v>
      </c>
      <c r="D28" s="87">
        <f t="shared" si="0"/>
        <v>6.1344217333799342E-3</v>
      </c>
      <c r="E28" s="52"/>
    </row>
    <row r="29" spans="1:5" ht="15.75" customHeight="1" x14ac:dyDescent="0.3">
      <c r="C29" s="94">
        <v>750.81</v>
      </c>
      <c r="D29" s="87">
        <f t="shared" si="0"/>
        <v>1.5384740220222463E-2</v>
      </c>
      <c r="E29" s="52"/>
    </row>
    <row r="30" spans="1:5" ht="15.75" customHeight="1" x14ac:dyDescent="0.3">
      <c r="C30" s="94">
        <v>737.92</v>
      </c>
      <c r="D30" s="87">
        <f t="shared" si="0"/>
        <v>-2.0475120159473463E-3</v>
      </c>
      <c r="E30" s="52"/>
    </row>
    <row r="31" spans="1:5" ht="15.75" customHeight="1" x14ac:dyDescent="0.3">
      <c r="C31" s="94">
        <v>732.61</v>
      </c>
      <c r="D31" s="87">
        <f t="shared" si="0"/>
        <v>-9.2286803149435326E-3</v>
      </c>
      <c r="E31" s="52"/>
    </row>
    <row r="32" spans="1:5" ht="15.75" customHeight="1" x14ac:dyDescent="0.3">
      <c r="C32" s="94">
        <v>736.38</v>
      </c>
      <c r="D32" s="87">
        <f t="shared" si="0"/>
        <v>-4.1301860612305815E-3</v>
      </c>
      <c r="E32" s="52"/>
    </row>
    <row r="33" spans="1:7" ht="15.75" customHeight="1" x14ac:dyDescent="0.3">
      <c r="C33" s="94">
        <v>734.69</v>
      </c>
      <c r="D33" s="87">
        <f t="shared" si="0"/>
        <v>-6.4157179680673524E-3</v>
      </c>
      <c r="E33" s="52"/>
    </row>
    <row r="34" spans="1:7" ht="15.75" customHeight="1" x14ac:dyDescent="0.3">
      <c r="C34" s="94">
        <v>735.59</v>
      </c>
      <c r="D34" s="87">
        <f t="shared" si="0"/>
        <v>-5.198570798745983E-3</v>
      </c>
      <c r="E34" s="52"/>
    </row>
    <row r="35" spans="1:7" ht="15.75" customHeight="1" x14ac:dyDescent="0.3">
      <c r="C35" s="94">
        <v>741.98</v>
      </c>
      <c r="D35" s="87">
        <f t="shared" si="0"/>
        <v>3.4431741034359376E-3</v>
      </c>
      <c r="E35" s="52"/>
    </row>
    <row r="36" spans="1:7" ht="15.75" customHeight="1" x14ac:dyDescent="0.3">
      <c r="C36" s="94">
        <v>741.18</v>
      </c>
      <c r="D36" s="87">
        <f t="shared" si="0"/>
        <v>2.3612655084834901E-3</v>
      </c>
      <c r="E36" s="52"/>
    </row>
    <row r="37" spans="1:7" ht="15.75" customHeight="1" x14ac:dyDescent="0.3">
      <c r="C37" s="94">
        <v>739.67</v>
      </c>
      <c r="D37" s="87">
        <f t="shared" si="0"/>
        <v>3.1916303551093135E-4</v>
      </c>
      <c r="E37" s="52"/>
    </row>
    <row r="38" spans="1:7" ht="15.75" customHeight="1" x14ac:dyDescent="0.3">
      <c r="C38" s="94">
        <v>738.32</v>
      </c>
      <c r="D38" s="87">
        <f t="shared" si="0"/>
        <v>-1.5065577184710456E-3</v>
      </c>
      <c r="E38" s="52"/>
    </row>
    <row r="39" spans="1:7" ht="15.75" customHeight="1" x14ac:dyDescent="0.3">
      <c r="C39" s="94">
        <v>734.86</v>
      </c>
      <c r="D39" s="87">
        <f t="shared" si="0"/>
        <v>-6.1858123916400326E-3</v>
      </c>
      <c r="E39" s="52"/>
    </row>
    <row r="40" spans="1:7" ht="15.75" customHeight="1" x14ac:dyDescent="0.3">
      <c r="C40" s="94">
        <v>736.32</v>
      </c>
      <c r="D40" s="87">
        <f t="shared" si="0"/>
        <v>-4.2113292058519342E-3</v>
      </c>
      <c r="E40" s="52"/>
    </row>
    <row r="41" spans="1:7" ht="15.75" customHeight="1" x14ac:dyDescent="0.3">
      <c r="C41" s="94">
        <v>736.8</v>
      </c>
      <c r="D41" s="87">
        <f t="shared" si="0"/>
        <v>-3.5621840488806503E-3</v>
      </c>
      <c r="E41" s="52"/>
    </row>
    <row r="42" spans="1:7" ht="15.75" customHeight="1" x14ac:dyDescent="0.3">
      <c r="C42" s="94">
        <v>747.8</v>
      </c>
      <c r="D42" s="87">
        <f t="shared" si="0"/>
        <v>1.1314059131714238E-2</v>
      </c>
      <c r="E42" s="52"/>
    </row>
    <row r="43" spans="1:7" ht="16.5" customHeight="1" x14ac:dyDescent="0.3">
      <c r="C43" s="95">
        <v>741.73</v>
      </c>
      <c r="D43" s="88">
        <f t="shared" si="0"/>
        <v>3.1050776675133267E-3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14788.679999999998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739.43399999999997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0">
        <f>C46</f>
        <v>739.43399999999997</v>
      </c>
      <c r="C49" s="92">
        <f>-IF(C46&lt;=80,10%,IF(C46&lt;250,7.5%,5%))</f>
        <v>-0.05</v>
      </c>
      <c r="D49" s="80">
        <f>IF(C46&lt;=80,C46*0.9,IF(C46&lt;250,C46*0.925,C46*0.95))</f>
        <v>702.46229999999991</v>
      </c>
    </row>
    <row r="50" spans="1:6" ht="17.25" customHeight="1" x14ac:dyDescent="0.3">
      <c r="B50" s="471"/>
      <c r="C50" s="93">
        <f>IF(C46&lt;=80, 10%, IF(C46&lt;250, 7.5%, 5%))</f>
        <v>0.05</v>
      </c>
      <c r="D50" s="80">
        <f>IF(C46&lt;=80, C46*1.1, IF(C46&lt;250, C46*1.075, C46*1.05))</f>
        <v>776.40570000000002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1" zoomScale="60" zoomScaleNormal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8" t="s">
        <v>45</v>
      </c>
      <c r="B1" s="478"/>
      <c r="C1" s="478"/>
      <c r="D1" s="478"/>
      <c r="E1" s="478"/>
      <c r="F1" s="478"/>
      <c r="G1" s="478"/>
      <c r="H1" s="478"/>
      <c r="I1" s="478"/>
    </row>
    <row r="2" spans="1:9" ht="18.75" customHeight="1" x14ac:dyDescent="0.25">
      <c r="A2" s="478"/>
      <c r="B2" s="478"/>
      <c r="C2" s="478"/>
      <c r="D2" s="478"/>
      <c r="E2" s="478"/>
      <c r="F2" s="478"/>
      <c r="G2" s="478"/>
      <c r="H2" s="478"/>
      <c r="I2" s="478"/>
    </row>
    <row r="3" spans="1:9" ht="18.75" customHeight="1" x14ac:dyDescent="0.25">
      <c r="A3" s="478"/>
      <c r="B3" s="478"/>
      <c r="C3" s="478"/>
      <c r="D3" s="478"/>
      <c r="E3" s="478"/>
      <c r="F3" s="478"/>
      <c r="G3" s="478"/>
      <c r="H3" s="478"/>
      <c r="I3" s="478"/>
    </row>
    <row r="4" spans="1:9" ht="18.75" customHeight="1" x14ac:dyDescent="0.25">
      <c r="A4" s="478"/>
      <c r="B4" s="478"/>
      <c r="C4" s="478"/>
      <c r="D4" s="478"/>
      <c r="E4" s="478"/>
      <c r="F4" s="478"/>
      <c r="G4" s="478"/>
      <c r="H4" s="478"/>
      <c r="I4" s="478"/>
    </row>
    <row r="5" spans="1:9" ht="18.75" customHeight="1" x14ac:dyDescent="0.25">
      <c r="A5" s="478"/>
      <c r="B5" s="478"/>
      <c r="C5" s="478"/>
      <c r="D5" s="478"/>
      <c r="E5" s="478"/>
      <c r="F5" s="478"/>
      <c r="G5" s="478"/>
      <c r="H5" s="478"/>
      <c r="I5" s="478"/>
    </row>
    <row r="6" spans="1:9" ht="18.75" customHeight="1" x14ac:dyDescent="0.25">
      <c r="A6" s="478"/>
      <c r="B6" s="478"/>
      <c r="C6" s="478"/>
      <c r="D6" s="478"/>
      <c r="E6" s="478"/>
      <c r="F6" s="478"/>
      <c r="G6" s="478"/>
      <c r="H6" s="478"/>
      <c r="I6" s="478"/>
    </row>
    <row r="7" spans="1:9" ht="18.75" customHeight="1" x14ac:dyDescent="0.25">
      <c r="A7" s="478"/>
      <c r="B7" s="478"/>
      <c r="C7" s="478"/>
      <c r="D7" s="478"/>
      <c r="E7" s="478"/>
      <c r="F7" s="478"/>
      <c r="G7" s="478"/>
      <c r="H7" s="478"/>
      <c r="I7" s="478"/>
    </row>
    <row r="8" spans="1:9" x14ac:dyDescent="0.25">
      <c r="A8" s="479" t="s">
        <v>46</v>
      </c>
      <c r="B8" s="479"/>
      <c r="C8" s="479"/>
      <c r="D8" s="479"/>
      <c r="E8" s="479"/>
      <c r="F8" s="479"/>
      <c r="G8" s="479"/>
      <c r="H8" s="479"/>
      <c r="I8" s="479"/>
    </row>
    <row r="9" spans="1:9" x14ac:dyDescent="0.25">
      <c r="A9" s="479"/>
      <c r="B9" s="479"/>
      <c r="C9" s="479"/>
      <c r="D9" s="479"/>
      <c r="E9" s="479"/>
      <c r="F9" s="479"/>
      <c r="G9" s="479"/>
      <c r="H9" s="479"/>
      <c r="I9" s="479"/>
    </row>
    <row r="10" spans="1:9" x14ac:dyDescent="0.25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x14ac:dyDescent="0.25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x14ac:dyDescent="0.25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x14ac:dyDescent="0.25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x14ac:dyDescent="0.25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x14ac:dyDescent="0.3">
      <c r="A15" s="97"/>
    </row>
    <row r="16" spans="1:9" ht="19.5" customHeight="1" x14ac:dyDescent="0.3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99" t="s">
        <v>33</v>
      </c>
      <c r="B18" s="511" t="s">
        <v>5</v>
      </c>
      <c r="C18" s="511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16" t="s">
        <v>125</v>
      </c>
      <c r="C20" s="516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16" t="s">
        <v>11</v>
      </c>
      <c r="C21" s="516"/>
      <c r="D21" s="516"/>
      <c r="E21" s="516"/>
      <c r="F21" s="516"/>
      <c r="G21" s="516"/>
      <c r="H21" s="516"/>
      <c r="I21" s="103"/>
    </row>
    <row r="22" spans="1:14" ht="26.25" customHeight="1" x14ac:dyDescent="0.4">
      <c r="A22" s="99" t="s">
        <v>37</v>
      </c>
      <c r="B22" s="104">
        <v>42552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42554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11" t="s">
        <v>126</v>
      </c>
      <c r="C26" s="511"/>
    </row>
    <row r="27" spans="1:14" ht="26.25" customHeight="1" x14ac:dyDescent="0.4">
      <c r="A27" s="108" t="s">
        <v>48</v>
      </c>
      <c r="B27" s="509" t="s">
        <v>127</v>
      </c>
      <c r="C27" s="509"/>
    </row>
    <row r="28" spans="1:14" ht="27" customHeight="1" x14ac:dyDescent="0.4">
      <c r="A28" s="108" t="s">
        <v>6</v>
      </c>
      <c r="B28" s="109">
        <v>84.06</v>
      </c>
    </row>
    <row r="29" spans="1:14" s="14" customFormat="1" ht="27" customHeight="1" x14ac:dyDescent="0.4">
      <c r="A29" s="108" t="s">
        <v>49</v>
      </c>
      <c r="B29" s="110">
        <v>0</v>
      </c>
      <c r="C29" s="486" t="s">
        <v>50</v>
      </c>
      <c r="D29" s="487"/>
      <c r="E29" s="487"/>
      <c r="F29" s="487"/>
      <c r="G29" s="488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84.06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89" t="s">
        <v>53</v>
      </c>
      <c r="D31" s="490"/>
      <c r="E31" s="490"/>
      <c r="F31" s="490"/>
      <c r="G31" s="490"/>
      <c r="H31" s="491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89" t="s">
        <v>55</v>
      </c>
      <c r="D32" s="490"/>
      <c r="E32" s="490"/>
      <c r="F32" s="490"/>
      <c r="G32" s="490"/>
      <c r="H32" s="49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20</v>
      </c>
      <c r="C36" s="98"/>
      <c r="D36" s="492" t="s">
        <v>59</v>
      </c>
      <c r="E36" s="510"/>
      <c r="F36" s="492" t="s">
        <v>60</v>
      </c>
      <c r="G36" s="49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4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20</v>
      </c>
      <c r="C38" s="130">
        <v>1</v>
      </c>
      <c r="D38" s="131">
        <v>115942040</v>
      </c>
      <c r="E38" s="132">
        <f>IF(ISBLANK(D38),"-",$D$48/$D$45*D38)</f>
        <v>137652413.46951589</v>
      </c>
      <c r="F38" s="131">
        <v>100670575</v>
      </c>
      <c r="G38" s="133">
        <f>IF(ISBLANK(F38),"-",$D$48/$F$45*F38)</f>
        <v>137130205.52386248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115884130</v>
      </c>
      <c r="E39" s="137">
        <f>IF(ISBLANK(D39),"-",$D$48/$D$45*D39)</f>
        <v>137583659.70889533</v>
      </c>
      <c r="F39" s="136">
        <v>100465863</v>
      </c>
      <c r="G39" s="138">
        <f>IF(ISBLANK(F39),"-",$D$48/$F$45*F39)</f>
        <v>136851353.44982594</v>
      </c>
      <c r="I39" s="494">
        <f>ABS((F43/D43*D42)-F42)/D42</f>
        <v>4.568512403859297E-3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115923285</v>
      </c>
      <c r="E40" s="137">
        <f>IF(ISBLANK(D40),"-",$D$48/$D$45*D40)</f>
        <v>137630146.55913013</v>
      </c>
      <c r="F40" s="136">
        <v>100369865</v>
      </c>
      <c r="G40" s="138">
        <f>IF(ISBLANK(F40),"-",$D$48/$F$45*F40)</f>
        <v>136720588.07503912</v>
      </c>
      <c r="I40" s="494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115916485</v>
      </c>
      <c r="E42" s="147">
        <f>AVERAGE(E38:E41)</f>
        <v>137622073.24584714</v>
      </c>
      <c r="F42" s="146">
        <f>AVERAGE(F38:F41)</f>
        <v>100502101</v>
      </c>
      <c r="G42" s="148">
        <f>AVERAGE(G38:G41)</f>
        <v>136900715.68290916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15.03</v>
      </c>
      <c r="E43" s="139"/>
      <c r="F43" s="151">
        <v>13.1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15.03</v>
      </c>
      <c r="E44" s="154"/>
      <c r="F44" s="153">
        <f>F43*$B$34</f>
        <v>13.1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12.634218000000001</v>
      </c>
      <c r="E45" s="157"/>
      <c r="F45" s="156">
        <f>F44*$B$30/100</f>
        <v>11.011859999999999</v>
      </c>
      <c r="H45" s="149"/>
    </row>
    <row r="46" spans="1:14" ht="19.5" customHeight="1" x14ac:dyDescent="0.3">
      <c r="A46" s="480" t="s">
        <v>78</v>
      </c>
      <c r="B46" s="481"/>
      <c r="C46" s="152" t="s">
        <v>79</v>
      </c>
      <c r="D46" s="158">
        <f>D45/$B$45</f>
        <v>0.12634218</v>
      </c>
      <c r="E46" s="159"/>
      <c r="F46" s="160">
        <f>F45/$B$45</f>
        <v>0.11011859999999998</v>
      </c>
      <c r="H46" s="149"/>
    </row>
    <row r="47" spans="1:14" ht="27" customHeight="1" x14ac:dyDescent="0.4">
      <c r="A47" s="482"/>
      <c r="B47" s="483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137261394.46437815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3.0399196115910342E-3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LAMIVUDINE 150mg &amp; ZIDOVUDINE 300mg</v>
      </c>
    </row>
    <row r="56" spans="1:12" ht="26.25" customHeight="1" x14ac:dyDescent="0.4">
      <c r="A56" s="176" t="s">
        <v>87</v>
      </c>
      <c r="B56" s="177">
        <v>150</v>
      </c>
      <c r="C56" s="98" t="str">
        <f>B20</f>
        <v xml:space="preserve">LAMIVUDINE  </v>
      </c>
      <c r="H56" s="178"/>
    </row>
    <row r="57" spans="1:12" ht="18.75" x14ac:dyDescent="0.3">
      <c r="A57" s="175" t="s">
        <v>88</v>
      </c>
      <c r="B57" s="267">
        <f>Uniformity!C46</f>
        <v>739.43399999999997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497" t="s">
        <v>94</v>
      </c>
      <c r="D60" s="500">
        <v>736.9</v>
      </c>
      <c r="E60" s="181">
        <v>1</v>
      </c>
      <c r="F60" s="182">
        <v>120849795</v>
      </c>
      <c r="G60" s="268">
        <f>IF(ISBLANK(F60),"-",(F60/$D$50*$D$47*$B$68)*($B$57/$D$60))</f>
        <v>132.51945159047972</v>
      </c>
      <c r="H60" s="183">
        <f t="shared" ref="H60:H71" si="0">IF(ISBLANK(F60),"-",G60/$B$56)</f>
        <v>0.8834630106031981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498"/>
      <c r="D61" s="501"/>
      <c r="E61" s="184">
        <v>2</v>
      </c>
      <c r="F61" s="136">
        <v>123931879</v>
      </c>
      <c r="G61" s="269">
        <f>IF(ISBLANK(F61),"-",(F61/$D$50*$D$47*$B$68)*($B$57/$D$60))</f>
        <v>135.89915183271674</v>
      </c>
      <c r="H61" s="185">
        <f t="shared" si="0"/>
        <v>0.90599434555144498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498"/>
      <c r="D62" s="501"/>
      <c r="E62" s="184">
        <v>3</v>
      </c>
      <c r="F62" s="186">
        <v>121744225</v>
      </c>
      <c r="G62" s="269">
        <f>IF(ISBLANK(F62),"-",(F62/$D$50*$D$47*$B$68)*($B$57/$D$60))</f>
        <v>133.50025071459967</v>
      </c>
      <c r="H62" s="185">
        <f t="shared" si="0"/>
        <v>0.89000167143066444</v>
      </c>
      <c r="L62" s="111"/>
    </row>
    <row r="63" spans="1:12" ht="27" customHeight="1" x14ac:dyDescent="0.4">
      <c r="A63" s="123" t="s">
        <v>97</v>
      </c>
      <c r="B63" s="124">
        <v>1</v>
      </c>
      <c r="C63" s="508"/>
      <c r="D63" s="502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497" t="s">
        <v>99</v>
      </c>
      <c r="D64" s="500">
        <v>741.74</v>
      </c>
      <c r="E64" s="181">
        <v>1</v>
      </c>
      <c r="F64" s="182">
        <v>119769221</v>
      </c>
      <c r="G64" s="270">
        <f>IF(ISBLANK(F64),"-",(F64/$D$50*$D$47*$B$68)*($B$57/$D$64))</f>
        <v>130.47755001236752</v>
      </c>
      <c r="H64" s="189">
        <f t="shared" si="0"/>
        <v>0.86985033341578344</v>
      </c>
    </row>
    <row r="65" spans="1:8" ht="26.25" customHeight="1" x14ac:dyDescent="0.4">
      <c r="A65" s="123" t="s">
        <v>100</v>
      </c>
      <c r="B65" s="124">
        <v>1</v>
      </c>
      <c r="C65" s="498"/>
      <c r="D65" s="501"/>
      <c r="E65" s="184">
        <v>2</v>
      </c>
      <c r="F65" s="136">
        <v>123297117</v>
      </c>
      <c r="G65" s="271">
        <f>IF(ISBLANK(F65),"-",(F65/$D$50*$D$47*$B$68)*($B$57/$D$64))</f>
        <v>134.32086821161028</v>
      </c>
      <c r="H65" s="190">
        <f t="shared" si="0"/>
        <v>0.89547245474406845</v>
      </c>
    </row>
    <row r="66" spans="1:8" ht="26.25" customHeight="1" x14ac:dyDescent="0.4">
      <c r="A66" s="123" t="s">
        <v>101</v>
      </c>
      <c r="B66" s="124">
        <v>1</v>
      </c>
      <c r="C66" s="498"/>
      <c r="D66" s="501"/>
      <c r="E66" s="184">
        <v>3</v>
      </c>
      <c r="F66" s="136">
        <v>122128611</v>
      </c>
      <c r="G66" s="271">
        <f>IF(ISBLANK(F66),"-",(F66/$D$50*$D$47*$B$68)*($B$57/$D$64))</f>
        <v>133.04788840275981</v>
      </c>
      <c r="H66" s="190">
        <f t="shared" si="0"/>
        <v>0.88698592268506538</v>
      </c>
    </row>
    <row r="67" spans="1:8" ht="27" customHeight="1" x14ac:dyDescent="0.4">
      <c r="A67" s="123" t="s">
        <v>102</v>
      </c>
      <c r="B67" s="124">
        <v>1</v>
      </c>
      <c r="C67" s="508"/>
      <c r="D67" s="502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1000</v>
      </c>
      <c r="C68" s="497" t="s">
        <v>104</v>
      </c>
      <c r="D68" s="500">
        <v>739.72</v>
      </c>
      <c r="E68" s="181">
        <v>1</v>
      </c>
      <c r="F68" s="182">
        <v>123398467</v>
      </c>
      <c r="G68" s="270">
        <f>IF(ISBLANK(F68),"-",(F68/$D$50*$D$47*$B$68)*($B$57/$D$68))</f>
        <v>134.79837967805807</v>
      </c>
      <c r="H68" s="185">
        <f t="shared" si="0"/>
        <v>0.89865586452038715</v>
      </c>
    </row>
    <row r="69" spans="1:8" ht="27" customHeight="1" x14ac:dyDescent="0.4">
      <c r="A69" s="171" t="s">
        <v>105</v>
      </c>
      <c r="B69" s="193">
        <f>(D47*B68)/B56*B57</f>
        <v>739.43399999999997</v>
      </c>
      <c r="C69" s="498"/>
      <c r="D69" s="501"/>
      <c r="E69" s="184">
        <v>2</v>
      </c>
      <c r="F69" s="136">
        <v>124207807</v>
      </c>
      <c r="G69" s="271">
        <f>IF(ISBLANK(F69),"-",(F69/$D$50*$D$47*$B$68)*($B$57/$D$68))</f>
        <v>135.68248888347179</v>
      </c>
      <c r="H69" s="185">
        <f t="shared" si="0"/>
        <v>0.90454992588981198</v>
      </c>
    </row>
    <row r="70" spans="1:8" ht="26.25" customHeight="1" x14ac:dyDescent="0.4">
      <c r="A70" s="503" t="s">
        <v>78</v>
      </c>
      <c r="B70" s="504"/>
      <c r="C70" s="498"/>
      <c r="D70" s="501"/>
      <c r="E70" s="184">
        <v>3</v>
      </c>
      <c r="F70" s="136">
        <v>124330707</v>
      </c>
      <c r="G70" s="271">
        <f>IF(ISBLANK(F70),"-",(F70/$D$50*$D$47*$B$68)*($B$57/$D$68))</f>
        <v>135.8167427463049</v>
      </c>
      <c r="H70" s="185">
        <f t="shared" si="0"/>
        <v>0.90544495164203265</v>
      </c>
    </row>
    <row r="71" spans="1:8" ht="27" customHeight="1" x14ac:dyDescent="0.4">
      <c r="A71" s="505"/>
      <c r="B71" s="506"/>
      <c r="C71" s="499"/>
      <c r="D71" s="502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134.00697467470761</v>
      </c>
      <c r="H72" s="198">
        <f>AVERAGE(H60:H71)</f>
        <v>0.89337983116471742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1.3513244529853837E-2</v>
      </c>
      <c r="H73" s="273">
        <f>STDEV(H60:H71)/H72</f>
        <v>1.3513244529853856E-2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484" t="str">
        <f>B20</f>
        <v xml:space="preserve">LAMIVUDINE  </v>
      </c>
      <c r="D76" s="484"/>
      <c r="E76" s="204" t="s">
        <v>108</v>
      </c>
      <c r="F76" s="204"/>
      <c r="G76" s="205">
        <f>H72</f>
        <v>0.89337983116471742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07" t="str">
        <f>B26</f>
        <v>Lamivudine</v>
      </c>
      <c r="C79" s="507"/>
    </row>
    <row r="80" spans="1:8" ht="26.25" customHeight="1" x14ac:dyDescent="0.4">
      <c r="A80" s="108" t="s">
        <v>48</v>
      </c>
      <c r="B80" s="507" t="str">
        <f>B27</f>
        <v>L3-9</v>
      </c>
      <c r="C80" s="507"/>
    </row>
    <row r="81" spans="1:12" ht="27" customHeight="1" x14ac:dyDescent="0.4">
      <c r="A81" s="108" t="s">
        <v>6</v>
      </c>
      <c r="B81" s="207">
        <f>B28</f>
        <v>84.06</v>
      </c>
    </row>
    <row r="82" spans="1:12" s="14" customFormat="1" ht="27" customHeight="1" x14ac:dyDescent="0.4">
      <c r="A82" s="108" t="s">
        <v>49</v>
      </c>
      <c r="B82" s="110">
        <v>0</v>
      </c>
      <c r="C82" s="486" t="s">
        <v>50</v>
      </c>
      <c r="D82" s="487"/>
      <c r="E82" s="487"/>
      <c r="F82" s="487"/>
      <c r="G82" s="488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84.06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89" t="s">
        <v>111</v>
      </c>
      <c r="D84" s="490"/>
      <c r="E84" s="490"/>
      <c r="F84" s="490"/>
      <c r="G84" s="490"/>
      <c r="H84" s="491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89" t="s">
        <v>112</v>
      </c>
      <c r="D85" s="490"/>
      <c r="E85" s="490"/>
      <c r="F85" s="490"/>
      <c r="G85" s="490"/>
      <c r="H85" s="49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20</v>
      </c>
      <c r="D89" s="208" t="s">
        <v>59</v>
      </c>
      <c r="E89" s="209"/>
      <c r="F89" s="492" t="s">
        <v>60</v>
      </c>
      <c r="G89" s="493"/>
    </row>
    <row r="90" spans="1:12" ht="27" customHeight="1" x14ac:dyDescent="0.4">
      <c r="A90" s="123" t="s">
        <v>61</v>
      </c>
      <c r="B90" s="124">
        <v>4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</v>
      </c>
      <c r="C91" s="212">
        <v>1</v>
      </c>
      <c r="D91" s="131">
        <v>14098015</v>
      </c>
      <c r="E91" s="132">
        <f>IF(ISBLANK(D91),"-",$D$101/$D$98*D91)</f>
        <v>18233715.633078121</v>
      </c>
      <c r="F91" s="131">
        <v>11966795</v>
      </c>
      <c r="G91" s="133">
        <f>IF(ISBLANK(F91),"-",$D$101/$F$98*F91)</f>
        <v>17961160.662370078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14478460</v>
      </c>
      <c r="E92" s="137">
        <f>IF(ISBLANK(D92),"-",$D$101/$D$98*D92)</f>
        <v>18725765.467329707</v>
      </c>
      <c r="F92" s="136">
        <v>11958318</v>
      </c>
      <c r="G92" s="138">
        <f>IF(ISBLANK(F92),"-",$D$101/$F$98*F92)</f>
        <v>17948437.39277827</v>
      </c>
      <c r="I92" s="494">
        <f>ABS((F96/D96*D95)-F95)/D95</f>
        <v>1.9489247730350382E-2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14030936</v>
      </c>
      <c r="E93" s="137">
        <f>IF(ISBLANK(D93),"-",$D$101/$D$98*D93)</f>
        <v>18146958.780361529</v>
      </c>
      <c r="F93" s="136">
        <v>11959693</v>
      </c>
      <c r="G93" s="138">
        <f>IF(ISBLANK(F93),"-",$D$101/$F$98*F93)</f>
        <v>17950501.15303411</v>
      </c>
      <c r="I93" s="494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14202470.333333334</v>
      </c>
      <c r="E95" s="147">
        <f>AVERAGE(E91:E94)</f>
        <v>18368813.293589786</v>
      </c>
      <c r="F95" s="217">
        <f>AVERAGE(F91:F94)</f>
        <v>11961602</v>
      </c>
      <c r="G95" s="218">
        <f>AVERAGE(G91:G94)</f>
        <v>17953366.402727485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15.33</v>
      </c>
      <c r="E96" s="139"/>
      <c r="F96" s="151">
        <v>13.21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15.33</v>
      </c>
      <c r="E97" s="154"/>
      <c r="F97" s="153">
        <f>F96*$B$87</f>
        <v>13.21</v>
      </c>
    </row>
    <row r="98" spans="1:10" ht="19.5" customHeight="1" x14ac:dyDescent="0.3">
      <c r="A98" s="123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12.886398000000002</v>
      </c>
      <c r="E98" s="157"/>
      <c r="F98" s="156">
        <f>F97*$B$83/100</f>
        <v>11.104326</v>
      </c>
    </row>
    <row r="99" spans="1:10" ht="19.5" customHeight="1" x14ac:dyDescent="0.3">
      <c r="A99" s="480" t="s">
        <v>78</v>
      </c>
      <c r="B99" s="495"/>
      <c r="C99" s="221" t="s">
        <v>116</v>
      </c>
      <c r="D99" s="225">
        <f>D98/$B$98</f>
        <v>0.12886398000000002</v>
      </c>
      <c r="E99" s="157"/>
      <c r="F99" s="160">
        <f>F98/$B$98</f>
        <v>0.11104326</v>
      </c>
      <c r="G99" s="226"/>
      <c r="H99" s="149"/>
    </row>
    <row r="100" spans="1:10" ht="19.5" customHeight="1" x14ac:dyDescent="0.3">
      <c r="A100" s="482"/>
      <c r="B100" s="496"/>
      <c r="C100" s="221" t="s">
        <v>80</v>
      </c>
      <c r="D100" s="227">
        <f>$B$56/$B$116</f>
        <v>0.16666666666666666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16.666666666666664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16.666666666666664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18161089.848158635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1.6589767843482522E-2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16013871</v>
      </c>
      <c r="E108" s="274">
        <f t="shared" ref="E108:E113" si="1">IF(ISBLANK(D108),"-",D108/$D$103*$D$100*$B$116)</f>
        <v>132.2652258252854</v>
      </c>
      <c r="F108" s="244">
        <f t="shared" ref="F108:F113" si="2">IF(ISBLANK(D108), "-", E108/$B$56)</f>
        <v>0.88176817216856929</v>
      </c>
    </row>
    <row r="109" spans="1:10" ht="26.25" customHeight="1" x14ac:dyDescent="0.4">
      <c r="A109" s="123" t="s">
        <v>95</v>
      </c>
      <c r="B109" s="124">
        <v>1</v>
      </c>
      <c r="C109" s="242">
        <v>2</v>
      </c>
      <c r="D109" s="243">
        <v>15958224</v>
      </c>
      <c r="E109" s="275">
        <f t="shared" si="1"/>
        <v>131.80561409108947</v>
      </c>
      <c r="F109" s="245">
        <f t="shared" si="2"/>
        <v>0.87870409394059645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15996351</v>
      </c>
      <c r="E110" s="275">
        <f t="shared" si="1"/>
        <v>132.12052085317347</v>
      </c>
      <c r="F110" s="245">
        <f t="shared" si="2"/>
        <v>0.88080347235448986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15962417</v>
      </c>
      <c r="E111" s="275">
        <f t="shared" si="1"/>
        <v>131.84024582328499</v>
      </c>
      <c r="F111" s="245">
        <f t="shared" si="2"/>
        <v>0.87893497215523331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16030681</v>
      </c>
      <c r="E112" s="275">
        <f t="shared" si="1"/>
        <v>132.40406661188365</v>
      </c>
      <c r="F112" s="245">
        <f t="shared" si="2"/>
        <v>0.88269377741255761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16006871</v>
      </c>
      <c r="E113" s="276">
        <f t="shared" si="1"/>
        <v>132.20740991177033</v>
      </c>
      <c r="F113" s="248">
        <f t="shared" si="2"/>
        <v>0.88138273274513557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132.10718051941458</v>
      </c>
      <c r="F115" s="251">
        <f>AVERAGE(F108:F113)</f>
        <v>0.88071453679609701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52"/>
      <c r="D116" s="215" t="s">
        <v>84</v>
      </c>
      <c r="E116" s="253">
        <f>STDEV(E108:E113)/E115</f>
        <v>1.8089312373711791E-3</v>
      </c>
      <c r="F116" s="253">
        <f>STDEV(F108:F113)/F115</f>
        <v>1.8089312373711489E-3</v>
      </c>
      <c r="I116" s="97"/>
    </row>
    <row r="117" spans="1:10" ht="27" customHeight="1" x14ac:dyDescent="0.4">
      <c r="A117" s="480" t="s">
        <v>78</v>
      </c>
      <c r="B117" s="481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482"/>
      <c r="B118" s="48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484" t="str">
        <f>B20</f>
        <v xml:space="preserve">LAMIVUDINE  </v>
      </c>
      <c r="D120" s="484"/>
      <c r="E120" s="204" t="s">
        <v>124</v>
      </c>
      <c r="F120" s="204"/>
      <c r="G120" s="205">
        <f>F115</f>
        <v>0.88071453679609701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485" t="s">
        <v>26</v>
      </c>
      <c r="C122" s="485"/>
      <c r="E122" s="210" t="s">
        <v>27</v>
      </c>
      <c r="F122" s="259"/>
      <c r="G122" s="485" t="s">
        <v>28</v>
      </c>
      <c r="H122" s="485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F41" sqref="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8" t="s">
        <v>45</v>
      </c>
      <c r="B1" s="478"/>
      <c r="C1" s="478"/>
      <c r="D1" s="478"/>
      <c r="E1" s="478"/>
      <c r="F1" s="478"/>
      <c r="G1" s="478"/>
      <c r="H1" s="478"/>
      <c r="I1" s="478"/>
    </row>
    <row r="2" spans="1:9" ht="18.75" customHeight="1" x14ac:dyDescent="0.25">
      <c r="A2" s="478"/>
      <c r="B2" s="478"/>
      <c r="C2" s="478"/>
      <c r="D2" s="478"/>
      <c r="E2" s="478"/>
      <c r="F2" s="478"/>
      <c r="G2" s="478"/>
      <c r="H2" s="478"/>
      <c r="I2" s="478"/>
    </row>
    <row r="3" spans="1:9" ht="18.75" customHeight="1" x14ac:dyDescent="0.25">
      <c r="A3" s="478"/>
      <c r="B3" s="478"/>
      <c r="C3" s="478"/>
      <c r="D3" s="478"/>
      <c r="E3" s="478"/>
      <c r="F3" s="478"/>
      <c r="G3" s="478"/>
      <c r="H3" s="478"/>
      <c r="I3" s="478"/>
    </row>
    <row r="4" spans="1:9" ht="18.75" customHeight="1" x14ac:dyDescent="0.25">
      <c r="A4" s="478"/>
      <c r="B4" s="478"/>
      <c r="C4" s="478"/>
      <c r="D4" s="478"/>
      <c r="E4" s="478"/>
      <c r="F4" s="478"/>
      <c r="G4" s="478"/>
      <c r="H4" s="478"/>
      <c r="I4" s="478"/>
    </row>
    <row r="5" spans="1:9" ht="18.75" customHeight="1" x14ac:dyDescent="0.25">
      <c r="A5" s="478"/>
      <c r="B5" s="478"/>
      <c r="C5" s="478"/>
      <c r="D5" s="478"/>
      <c r="E5" s="478"/>
      <c r="F5" s="478"/>
      <c r="G5" s="478"/>
      <c r="H5" s="478"/>
      <c r="I5" s="478"/>
    </row>
    <row r="6" spans="1:9" ht="18.75" customHeight="1" x14ac:dyDescent="0.25">
      <c r="A6" s="478"/>
      <c r="B6" s="478"/>
      <c r="C6" s="478"/>
      <c r="D6" s="478"/>
      <c r="E6" s="478"/>
      <c r="F6" s="478"/>
      <c r="G6" s="478"/>
      <c r="H6" s="478"/>
      <c r="I6" s="478"/>
    </row>
    <row r="7" spans="1:9" ht="18.75" customHeight="1" x14ac:dyDescent="0.25">
      <c r="A7" s="478"/>
      <c r="B7" s="478"/>
      <c r="C7" s="478"/>
      <c r="D7" s="478"/>
      <c r="E7" s="478"/>
      <c r="F7" s="478"/>
      <c r="G7" s="478"/>
      <c r="H7" s="478"/>
      <c r="I7" s="478"/>
    </row>
    <row r="8" spans="1:9" x14ac:dyDescent="0.25">
      <c r="A8" s="479" t="s">
        <v>46</v>
      </c>
      <c r="B8" s="479"/>
      <c r="C8" s="479"/>
      <c r="D8" s="479"/>
      <c r="E8" s="479"/>
      <c r="F8" s="479"/>
      <c r="G8" s="479"/>
      <c r="H8" s="479"/>
      <c r="I8" s="479"/>
    </row>
    <row r="9" spans="1:9" x14ac:dyDescent="0.25">
      <c r="A9" s="479"/>
      <c r="B9" s="479"/>
      <c r="C9" s="479"/>
      <c r="D9" s="479"/>
      <c r="E9" s="479"/>
      <c r="F9" s="479"/>
      <c r="G9" s="479"/>
      <c r="H9" s="479"/>
      <c r="I9" s="479"/>
    </row>
    <row r="10" spans="1:9" x14ac:dyDescent="0.25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x14ac:dyDescent="0.25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x14ac:dyDescent="0.25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x14ac:dyDescent="0.25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x14ac:dyDescent="0.25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x14ac:dyDescent="0.3">
      <c r="A15" s="280"/>
    </row>
    <row r="16" spans="1:9" ht="19.5" customHeight="1" x14ac:dyDescent="0.3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282" t="s">
        <v>33</v>
      </c>
      <c r="B18" s="511" t="s">
        <v>5</v>
      </c>
      <c r="C18" s="511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516" t="s">
        <v>128</v>
      </c>
      <c r="C20" s="516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516" t="s">
        <v>11</v>
      </c>
      <c r="C21" s="516"/>
      <c r="D21" s="516"/>
      <c r="E21" s="516"/>
      <c r="F21" s="516"/>
      <c r="G21" s="516"/>
      <c r="H21" s="516"/>
      <c r="I21" s="286"/>
    </row>
    <row r="22" spans="1:14" ht="26.25" customHeight="1" x14ac:dyDescent="0.4">
      <c r="A22" s="282" t="s">
        <v>37</v>
      </c>
      <c r="B22" s="287">
        <v>42552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>
        <v>42554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511" t="s">
        <v>129</v>
      </c>
      <c r="C26" s="511"/>
    </row>
    <row r="27" spans="1:14" ht="26.25" customHeight="1" x14ac:dyDescent="0.4">
      <c r="A27" s="291" t="s">
        <v>48</v>
      </c>
      <c r="B27" s="509" t="s">
        <v>137</v>
      </c>
      <c r="C27" s="509"/>
    </row>
    <row r="28" spans="1:14" ht="27" customHeight="1" x14ac:dyDescent="0.4">
      <c r="A28" s="291" t="s">
        <v>6</v>
      </c>
      <c r="B28" s="292">
        <v>99.4</v>
      </c>
    </row>
    <row r="29" spans="1:14" s="14" customFormat="1" ht="27" customHeight="1" x14ac:dyDescent="0.4">
      <c r="A29" s="291" t="s">
        <v>49</v>
      </c>
      <c r="B29" s="293">
        <v>0</v>
      </c>
      <c r="C29" s="486" t="s">
        <v>50</v>
      </c>
      <c r="D29" s="487"/>
      <c r="E29" s="487"/>
      <c r="F29" s="487"/>
      <c r="G29" s="488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99.4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89" t="s">
        <v>53</v>
      </c>
      <c r="D31" s="490"/>
      <c r="E31" s="490"/>
      <c r="F31" s="490"/>
      <c r="G31" s="490"/>
      <c r="H31" s="491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89" t="s">
        <v>55</v>
      </c>
      <c r="D32" s="490"/>
      <c r="E32" s="490"/>
      <c r="F32" s="490"/>
      <c r="G32" s="490"/>
      <c r="H32" s="491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20</v>
      </c>
      <c r="C36" s="281"/>
      <c r="D36" s="492" t="s">
        <v>59</v>
      </c>
      <c r="E36" s="510"/>
      <c r="F36" s="492" t="s">
        <v>60</v>
      </c>
      <c r="G36" s="493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4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20</v>
      </c>
      <c r="C38" s="313">
        <v>1</v>
      </c>
      <c r="D38" s="314">
        <v>227494779</v>
      </c>
      <c r="E38" s="315">
        <f>IF(ISBLANK(D38),"-",$D$48/$D$45*D38)</f>
        <v>229173551.65707192</v>
      </c>
      <c r="F38" s="314">
        <v>231455025</v>
      </c>
      <c r="G38" s="316">
        <f>IF(ISBLANK(F38),"-",$D$48/$F$45*F38)</f>
        <v>226143222.23401919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227331773</v>
      </c>
      <c r="E39" s="320">
        <f>IF(ISBLANK(D39),"-",$D$48/$D$45*D39)</f>
        <v>229009342.77225435</v>
      </c>
      <c r="F39" s="319">
        <v>230973127</v>
      </c>
      <c r="G39" s="321">
        <f>IF(ISBLANK(F39),"-",$D$48/$F$45*F39)</f>
        <v>225672383.60561556</v>
      </c>
      <c r="I39" s="494">
        <f>ABS((F43/D43*D42)-F42)/D42</f>
        <v>1.4840432318475094E-2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227389415</v>
      </c>
      <c r="E40" s="320">
        <f>IF(ISBLANK(D40),"-",$D$48/$D$45*D40)</f>
        <v>229067410.13504255</v>
      </c>
      <c r="F40" s="319">
        <v>230840366</v>
      </c>
      <c r="G40" s="321">
        <f>IF(ISBLANK(F40),"-",$D$48/$F$45*F40)</f>
        <v>225542669.41890904</v>
      </c>
      <c r="I40" s="494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227405322.33333334</v>
      </c>
      <c r="E42" s="330">
        <f>AVERAGE(E38:E41)</f>
        <v>229083434.85478961</v>
      </c>
      <c r="F42" s="329">
        <f>AVERAGE(F38:F41)</f>
        <v>231089506</v>
      </c>
      <c r="G42" s="331">
        <f>AVERAGE(G38:G41)</f>
        <v>225786091.75284794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29.96</v>
      </c>
      <c r="E43" s="322"/>
      <c r="F43" s="334">
        <v>30.89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29.96</v>
      </c>
      <c r="E44" s="337"/>
      <c r="F44" s="336">
        <f>F43*$B$34</f>
        <v>30.89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100</v>
      </c>
      <c r="C45" s="335" t="s">
        <v>77</v>
      </c>
      <c r="D45" s="339">
        <f>D44*$B$30/100</f>
        <v>29.780240000000003</v>
      </c>
      <c r="E45" s="340"/>
      <c r="F45" s="339">
        <f>F44*$B$30/100</f>
        <v>30.704660000000004</v>
      </c>
      <c r="H45" s="332"/>
    </row>
    <row r="46" spans="1:14" ht="19.5" customHeight="1" x14ac:dyDescent="0.3">
      <c r="A46" s="480" t="s">
        <v>78</v>
      </c>
      <c r="B46" s="481"/>
      <c r="C46" s="335" t="s">
        <v>79</v>
      </c>
      <c r="D46" s="341">
        <f>D45/$B$45</f>
        <v>0.29780240000000002</v>
      </c>
      <c r="E46" s="342"/>
      <c r="F46" s="343">
        <f>F45/$B$45</f>
        <v>0.30704660000000006</v>
      </c>
      <c r="H46" s="332"/>
    </row>
    <row r="47" spans="1:14" ht="27" customHeight="1" x14ac:dyDescent="0.4">
      <c r="A47" s="482"/>
      <c r="B47" s="483"/>
      <c r="C47" s="344" t="s">
        <v>80</v>
      </c>
      <c r="D47" s="345">
        <v>0.3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30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30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227434763.30381879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7.9926981996219417E-3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>LAMIVUDINE 150mg &amp; ZIDOVUDINE 300mg</v>
      </c>
    </row>
    <row r="56" spans="1:12" ht="26.25" customHeight="1" x14ac:dyDescent="0.4">
      <c r="A56" s="359" t="s">
        <v>87</v>
      </c>
      <c r="B56" s="360">
        <v>300</v>
      </c>
      <c r="C56" s="281" t="str">
        <f>B20</f>
        <v xml:space="preserve">ZIDOVUDINE </v>
      </c>
      <c r="H56" s="361"/>
    </row>
    <row r="57" spans="1:12" ht="18.75" x14ac:dyDescent="0.3">
      <c r="A57" s="358" t="s">
        <v>88</v>
      </c>
      <c r="B57" s="450">
        <f>Uniformity!C46</f>
        <v>739.43399999999997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5</v>
      </c>
      <c r="C60" s="497" t="s">
        <v>94</v>
      </c>
      <c r="D60" s="500">
        <v>736.9</v>
      </c>
      <c r="E60" s="364">
        <v>1</v>
      </c>
      <c r="F60" s="365">
        <v>209368915</v>
      </c>
      <c r="G60" s="451">
        <f>IF(ISBLANK(F60),"-",(F60/$D$50*$D$47*$B$68)*($B$57/$D$60))</f>
        <v>277.11974424442684</v>
      </c>
      <c r="H60" s="366">
        <f t="shared" ref="H60:H71" si="0">IF(ISBLANK(F60),"-",G60/$B$56)</f>
        <v>0.92373248081475612</v>
      </c>
      <c r="L60" s="294"/>
    </row>
    <row r="61" spans="1:12" s="14" customFormat="1" ht="26.25" customHeight="1" x14ac:dyDescent="0.4">
      <c r="A61" s="306" t="s">
        <v>95</v>
      </c>
      <c r="B61" s="307">
        <v>50</v>
      </c>
      <c r="C61" s="498"/>
      <c r="D61" s="501"/>
      <c r="E61" s="367">
        <v>2</v>
      </c>
      <c r="F61" s="319">
        <v>214609885</v>
      </c>
      <c r="G61" s="452">
        <f>IF(ISBLANK(F61),"-",(F61/$D$50*$D$47*$B$68)*($B$57/$D$60))</f>
        <v>284.05666831451958</v>
      </c>
      <c r="H61" s="368">
        <f t="shared" si="0"/>
        <v>0.94685556104839863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498"/>
      <c r="D62" s="501"/>
      <c r="E62" s="367">
        <v>3</v>
      </c>
      <c r="F62" s="369">
        <v>210837516</v>
      </c>
      <c r="G62" s="452">
        <f>IF(ISBLANK(F62),"-",(F62/$D$50*$D$47*$B$68)*($B$57/$D$60))</f>
        <v>279.06357785275929</v>
      </c>
      <c r="H62" s="368">
        <f t="shared" si="0"/>
        <v>0.93021192617586435</v>
      </c>
      <c r="L62" s="294"/>
    </row>
    <row r="63" spans="1:12" ht="27" customHeight="1" x14ac:dyDescent="0.4">
      <c r="A63" s="306" t="s">
        <v>97</v>
      </c>
      <c r="B63" s="307">
        <v>1</v>
      </c>
      <c r="C63" s="508"/>
      <c r="D63" s="502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497" t="s">
        <v>99</v>
      </c>
      <c r="D64" s="500">
        <v>741.74</v>
      </c>
      <c r="E64" s="364">
        <v>1</v>
      </c>
      <c r="F64" s="365">
        <v>206989347</v>
      </c>
      <c r="G64" s="453">
        <f>IF(ISBLANK(F64),"-",(F64/$D$50*$D$47*$B$68)*($B$57/$D$64))</f>
        <v>272.18244945755032</v>
      </c>
      <c r="H64" s="372">
        <f t="shared" si="0"/>
        <v>0.90727483152516775</v>
      </c>
    </row>
    <row r="65" spans="1:8" ht="26.25" customHeight="1" x14ac:dyDescent="0.4">
      <c r="A65" s="306" t="s">
        <v>100</v>
      </c>
      <c r="B65" s="307">
        <v>1</v>
      </c>
      <c r="C65" s="498"/>
      <c r="D65" s="501"/>
      <c r="E65" s="367">
        <v>2</v>
      </c>
      <c r="F65" s="319">
        <v>213164289</v>
      </c>
      <c r="G65" s="454">
        <f>IF(ISBLANK(F65),"-",(F65/$D$50*$D$47*$B$68)*($B$57/$D$64))</f>
        <v>280.30224336567977</v>
      </c>
      <c r="H65" s="373">
        <f t="shared" si="0"/>
        <v>0.93434081121893253</v>
      </c>
    </row>
    <row r="66" spans="1:8" ht="26.25" customHeight="1" x14ac:dyDescent="0.4">
      <c r="A66" s="306" t="s">
        <v>101</v>
      </c>
      <c r="B66" s="307">
        <v>1</v>
      </c>
      <c r="C66" s="498"/>
      <c r="D66" s="501"/>
      <c r="E66" s="367">
        <v>3</v>
      </c>
      <c r="F66" s="319">
        <v>211168316</v>
      </c>
      <c r="G66" s="454">
        <f>IF(ISBLANK(F66),"-",(F66/$D$50*$D$47*$B$68)*($B$57/$D$64))</f>
        <v>277.67762123867186</v>
      </c>
      <c r="H66" s="373">
        <f t="shared" si="0"/>
        <v>0.92559207079557282</v>
      </c>
    </row>
    <row r="67" spans="1:8" ht="27" customHeight="1" x14ac:dyDescent="0.4">
      <c r="A67" s="306" t="s">
        <v>102</v>
      </c>
      <c r="B67" s="307">
        <v>1</v>
      </c>
      <c r="C67" s="508"/>
      <c r="D67" s="502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497" t="s">
        <v>104</v>
      </c>
      <c r="D68" s="500">
        <v>739.72</v>
      </c>
      <c r="E68" s="364">
        <v>1</v>
      </c>
      <c r="F68" s="365">
        <v>213384808</v>
      </c>
      <c r="G68" s="453">
        <f>IF(ISBLANK(F68),"-",(F68/$D$50*$D$47*$B$68)*($B$57/$D$68))</f>
        <v>281.35844759168077</v>
      </c>
      <c r="H68" s="368">
        <f t="shared" si="0"/>
        <v>0.9378614919722692</v>
      </c>
    </row>
    <row r="69" spans="1:8" ht="27" customHeight="1" x14ac:dyDescent="0.4">
      <c r="A69" s="354" t="s">
        <v>105</v>
      </c>
      <c r="B69" s="376">
        <f>(D47*B68)/B56*B57</f>
        <v>739.43399999999997</v>
      </c>
      <c r="C69" s="498"/>
      <c r="D69" s="501"/>
      <c r="E69" s="367">
        <v>2</v>
      </c>
      <c r="F69" s="319">
        <v>214851873</v>
      </c>
      <c r="G69" s="454">
        <f>IF(ISBLANK(F69),"-",(F69/$D$50*$D$47*$B$68)*($B$57/$D$68))</f>
        <v>283.29284552180934</v>
      </c>
      <c r="H69" s="368">
        <f t="shared" si="0"/>
        <v>0.94430948507269785</v>
      </c>
    </row>
    <row r="70" spans="1:8" ht="26.25" customHeight="1" x14ac:dyDescent="0.4">
      <c r="A70" s="503" t="s">
        <v>78</v>
      </c>
      <c r="B70" s="504"/>
      <c r="C70" s="498"/>
      <c r="D70" s="501"/>
      <c r="E70" s="367">
        <v>3</v>
      </c>
      <c r="F70" s="319">
        <v>215113877</v>
      </c>
      <c r="G70" s="454">
        <f>IF(ISBLANK(F70),"-",(F70/$D$50*$D$47*$B$68)*($B$57/$D$68))</f>
        <v>283.63831078427927</v>
      </c>
      <c r="H70" s="368">
        <f t="shared" si="0"/>
        <v>0.94546103594759756</v>
      </c>
    </row>
    <row r="71" spans="1:8" ht="27" customHeight="1" x14ac:dyDescent="0.4">
      <c r="A71" s="505"/>
      <c r="B71" s="506"/>
      <c r="C71" s="499"/>
      <c r="D71" s="502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279.85465648570857</v>
      </c>
      <c r="H72" s="381">
        <f>AVERAGE(H60:H71)</f>
        <v>0.93284885495236181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1.3721338622423125E-2</v>
      </c>
      <c r="H73" s="456">
        <f>STDEV(H60:H71)/H72</f>
        <v>1.3721338622423133E-2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484" t="str">
        <f>B20</f>
        <v xml:space="preserve">ZIDOVUDINE </v>
      </c>
      <c r="D76" s="484"/>
      <c r="E76" s="387" t="s">
        <v>108</v>
      </c>
      <c r="F76" s="387"/>
      <c r="G76" s="388">
        <f>H72</f>
        <v>0.93284885495236181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507" t="str">
        <f>B26</f>
        <v>Zidovudine</v>
      </c>
      <c r="C79" s="507"/>
    </row>
    <row r="80" spans="1:8" ht="26.25" customHeight="1" x14ac:dyDescent="0.4">
      <c r="A80" s="291" t="s">
        <v>48</v>
      </c>
      <c r="B80" s="507" t="str">
        <f>B27</f>
        <v>Z3-9</v>
      </c>
      <c r="C80" s="507"/>
    </row>
    <row r="81" spans="1:12" ht="27" customHeight="1" x14ac:dyDescent="0.4">
      <c r="A81" s="291" t="s">
        <v>6</v>
      </c>
      <c r="B81" s="390">
        <f>B28</f>
        <v>99.4</v>
      </c>
    </row>
    <row r="82" spans="1:12" s="14" customFormat="1" ht="27" customHeight="1" x14ac:dyDescent="0.4">
      <c r="A82" s="291" t="s">
        <v>49</v>
      </c>
      <c r="B82" s="293">
        <v>0</v>
      </c>
      <c r="C82" s="486" t="s">
        <v>50</v>
      </c>
      <c r="D82" s="487"/>
      <c r="E82" s="487"/>
      <c r="F82" s="487"/>
      <c r="G82" s="488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99.4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489" t="s">
        <v>111</v>
      </c>
      <c r="D84" s="490"/>
      <c r="E84" s="490"/>
      <c r="F84" s="490"/>
      <c r="G84" s="490"/>
      <c r="H84" s="491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489" t="s">
        <v>112</v>
      </c>
      <c r="D85" s="490"/>
      <c r="E85" s="490"/>
      <c r="F85" s="490"/>
      <c r="G85" s="490"/>
      <c r="H85" s="491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20</v>
      </c>
      <c r="D89" s="391" t="s">
        <v>59</v>
      </c>
      <c r="E89" s="392"/>
      <c r="F89" s="492" t="s">
        <v>60</v>
      </c>
      <c r="G89" s="493"/>
    </row>
    <row r="90" spans="1:12" ht="27" customHeight="1" x14ac:dyDescent="0.4">
      <c r="A90" s="306" t="s">
        <v>61</v>
      </c>
      <c r="B90" s="307">
        <v>4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20</v>
      </c>
      <c r="C91" s="395">
        <v>1</v>
      </c>
      <c r="D91" s="314">
        <v>28432681</v>
      </c>
      <c r="E91" s="315">
        <f>IF(ISBLANK(D91),"-",$D$101/$D$98*D91)</f>
        <v>33060918.678971644</v>
      </c>
      <c r="F91" s="314">
        <v>28460762</v>
      </c>
      <c r="G91" s="316">
        <f>IF(ISBLANK(F91),"-",$D$101/$F$98*F91)</f>
        <v>32211224.371767785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28745479</v>
      </c>
      <c r="E92" s="320">
        <f>IF(ISBLANK(D92),"-",$D$101/$D$98*D92)</f>
        <v>33424633.561889123</v>
      </c>
      <c r="F92" s="319">
        <v>28447203</v>
      </c>
      <c r="G92" s="321">
        <f>IF(ISBLANK(F92),"-",$D$101/$F$98*F92)</f>
        <v>32195878.612885546</v>
      </c>
      <c r="I92" s="494">
        <f>ABS((F96/D96*D95)-F95)/D95</f>
        <v>2.9963231703423202E-2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28405213</v>
      </c>
      <c r="E93" s="320">
        <f>IF(ISBLANK(D93),"-",$D$101/$D$98*D93)</f>
        <v>33028979.470907729</v>
      </c>
      <c r="F93" s="319">
        <v>28455397</v>
      </c>
      <c r="G93" s="321">
        <f>IF(ISBLANK(F93),"-",$D$101/$F$98*F93)</f>
        <v>32205152.39032349</v>
      </c>
      <c r="I93" s="494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28527791</v>
      </c>
      <c r="E95" s="330">
        <f>AVERAGE(E91:E94)</f>
        <v>33171510.570589498</v>
      </c>
      <c r="F95" s="400">
        <f>AVERAGE(F91:F94)</f>
        <v>28454454</v>
      </c>
      <c r="G95" s="401">
        <f>AVERAGE(G91:G94)</f>
        <v>32204085.12499227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28.84</v>
      </c>
      <c r="E96" s="322"/>
      <c r="F96" s="334">
        <v>29.63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28.84</v>
      </c>
      <c r="E97" s="337"/>
      <c r="F97" s="336">
        <f>F96*$B$87</f>
        <v>29.63</v>
      </c>
    </row>
    <row r="98" spans="1:10" ht="19.5" customHeight="1" x14ac:dyDescent="0.3">
      <c r="A98" s="306" t="s">
        <v>76</v>
      </c>
      <c r="B98" s="406">
        <f>(B97/B96)*(B95/B94)*(B93/B92)*(B91/B90)*B89</f>
        <v>100</v>
      </c>
      <c r="C98" s="404" t="s">
        <v>115</v>
      </c>
      <c r="D98" s="407">
        <f>D97*$B$83/100</f>
        <v>28.666960000000003</v>
      </c>
      <c r="E98" s="340"/>
      <c r="F98" s="339">
        <f>F97*$B$83/100</f>
        <v>29.452220000000001</v>
      </c>
    </row>
    <row r="99" spans="1:10" ht="19.5" customHeight="1" x14ac:dyDescent="0.3">
      <c r="A99" s="480" t="s">
        <v>78</v>
      </c>
      <c r="B99" s="495"/>
      <c r="C99" s="404" t="s">
        <v>116</v>
      </c>
      <c r="D99" s="408">
        <f>D98/$B$98</f>
        <v>0.28666960000000002</v>
      </c>
      <c r="E99" s="340"/>
      <c r="F99" s="343">
        <f>F98/$B$98</f>
        <v>0.29452220000000001</v>
      </c>
      <c r="G99" s="409"/>
      <c r="H99" s="332"/>
    </row>
    <row r="100" spans="1:10" ht="19.5" customHeight="1" x14ac:dyDescent="0.3">
      <c r="A100" s="482"/>
      <c r="B100" s="496"/>
      <c r="C100" s="404" t="s">
        <v>80</v>
      </c>
      <c r="D100" s="410">
        <f>$B$56/$B$116</f>
        <v>0.33333333333333331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33.333333333333329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33.333333333333329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32687797.847790886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1.6759553272643377E-2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</v>
      </c>
      <c r="C108" s="425">
        <v>1</v>
      </c>
      <c r="D108" s="426">
        <v>28652369</v>
      </c>
      <c r="E108" s="457">
        <f t="shared" ref="E108:E113" si="1">IF(ISBLANK(D108),"-",D108/$D$103*$D$100*$B$116)</f>
        <v>262.96389680410715</v>
      </c>
      <c r="F108" s="427">
        <f t="shared" ref="F108:F113" si="2">IF(ISBLANK(D108), "-", E108/$B$56)</f>
        <v>0.87654632268035715</v>
      </c>
    </row>
    <row r="109" spans="1:10" ht="26.25" customHeight="1" x14ac:dyDescent="0.4">
      <c r="A109" s="306" t="s">
        <v>95</v>
      </c>
      <c r="B109" s="307">
        <v>1</v>
      </c>
      <c r="C109" s="425">
        <v>2</v>
      </c>
      <c r="D109" s="426">
        <v>28599290</v>
      </c>
      <c r="E109" s="458">
        <f t="shared" si="1"/>
        <v>262.47675172097405</v>
      </c>
      <c r="F109" s="428">
        <f t="shared" si="2"/>
        <v>0.87492250573658015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28624702</v>
      </c>
      <c r="E110" s="458">
        <f t="shared" si="1"/>
        <v>262.70997636447868</v>
      </c>
      <c r="F110" s="428">
        <f t="shared" si="2"/>
        <v>0.8756999212149289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28535775</v>
      </c>
      <c r="E111" s="458">
        <f t="shared" si="1"/>
        <v>261.89382777826233</v>
      </c>
      <c r="F111" s="428">
        <f t="shared" si="2"/>
        <v>0.87297942592754108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28673302</v>
      </c>
      <c r="E112" s="458">
        <f t="shared" si="1"/>
        <v>263.15601436519961</v>
      </c>
      <c r="F112" s="428">
        <f t="shared" si="2"/>
        <v>0.87718671455066533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28583514</v>
      </c>
      <c r="E113" s="459">
        <f t="shared" si="1"/>
        <v>262.33196374773593</v>
      </c>
      <c r="F113" s="431">
        <f t="shared" si="2"/>
        <v>0.8744398791591198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262.58873846345961</v>
      </c>
      <c r="F115" s="434">
        <f>AVERAGE(F108:F113)</f>
        <v>0.87529579487819864</v>
      </c>
    </row>
    <row r="116" spans="1:10" ht="27" customHeight="1" x14ac:dyDescent="0.4">
      <c r="A116" s="306" t="s">
        <v>103</v>
      </c>
      <c r="B116" s="338">
        <f>(B115/B114)*(B113/B112)*(B111/B110)*(B109/B108)*B107</f>
        <v>900</v>
      </c>
      <c r="C116" s="435"/>
      <c r="D116" s="398" t="s">
        <v>84</v>
      </c>
      <c r="E116" s="436">
        <f>STDEV(E108:E113)/E115</f>
        <v>1.7356699235955449E-3</v>
      </c>
      <c r="F116" s="436">
        <f>STDEV(F108:F113)/F115</f>
        <v>1.7356699235955364E-3</v>
      </c>
      <c r="I116" s="280"/>
    </row>
    <row r="117" spans="1:10" ht="27" customHeight="1" x14ac:dyDescent="0.4">
      <c r="A117" s="480" t="s">
        <v>78</v>
      </c>
      <c r="B117" s="481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82"/>
      <c r="B118" s="483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484" t="str">
        <f>B20</f>
        <v xml:space="preserve">ZIDOVUDINE </v>
      </c>
      <c r="D120" s="484"/>
      <c r="E120" s="387" t="s">
        <v>124</v>
      </c>
      <c r="F120" s="387"/>
      <c r="G120" s="388">
        <f>F115</f>
        <v>0.87529579487819864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485" t="s">
        <v>26</v>
      </c>
      <c r="C122" s="485"/>
      <c r="E122" s="393" t="s">
        <v>27</v>
      </c>
      <c r="F122" s="442"/>
      <c r="G122" s="485" t="s">
        <v>28</v>
      </c>
      <c r="H122" s="485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A72" sqref="A72"/>
    </sheetView>
  </sheetViews>
  <sheetFormatPr defaultRowHeight="13.5" x14ac:dyDescent="0.25"/>
  <cols>
    <col min="1" max="1" width="27.5703125" style="518" customWidth="1"/>
    <col min="2" max="2" width="20.42578125" style="518" customWidth="1"/>
    <col min="3" max="3" width="31.85546875" style="518" customWidth="1"/>
    <col min="4" max="4" width="25.85546875" style="518" customWidth="1"/>
    <col min="5" max="5" width="25.7109375" style="518" customWidth="1"/>
    <col min="6" max="6" width="23.140625" style="518" customWidth="1"/>
    <col min="7" max="7" width="28.42578125" style="518" customWidth="1"/>
    <col min="8" max="8" width="21.5703125" style="518" customWidth="1"/>
    <col min="9" max="9" width="9.140625" style="518" customWidth="1"/>
    <col min="10" max="16384" width="9.140625" style="555"/>
  </cols>
  <sheetData>
    <row r="14" spans="1:6" ht="15" customHeight="1" x14ac:dyDescent="0.3">
      <c r="A14" s="517"/>
      <c r="C14" s="519"/>
      <c r="F14" s="519"/>
    </row>
    <row r="15" spans="1:6" ht="18.75" customHeight="1" x14ac:dyDescent="0.3">
      <c r="A15" s="520" t="s">
        <v>0</v>
      </c>
      <c r="B15" s="520"/>
      <c r="C15" s="520"/>
      <c r="D15" s="520"/>
      <c r="E15" s="520"/>
    </row>
    <row r="16" spans="1:6" ht="16.5" customHeight="1" x14ac:dyDescent="0.3">
      <c r="A16" s="521" t="s">
        <v>1</v>
      </c>
      <c r="B16" s="522" t="s">
        <v>2</v>
      </c>
    </row>
    <row r="17" spans="1:5" ht="16.5" customHeight="1" x14ac:dyDescent="0.3">
      <c r="A17" s="523" t="s">
        <v>3</v>
      </c>
      <c r="B17" s="523" t="s">
        <v>5</v>
      </c>
      <c r="D17" s="524"/>
      <c r="E17" s="525"/>
    </row>
    <row r="18" spans="1:5" ht="16.5" customHeight="1" x14ac:dyDescent="0.3">
      <c r="A18" s="526" t="s">
        <v>4</v>
      </c>
      <c r="B18" s="523" t="s">
        <v>139</v>
      </c>
      <c r="C18" s="525"/>
      <c r="D18" s="525"/>
      <c r="E18" s="525"/>
    </row>
    <row r="19" spans="1:5" ht="16.5" customHeight="1" x14ac:dyDescent="0.3">
      <c r="A19" s="526" t="s">
        <v>6</v>
      </c>
      <c r="B19" s="527">
        <v>99.8</v>
      </c>
      <c r="C19" s="525"/>
      <c r="D19" s="525"/>
      <c r="E19" s="525"/>
    </row>
    <row r="20" spans="1:5" ht="16.5" customHeight="1" x14ac:dyDescent="0.3">
      <c r="A20" s="523" t="s">
        <v>8</v>
      </c>
      <c r="B20" s="527">
        <v>17.89</v>
      </c>
      <c r="C20" s="525"/>
      <c r="D20" s="525"/>
      <c r="E20" s="525"/>
    </row>
    <row r="21" spans="1:5" ht="16.5" customHeight="1" x14ac:dyDescent="0.3">
      <c r="A21" s="523" t="s">
        <v>10</v>
      </c>
      <c r="B21" s="528">
        <f>17.89/100</f>
        <v>0.1789</v>
      </c>
      <c r="C21" s="525"/>
      <c r="D21" s="525"/>
      <c r="E21" s="525"/>
    </row>
    <row r="22" spans="1:5" ht="15.75" customHeight="1" x14ac:dyDescent="0.25">
      <c r="A22" s="525"/>
      <c r="B22" s="525"/>
      <c r="C22" s="525"/>
      <c r="D22" s="525"/>
      <c r="E22" s="525"/>
    </row>
    <row r="23" spans="1:5" ht="16.5" customHeight="1" x14ac:dyDescent="0.3">
      <c r="A23" s="529" t="s">
        <v>13</v>
      </c>
      <c r="B23" s="530" t="s">
        <v>14</v>
      </c>
      <c r="C23" s="529" t="s">
        <v>15</v>
      </c>
      <c r="D23" s="529" t="s">
        <v>16</v>
      </c>
      <c r="E23" s="529" t="s">
        <v>17</v>
      </c>
    </row>
    <row r="24" spans="1:5" ht="16.5" customHeight="1" x14ac:dyDescent="0.3">
      <c r="A24" s="531">
        <v>1</v>
      </c>
      <c r="B24" s="532">
        <v>71528179</v>
      </c>
      <c r="C24" s="532">
        <v>4367.25</v>
      </c>
      <c r="D24" s="533">
        <v>1.1000000000000001</v>
      </c>
      <c r="E24" s="534">
        <v>2.82</v>
      </c>
    </row>
    <row r="25" spans="1:5" ht="16.5" customHeight="1" x14ac:dyDescent="0.3">
      <c r="A25" s="531">
        <v>2</v>
      </c>
      <c r="B25" s="532">
        <v>71483830</v>
      </c>
      <c r="C25" s="532">
        <v>4270.1000000000004</v>
      </c>
      <c r="D25" s="533">
        <v>1.1000000000000001</v>
      </c>
      <c r="E25" s="533">
        <v>2.82</v>
      </c>
    </row>
    <row r="26" spans="1:5" ht="16.5" customHeight="1" x14ac:dyDescent="0.3">
      <c r="A26" s="531">
        <v>3</v>
      </c>
      <c r="B26" s="532">
        <v>71288038</v>
      </c>
      <c r="C26" s="532">
        <v>4239.93</v>
      </c>
      <c r="D26" s="533">
        <v>1.1000000000000001</v>
      </c>
      <c r="E26" s="533">
        <v>2.82</v>
      </c>
    </row>
    <row r="27" spans="1:5" ht="16.5" customHeight="1" x14ac:dyDescent="0.3">
      <c r="A27" s="531">
        <v>4</v>
      </c>
      <c r="B27" s="532">
        <v>71329700</v>
      </c>
      <c r="C27" s="532">
        <v>4305.47</v>
      </c>
      <c r="D27" s="533">
        <v>1.1000000000000001</v>
      </c>
      <c r="E27" s="533">
        <v>2.82</v>
      </c>
    </row>
    <row r="28" spans="1:5" ht="16.5" customHeight="1" x14ac:dyDescent="0.3">
      <c r="A28" s="531">
        <v>5</v>
      </c>
      <c r="B28" s="532">
        <v>71785261</v>
      </c>
      <c r="C28" s="532">
        <v>4212.63</v>
      </c>
      <c r="D28" s="533">
        <v>1.1000000000000001</v>
      </c>
      <c r="E28" s="533">
        <v>2.82</v>
      </c>
    </row>
    <row r="29" spans="1:5" ht="16.5" customHeight="1" x14ac:dyDescent="0.3">
      <c r="A29" s="531">
        <v>6</v>
      </c>
      <c r="B29" s="535">
        <v>71315532</v>
      </c>
      <c r="C29" s="535">
        <v>4227.8100000000004</v>
      </c>
      <c r="D29" s="536">
        <v>1.1000000000000001</v>
      </c>
      <c r="E29" s="536">
        <v>2.82</v>
      </c>
    </row>
    <row r="30" spans="1:5" ht="16.5" customHeight="1" x14ac:dyDescent="0.3">
      <c r="A30" s="537" t="s">
        <v>18</v>
      </c>
      <c r="B30" s="538">
        <f>AVERAGE(B24:B29)</f>
        <v>71455090</v>
      </c>
      <c r="C30" s="539">
        <f>AVERAGE(C24:C29)</f>
        <v>4270.5316666666668</v>
      </c>
      <c r="D30" s="540">
        <f>AVERAGE(D24:D29)</f>
        <v>1.0999999999999999</v>
      </c>
      <c r="E30" s="540">
        <f>AVERAGE(E24:E29)</f>
        <v>2.82</v>
      </c>
    </row>
    <row r="31" spans="1:5" ht="16.5" customHeight="1" x14ac:dyDescent="0.3">
      <c r="A31" s="541" t="s">
        <v>19</v>
      </c>
      <c r="B31" s="542">
        <f>(STDEV(B24:B29)/B30)</f>
        <v>2.6426573660275308E-3</v>
      </c>
      <c r="C31" s="543"/>
      <c r="D31" s="543"/>
      <c r="E31" s="544"/>
    </row>
    <row r="32" spans="1:5" s="518" customFormat="1" ht="16.5" customHeight="1" x14ac:dyDescent="0.3">
      <c r="A32" s="545" t="s">
        <v>20</v>
      </c>
      <c r="B32" s="546">
        <f>COUNT(B24:B29)</f>
        <v>6</v>
      </c>
      <c r="C32" s="547"/>
      <c r="D32" s="548"/>
      <c r="E32" s="549"/>
    </row>
    <row r="33" spans="1:5" s="518" customFormat="1" ht="15.75" customHeight="1" x14ac:dyDescent="0.25">
      <c r="A33" s="525"/>
      <c r="B33" s="525"/>
      <c r="C33" s="525"/>
      <c r="D33" s="525"/>
      <c r="E33" s="525"/>
    </row>
    <row r="34" spans="1:5" s="518" customFormat="1" ht="16.5" customHeight="1" x14ac:dyDescent="0.3">
      <c r="A34" s="526" t="s">
        <v>21</v>
      </c>
      <c r="B34" s="550" t="s">
        <v>22</v>
      </c>
      <c r="C34" s="551"/>
      <c r="D34" s="551"/>
      <c r="E34" s="551"/>
    </row>
    <row r="35" spans="1:5" ht="16.5" customHeight="1" x14ac:dyDescent="0.3">
      <c r="A35" s="526"/>
      <c r="B35" s="550" t="s">
        <v>23</v>
      </c>
      <c r="C35" s="551"/>
      <c r="D35" s="551"/>
      <c r="E35" s="551"/>
    </row>
    <row r="36" spans="1:5" ht="16.5" customHeight="1" x14ac:dyDescent="0.3">
      <c r="A36" s="526"/>
      <c r="B36" s="550" t="s">
        <v>24</v>
      </c>
      <c r="C36" s="551"/>
      <c r="D36" s="551"/>
      <c r="E36" s="551"/>
    </row>
    <row r="37" spans="1:5" ht="15.75" customHeight="1" x14ac:dyDescent="0.25">
      <c r="A37" s="525"/>
      <c r="B37" s="525"/>
      <c r="C37" s="525"/>
      <c r="D37" s="525"/>
      <c r="E37" s="525"/>
    </row>
    <row r="38" spans="1:5" ht="16.5" customHeight="1" x14ac:dyDescent="0.3">
      <c r="A38" s="521" t="s">
        <v>1</v>
      </c>
      <c r="B38" s="522" t="s">
        <v>25</v>
      </c>
    </row>
    <row r="39" spans="1:5" ht="16.5" customHeight="1" x14ac:dyDescent="0.3">
      <c r="A39" s="526" t="s">
        <v>4</v>
      </c>
      <c r="B39" s="523" t="s">
        <v>140</v>
      </c>
      <c r="C39" s="525"/>
      <c r="D39" s="525"/>
      <c r="E39" s="525"/>
    </row>
    <row r="40" spans="1:5" ht="16.5" customHeight="1" x14ac:dyDescent="0.3">
      <c r="A40" s="526" t="s">
        <v>6</v>
      </c>
      <c r="B40" s="527">
        <v>99.8</v>
      </c>
      <c r="C40" s="525"/>
      <c r="D40" s="525"/>
      <c r="E40" s="525"/>
    </row>
    <row r="41" spans="1:5" ht="16.5" customHeight="1" x14ac:dyDescent="0.3">
      <c r="A41" s="523" t="s">
        <v>8</v>
      </c>
      <c r="B41" s="527">
        <v>17.89</v>
      </c>
      <c r="C41" s="525"/>
      <c r="D41" s="525"/>
      <c r="E41" s="525"/>
    </row>
    <row r="42" spans="1:5" ht="16.5" customHeight="1" x14ac:dyDescent="0.3">
      <c r="A42" s="523" t="s">
        <v>10</v>
      </c>
      <c r="B42" s="528">
        <f>17.89/100</f>
        <v>0.1789</v>
      </c>
      <c r="C42" s="525"/>
      <c r="D42" s="525"/>
      <c r="E42" s="525"/>
    </row>
    <row r="43" spans="1:5" ht="15.75" customHeight="1" x14ac:dyDescent="0.25">
      <c r="A43" s="525"/>
      <c r="B43" s="525"/>
      <c r="C43" s="525"/>
      <c r="D43" s="525"/>
      <c r="E43" s="525"/>
    </row>
    <row r="44" spans="1:5" ht="16.5" customHeight="1" x14ac:dyDescent="0.3">
      <c r="A44" s="529" t="s">
        <v>13</v>
      </c>
      <c r="B44" s="530" t="s">
        <v>14</v>
      </c>
      <c r="C44" s="529" t="s">
        <v>15</v>
      </c>
      <c r="D44" s="529" t="s">
        <v>16</v>
      </c>
      <c r="E44" s="529" t="s">
        <v>17</v>
      </c>
    </row>
    <row r="45" spans="1:5" ht="16.5" customHeight="1" x14ac:dyDescent="0.3">
      <c r="A45" s="531">
        <v>1</v>
      </c>
      <c r="B45" s="532">
        <v>71528179</v>
      </c>
      <c r="C45" s="532">
        <v>4367.25</v>
      </c>
      <c r="D45" s="533">
        <v>1.1000000000000001</v>
      </c>
      <c r="E45" s="534">
        <v>2.82</v>
      </c>
    </row>
    <row r="46" spans="1:5" ht="16.5" customHeight="1" x14ac:dyDescent="0.3">
      <c r="A46" s="531">
        <v>2</v>
      </c>
      <c r="B46" s="532">
        <v>71483830</v>
      </c>
      <c r="C46" s="532">
        <v>4270.1000000000004</v>
      </c>
      <c r="D46" s="533">
        <v>1.1000000000000001</v>
      </c>
      <c r="E46" s="533">
        <v>2.82</v>
      </c>
    </row>
    <row r="47" spans="1:5" ht="16.5" customHeight="1" x14ac:dyDescent="0.3">
      <c r="A47" s="531">
        <v>3</v>
      </c>
      <c r="B47" s="532">
        <v>71288038</v>
      </c>
      <c r="C47" s="532">
        <v>4239.93</v>
      </c>
      <c r="D47" s="533">
        <v>1.1000000000000001</v>
      </c>
      <c r="E47" s="533">
        <v>2.82</v>
      </c>
    </row>
    <row r="48" spans="1:5" ht="16.5" customHeight="1" x14ac:dyDescent="0.3">
      <c r="A48" s="531">
        <v>4</v>
      </c>
      <c r="B48" s="532">
        <v>71329700</v>
      </c>
      <c r="C48" s="532">
        <v>4305.47</v>
      </c>
      <c r="D48" s="533">
        <v>1.1000000000000001</v>
      </c>
      <c r="E48" s="533">
        <v>2.82</v>
      </c>
    </row>
    <row r="49" spans="1:7" ht="16.5" customHeight="1" x14ac:dyDescent="0.3">
      <c r="A49" s="531">
        <v>5</v>
      </c>
      <c r="B49" s="532">
        <v>71785261</v>
      </c>
      <c r="C49" s="532">
        <v>4212.63</v>
      </c>
      <c r="D49" s="533">
        <v>1.1000000000000001</v>
      </c>
      <c r="E49" s="533">
        <v>2.82</v>
      </c>
    </row>
    <row r="50" spans="1:7" ht="16.5" customHeight="1" x14ac:dyDescent="0.3">
      <c r="A50" s="531">
        <v>6</v>
      </c>
      <c r="B50" s="535">
        <v>71315532</v>
      </c>
      <c r="C50" s="535">
        <v>4227.8100000000004</v>
      </c>
      <c r="D50" s="536">
        <v>1.1000000000000001</v>
      </c>
      <c r="E50" s="536">
        <v>2.82</v>
      </c>
    </row>
    <row r="51" spans="1:7" ht="16.5" customHeight="1" x14ac:dyDescent="0.3">
      <c r="A51" s="537" t="s">
        <v>18</v>
      </c>
      <c r="B51" s="538">
        <f>AVERAGE(B45:B50)</f>
        <v>71455090</v>
      </c>
      <c r="C51" s="539">
        <f>AVERAGE(C45:C50)</f>
        <v>4270.5316666666668</v>
      </c>
      <c r="D51" s="540">
        <f>AVERAGE(D45:D50)</f>
        <v>1.0999999999999999</v>
      </c>
      <c r="E51" s="540">
        <f>AVERAGE(E45:E50)</f>
        <v>2.82</v>
      </c>
    </row>
    <row r="52" spans="1:7" ht="16.5" customHeight="1" x14ac:dyDescent="0.3">
      <c r="A52" s="541" t="s">
        <v>19</v>
      </c>
      <c r="B52" s="542">
        <f>(STDEV(B45:B50)/B51)</f>
        <v>2.6426573660275308E-3</v>
      </c>
      <c r="C52" s="543"/>
      <c r="D52" s="543"/>
      <c r="E52" s="544"/>
    </row>
    <row r="53" spans="1:7" s="518" customFormat="1" ht="16.5" customHeight="1" x14ac:dyDescent="0.3">
      <c r="A53" s="545" t="s">
        <v>20</v>
      </c>
      <c r="B53" s="546">
        <f>COUNT(B45:B50)</f>
        <v>6</v>
      </c>
      <c r="C53" s="547"/>
      <c r="D53" s="548"/>
      <c r="E53" s="549"/>
    </row>
    <row r="54" spans="1:7" s="518" customFormat="1" ht="15.75" customHeight="1" x14ac:dyDescent="0.25">
      <c r="A54" s="525"/>
      <c r="B54" s="525"/>
      <c r="C54" s="525"/>
      <c r="D54" s="525"/>
      <c r="E54" s="525"/>
    </row>
    <row r="55" spans="1:7" s="518" customFormat="1" ht="16.5" customHeight="1" x14ac:dyDescent="0.3">
      <c r="A55" s="526" t="s">
        <v>21</v>
      </c>
      <c r="B55" s="550" t="s">
        <v>22</v>
      </c>
      <c r="C55" s="551"/>
      <c r="D55" s="551"/>
      <c r="E55" s="551"/>
    </row>
    <row r="56" spans="1:7" ht="16.5" customHeight="1" x14ac:dyDescent="0.3">
      <c r="A56" s="526"/>
      <c r="B56" s="550" t="s">
        <v>23</v>
      </c>
      <c r="C56" s="551"/>
      <c r="D56" s="551"/>
      <c r="E56" s="551"/>
    </row>
    <row r="57" spans="1:7" ht="16.5" customHeight="1" x14ac:dyDescent="0.3">
      <c r="A57" s="526"/>
      <c r="B57" s="550" t="s">
        <v>24</v>
      </c>
      <c r="C57" s="551"/>
      <c r="D57" s="551"/>
      <c r="E57" s="551"/>
    </row>
    <row r="58" spans="1:7" ht="14.25" customHeight="1" thickBot="1" x14ac:dyDescent="0.3">
      <c r="A58" s="552"/>
      <c r="B58" s="553"/>
      <c r="D58" s="554"/>
      <c r="F58" s="555"/>
      <c r="G58" s="555"/>
    </row>
    <row r="59" spans="1:7" ht="15" customHeight="1" x14ac:dyDescent="0.3">
      <c r="B59" s="556" t="s">
        <v>26</v>
      </c>
      <c r="C59" s="556"/>
      <c r="E59" s="557" t="s">
        <v>27</v>
      </c>
      <c r="F59" s="558"/>
      <c r="G59" s="557" t="s">
        <v>28</v>
      </c>
    </row>
    <row r="60" spans="1:7" ht="15" customHeight="1" x14ac:dyDescent="0.3">
      <c r="A60" s="559" t="s">
        <v>29</v>
      </c>
      <c r="B60" s="560"/>
      <c r="C60" s="560"/>
      <c r="E60" s="560"/>
      <c r="G60" s="560"/>
    </row>
    <row r="61" spans="1:7" ht="15" customHeight="1" x14ac:dyDescent="0.3">
      <c r="A61" s="559" t="s">
        <v>30</v>
      </c>
      <c r="B61" s="561"/>
      <c r="C61" s="561"/>
      <c r="E61" s="561"/>
      <c r="G61" s="56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A72" sqref="A72"/>
    </sheetView>
  </sheetViews>
  <sheetFormatPr defaultRowHeight="15" x14ac:dyDescent="0.3"/>
  <cols>
    <col min="1" max="1" width="15.5703125" style="563" customWidth="1"/>
    <col min="2" max="2" width="18.42578125" style="563" customWidth="1"/>
    <col min="3" max="3" width="14.28515625" style="563" customWidth="1"/>
    <col min="4" max="4" width="15" style="563" customWidth="1"/>
    <col min="5" max="5" width="9.140625" style="563" customWidth="1"/>
    <col min="6" max="6" width="27.85546875" style="563" customWidth="1"/>
    <col min="7" max="7" width="12.28515625" style="563" customWidth="1"/>
    <col min="8" max="8" width="9.140625" style="563" customWidth="1"/>
    <col min="9" max="16384" width="9.140625" style="613"/>
  </cols>
  <sheetData>
    <row r="10" spans="1:7" ht="13.5" customHeight="1" thickBot="1" x14ac:dyDescent="0.35"/>
    <row r="11" spans="1:7" ht="13.5" customHeight="1" thickBot="1" x14ac:dyDescent="0.35">
      <c r="A11" s="564" t="s">
        <v>31</v>
      </c>
      <c r="B11" s="565"/>
      <c r="C11" s="565"/>
      <c r="D11" s="565"/>
      <c r="E11" s="565"/>
      <c r="F11" s="566"/>
      <c r="G11" s="567"/>
    </row>
    <row r="12" spans="1:7" ht="16.5" customHeight="1" x14ac:dyDescent="0.3">
      <c r="A12" s="568" t="s">
        <v>32</v>
      </c>
      <c r="B12" s="568"/>
      <c r="C12" s="568"/>
      <c r="D12" s="568"/>
      <c r="E12" s="568"/>
      <c r="F12" s="568"/>
      <c r="G12" s="569"/>
    </row>
    <row r="14" spans="1:7" ht="16.5" customHeight="1" x14ac:dyDescent="0.3">
      <c r="A14" s="570" t="s">
        <v>33</v>
      </c>
      <c r="B14" s="570"/>
      <c r="C14" s="571" t="s">
        <v>5</v>
      </c>
    </row>
    <row r="15" spans="1:7" ht="16.5" customHeight="1" x14ac:dyDescent="0.3">
      <c r="A15" s="570" t="s">
        <v>34</v>
      </c>
      <c r="B15" s="570"/>
      <c r="C15" s="571" t="s">
        <v>7</v>
      </c>
    </row>
    <row r="16" spans="1:7" ht="16.5" customHeight="1" x14ac:dyDescent="0.3">
      <c r="A16" s="570" t="s">
        <v>35</v>
      </c>
      <c r="B16" s="570"/>
      <c r="C16" s="571" t="s">
        <v>9</v>
      </c>
    </row>
    <row r="17" spans="1:5" ht="16.5" customHeight="1" x14ac:dyDescent="0.3">
      <c r="A17" s="570" t="s">
        <v>36</v>
      </c>
      <c r="B17" s="570"/>
      <c r="C17" s="571" t="s">
        <v>11</v>
      </c>
    </row>
    <row r="18" spans="1:5" ht="16.5" customHeight="1" x14ac:dyDescent="0.3">
      <c r="A18" s="570" t="s">
        <v>37</v>
      </c>
      <c r="B18" s="570"/>
      <c r="C18" s="572" t="s">
        <v>12</v>
      </c>
    </row>
    <row r="19" spans="1:5" ht="16.5" customHeight="1" x14ac:dyDescent="0.3">
      <c r="A19" s="570" t="s">
        <v>38</v>
      </c>
      <c r="B19" s="570"/>
      <c r="C19" s="572" t="e">
        <f>#REF!</f>
        <v>#REF!</v>
      </c>
    </row>
    <row r="20" spans="1:5" ht="16.5" customHeight="1" x14ac:dyDescent="0.3">
      <c r="A20" s="573"/>
      <c r="B20" s="573"/>
      <c r="C20" s="574"/>
    </row>
    <row r="21" spans="1:5" ht="16.5" customHeight="1" x14ac:dyDescent="0.3">
      <c r="A21" s="568" t="s">
        <v>1</v>
      </c>
      <c r="B21" s="568"/>
      <c r="C21" s="575" t="s">
        <v>39</v>
      </c>
      <c r="D21" s="576"/>
    </row>
    <row r="22" spans="1:5" ht="15.75" customHeight="1" thickBot="1" x14ac:dyDescent="0.35">
      <c r="A22" s="577"/>
      <c r="B22" s="577"/>
      <c r="C22" s="578"/>
      <c r="D22" s="577"/>
      <c r="E22" s="577"/>
    </row>
    <row r="23" spans="1:5" ht="33.75" customHeight="1" thickBot="1" x14ac:dyDescent="0.35">
      <c r="C23" s="579" t="s">
        <v>40</v>
      </c>
      <c r="D23" s="580" t="s">
        <v>41</v>
      </c>
      <c r="E23" s="464"/>
    </row>
    <row r="24" spans="1:5" ht="15.75" customHeight="1" x14ac:dyDescent="0.3">
      <c r="C24" s="581">
        <v>744.12</v>
      </c>
      <c r="D24" s="582">
        <f t="shared" ref="D24:D43" si="0">(C24-$C$46)/$C$46</f>
        <v>1.6294043890945325E-3</v>
      </c>
      <c r="E24" s="583"/>
    </row>
    <row r="25" spans="1:5" ht="15.75" customHeight="1" x14ac:dyDescent="0.3">
      <c r="C25" s="581">
        <v>753.99</v>
      </c>
      <c r="D25" s="584">
        <f t="shared" si="0"/>
        <v>1.4915006471178561E-2</v>
      </c>
      <c r="E25" s="583"/>
    </row>
    <row r="26" spans="1:5" ht="15.75" customHeight="1" x14ac:dyDescent="0.3">
      <c r="C26" s="581">
        <v>753</v>
      </c>
      <c r="D26" s="584">
        <f t="shared" si="0"/>
        <v>1.3582408086045501E-2</v>
      </c>
      <c r="E26" s="583"/>
    </row>
    <row r="27" spans="1:5" ht="15.75" customHeight="1" x14ac:dyDescent="0.3">
      <c r="C27" s="581">
        <v>739.17</v>
      </c>
      <c r="D27" s="584">
        <f t="shared" si="0"/>
        <v>-5.0335875365707678E-3</v>
      </c>
      <c r="E27" s="583"/>
    </row>
    <row r="28" spans="1:5" ht="15.75" customHeight="1" x14ac:dyDescent="0.3">
      <c r="C28" s="581">
        <v>737.72</v>
      </c>
      <c r="D28" s="584">
        <f t="shared" si="0"/>
        <v>-6.9853730501493825E-3</v>
      </c>
      <c r="E28" s="583"/>
    </row>
    <row r="29" spans="1:5" ht="15.75" customHeight="1" x14ac:dyDescent="0.3">
      <c r="C29" s="581">
        <v>736.15</v>
      </c>
      <c r="D29" s="584">
        <f t="shared" si="0"/>
        <v>-9.0986856407139806E-3</v>
      </c>
      <c r="E29" s="583"/>
    </row>
    <row r="30" spans="1:5" ht="15.75" customHeight="1" x14ac:dyDescent="0.3">
      <c r="C30" s="581">
        <v>741.17</v>
      </c>
      <c r="D30" s="584">
        <f t="shared" si="0"/>
        <v>-2.3414695868070349E-3</v>
      </c>
      <c r="E30" s="583"/>
    </row>
    <row r="31" spans="1:5" ht="15.75" customHeight="1" x14ac:dyDescent="0.3">
      <c r="C31" s="581">
        <v>743.05</v>
      </c>
      <c r="D31" s="584">
        <f t="shared" si="0"/>
        <v>1.8912128597086797E-4</v>
      </c>
      <c r="E31" s="583"/>
    </row>
    <row r="32" spans="1:5" ht="15.75" customHeight="1" x14ac:dyDescent="0.3">
      <c r="C32" s="581">
        <v>736.5</v>
      </c>
      <c r="D32" s="584">
        <f t="shared" si="0"/>
        <v>-8.627564999505297E-3</v>
      </c>
      <c r="E32" s="583"/>
    </row>
    <row r="33" spans="1:7" ht="15.75" customHeight="1" x14ac:dyDescent="0.3">
      <c r="C33" s="581">
        <v>737.39</v>
      </c>
      <c r="D33" s="584">
        <f t="shared" si="0"/>
        <v>-7.4295725118604539E-3</v>
      </c>
      <c r="E33" s="583"/>
    </row>
    <row r="34" spans="1:7" ht="15.75" customHeight="1" x14ac:dyDescent="0.3">
      <c r="C34" s="581">
        <v>747.55</v>
      </c>
      <c r="D34" s="584">
        <f t="shared" si="0"/>
        <v>6.2463866729392673E-3</v>
      </c>
      <c r="E34" s="583"/>
    </row>
    <row r="35" spans="1:7" ht="15.75" customHeight="1" x14ac:dyDescent="0.3">
      <c r="C35" s="581">
        <v>755.57</v>
      </c>
      <c r="D35" s="584">
        <f t="shared" si="0"/>
        <v>1.7041779651491964E-2</v>
      </c>
      <c r="E35" s="583"/>
    </row>
    <row r="36" spans="1:7" ht="15.75" customHeight="1" x14ac:dyDescent="0.3">
      <c r="C36" s="581">
        <v>743.14</v>
      </c>
      <c r="D36" s="584">
        <f t="shared" si="0"/>
        <v>3.1026659371027882E-4</v>
      </c>
      <c r="E36" s="583"/>
    </row>
    <row r="37" spans="1:7" ht="15.75" customHeight="1" x14ac:dyDescent="0.3">
      <c r="C37" s="581">
        <v>736.91</v>
      </c>
      <c r="D37" s="584">
        <f t="shared" si="0"/>
        <v>-8.0756808198037735E-3</v>
      </c>
      <c r="E37" s="583"/>
    </row>
    <row r="38" spans="1:7" ht="15.75" customHeight="1" x14ac:dyDescent="0.3">
      <c r="C38" s="581">
        <v>742.39</v>
      </c>
      <c r="D38" s="584">
        <f t="shared" si="0"/>
        <v>-6.9927763745112107E-4</v>
      </c>
      <c r="E38" s="583"/>
    </row>
    <row r="39" spans="1:7" ht="15.75" customHeight="1" x14ac:dyDescent="0.3">
      <c r="C39" s="581">
        <v>746.27</v>
      </c>
      <c r="D39" s="584">
        <f t="shared" si="0"/>
        <v>4.5234311850905146E-3</v>
      </c>
      <c r="E39" s="583"/>
    </row>
    <row r="40" spans="1:7" ht="15.75" customHeight="1" x14ac:dyDescent="0.3">
      <c r="C40" s="581">
        <v>739</v>
      </c>
      <c r="D40" s="584">
        <f t="shared" si="0"/>
        <v>-5.2624175623006307E-3</v>
      </c>
      <c r="E40" s="583"/>
    </row>
    <row r="41" spans="1:7" ht="15.75" customHeight="1" x14ac:dyDescent="0.3">
      <c r="C41" s="581">
        <v>736.65</v>
      </c>
      <c r="D41" s="584">
        <f t="shared" si="0"/>
        <v>-8.4256561532730471E-3</v>
      </c>
      <c r="E41" s="583"/>
    </row>
    <row r="42" spans="1:7" ht="15.75" customHeight="1" x14ac:dyDescent="0.3">
      <c r="C42" s="581">
        <v>751.39</v>
      </c>
      <c r="D42" s="584">
        <f t="shared" si="0"/>
        <v>1.1415253136485677E-2</v>
      </c>
      <c r="E42" s="583"/>
    </row>
    <row r="43" spans="1:7" ht="16.5" customHeight="1" thickBot="1" x14ac:dyDescent="0.35">
      <c r="C43" s="585">
        <v>737.06</v>
      </c>
      <c r="D43" s="586">
        <f t="shared" si="0"/>
        <v>-7.8737719735715254E-3</v>
      </c>
      <c r="E43" s="583"/>
    </row>
    <row r="44" spans="1:7" ht="16.5" customHeight="1" thickBot="1" x14ac:dyDescent="0.35">
      <c r="C44" s="587"/>
      <c r="D44" s="583"/>
      <c r="E44" s="588"/>
    </row>
    <row r="45" spans="1:7" ht="16.5" customHeight="1" thickBot="1" x14ac:dyDescent="0.35">
      <c r="B45" s="589" t="s">
        <v>42</v>
      </c>
      <c r="C45" s="590">
        <f>SUM(C24:C44)</f>
        <v>14858.189999999999</v>
      </c>
      <c r="D45" s="591"/>
      <c r="E45" s="587"/>
    </row>
    <row r="46" spans="1:7" ht="17.25" customHeight="1" thickBot="1" x14ac:dyDescent="0.35">
      <c r="B46" s="589" t="s">
        <v>43</v>
      </c>
      <c r="C46" s="592">
        <f>AVERAGE(C24:C44)</f>
        <v>742.90949999999998</v>
      </c>
      <c r="E46" s="593"/>
    </row>
    <row r="47" spans="1:7" ht="17.25" customHeight="1" thickBot="1" x14ac:dyDescent="0.35">
      <c r="A47" s="571"/>
      <c r="B47" s="594"/>
      <c r="D47" s="595"/>
      <c r="E47" s="593"/>
    </row>
    <row r="48" spans="1:7" ht="33.75" customHeight="1" thickBot="1" x14ac:dyDescent="0.35">
      <c r="B48" s="596" t="s">
        <v>43</v>
      </c>
      <c r="C48" s="580" t="s">
        <v>44</v>
      </c>
      <c r="D48" s="597"/>
      <c r="G48" s="595"/>
    </row>
    <row r="49" spans="1:6" ht="17.25" customHeight="1" thickBot="1" x14ac:dyDescent="0.35">
      <c r="B49" s="598">
        <f>C46</f>
        <v>742.90949999999998</v>
      </c>
      <c r="C49" s="599">
        <f>-IF(C46&lt;=80,10%,IF(C46&lt;250,7.5%,5%))</f>
        <v>-0.05</v>
      </c>
      <c r="D49" s="600">
        <f>IF(C46&lt;=80,C46*0.9,IF(C46&lt;250,C46*0.925,C46*0.95))</f>
        <v>705.76402499999995</v>
      </c>
    </row>
    <row r="50" spans="1:6" ht="17.25" customHeight="1" thickBot="1" x14ac:dyDescent="0.35">
      <c r="B50" s="601"/>
      <c r="C50" s="602">
        <f>IF(C46&lt;=80, 10%, IF(C46&lt;250, 7.5%, 5%))</f>
        <v>0.05</v>
      </c>
      <c r="D50" s="600">
        <f>IF(C46&lt;=80, C46*1.1, IF(C46&lt;250, C46*1.075, C46*1.05))</f>
        <v>780.05497500000001</v>
      </c>
    </row>
    <row r="51" spans="1:6" ht="16.5" customHeight="1" thickBot="1" x14ac:dyDescent="0.35">
      <c r="A51" s="603"/>
      <c r="B51" s="604"/>
      <c r="C51" s="571"/>
      <c r="D51" s="605"/>
      <c r="E51" s="571"/>
      <c r="F51" s="576"/>
    </row>
    <row r="52" spans="1:6" ht="16.5" customHeight="1" x14ac:dyDescent="0.3">
      <c r="A52" s="571"/>
      <c r="B52" s="606" t="s">
        <v>26</v>
      </c>
      <c r="C52" s="606"/>
      <c r="D52" s="607" t="s">
        <v>27</v>
      </c>
      <c r="E52" s="608"/>
      <c r="F52" s="607" t="s">
        <v>28</v>
      </c>
    </row>
    <row r="53" spans="1:6" ht="34.5" customHeight="1" x14ac:dyDescent="0.3">
      <c r="A53" s="573" t="s">
        <v>29</v>
      </c>
      <c r="B53" s="609"/>
      <c r="C53" s="571"/>
      <c r="D53" s="609"/>
      <c r="E53" s="571"/>
      <c r="F53" s="609"/>
    </row>
    <row r="54" spans="1:6" ht="34.5" customHeight="1" x14ac:dyDescent="0.3">
      <c r="A54" s="573" t="s">
        <v>30</v>
      </c>
      <c r="B54" s="610"/>
      <c r="C54" s="611"/>
      <c r="D54" s="610"/>
      <c r="E54" s="571"/>
      <c r="F54" s="612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5" workbookViewId="0">
      <selection activeCell="A72" sqref="A72"/>
    </sheetView>
  </sheetViews>
  <sheetFormatPr defaultColWidth="9.140625" defaultRowHeight="13.5" x14ac:dyDescent="0.25"/>
  <cols>
    <col min="1" max="1" width="55.42578125" style="615" customWidth="1"/>
    <col min="2" max="2" width="33.7109375" style="615" customWidth="1"/>
    <col min="3" max="3" width="42.28515625" style="615" customWidth="1"/>
    <col min="4" max="4" width="30.5703125" style="615" customWidth="1"/>
    <col min="5" max="5" width="39.85546875" style="615" customWidth="1"/>
    <col min="6" max="6" width="30.7109375" style="615" customWidth="1"/>
    <col min="7" max="7" width="39.85546875" style="615" customWidth="1"/>
    <col min="8" max="8" width="30" style="615" customWidth="1"/>
    <col min="9" max="9" width="30.28515625" style="615" hidden="1" customWidth="1"/>
    <col min="10" max="10" width="30.42578125" style="615" customWidth="1"/>
    <col min="11" max="11" width="21.28515625" style="615" customWidth="1"/>
    <col min="12" max="12" width="9.140625" style="615"/>
    <col min="13" max="16384" width="9.140625" style="613"/>
  </cols>
  <sheetData>
    <row r="1" spans="1:9" ht="18.75" customHeight="1" x14ac:dyDescent="0.25">
      <c r="A1" s="614" t="s">
        <v>45</v>
      </c>
      <c r="B1" s="614"/>
      <c r="C1" s="614"/>
      <c r="D1" s="614"/>
      <c r="E1" s="614"/>
      <c r="F1" s="614"/>
      <c r="G1" s="614"/>
      <c r="H1" s="614"/>
      <c r="I1" s="614"/>
    </row>
    <row r="2" spans="1:9" ht="18.75" customHeight="1" x14ac:dyDescent="0.25">
      <c r="A2" s="614"/>
      <c r="B2" s="614"/>
      <c r="C2" s="614"/>
      <c r="D2" s="614"/>
      <c r="E2" s="614"/>
      <c r="F2" s="614"/>
      <c r="G2" s="614"/>
      <c r="H2" s="614"/>
      <c r="I2" s="614"/>
    </row>
    <row r="3" spans="1:9" ht="18.75" customHeight="1" x14ac:dyDescent="0.25">
      <c r="A3" s="614"/>
      <c r="B3" s="614"/>
      <c r="C3" s="614"/>
      <c r="D3" s="614"/>
      <c r="E3" s="614"/>
      <c r="F3" s="614"/>
      <c r="G3" s="614"/>
      <c r="H3" s="614"/>
      <c r="I3" s="614"/>
    </row>
    <row r="4" spans="1:9" ht="18.75" customHeight="1" x14ac:dyDescent="0.25">
      <c r="A4" s="614"/>
      <c r="B4" s="614"/>
      <c r="C4" s="614"/>
      <c r="D4" s="614"/>
      <c r="E4" s="614"/>
      <c r="F4" s="614"/>
      <c r="G4" s="614"/>
      <c r="H4" s="614"/>
      <c r="I4" s="614"/>
    </row>
    <row r="5" spans="1:9" ht="18.75" customHeight="1" x14ac:dyDescent="0.25">
      <c r="A5" s="614"/>
      <c r="B5" s="614"/>
      <c r="C5" s="614"/>
      <c r="D5" s="614"/>
      <c r="E5" s="614"/>
      <c r="F5" s="614"/>
      <c r="G5" s="614"/>
      <c r="H5" s="614"/>
      <c r="I5" s="614"/>
    </row>
    <row r="6" spans="1:9" ht="18.75" customHeight="1" x14ac:dyDescent="0.25">
      <c r="A6" s="614"/>
      <c r="B6" s="614"/>
      <c r="C6" s="614"/>
      <c r="D6" s="614"/>
      <c r="E6" s="614"/>
      <c r="F6" s="614"/>
      <c r="G6" s="614"/>
      <c r="H6" s="614"/>
      <c r="I6" s="614"/>
    </row>
    <row r="7" spans="1:9" ht="18.75" customHeight="1" x14ac:dyDescent="0.25">
      <c r="A7" s="614"/>
      <c r="B7" s="614"/>
      <c r="C7" s="614"/>
      <c r="D7" s="614"/>
      <c r="E7" s="614"/>
      <c r="F7" s="614"/>
      <c r="G7" s="614"/>
      <c r="H7" s="614"/>
      <c r="I7" s="614"/>
    </row>
    <row r="8" spans="1:9" x14ac:dyDescent="0.25">
      <c r="A8" s="616" t="s">
        <v>46</v>
      </c>
      <c r="B8" s="616"/>
      <c r="C8" s="616"/>
      <c r="D8" s="616"/>
      <c r="E8" s="616"/>
      <c r="F8" s="616"/>
      <c r="G8" s="616"/>
      <c r="H8" s="616"/>
      <c r="I8" s="616"/>
    </row>
    <row r="9" spans="1:9" x14ac:dyDescent="0.25">
      <c r="A9" s="616"/>
      <c r="B9" s="616"/>
      <c r="C9" s="616"/>
      <c r="D9" s="616"/>
      <c r="E9" s="616"/>
      <c r="F9" s="616"/>
      <c r="G9" s="616"/>
      <c r="H9" s="616"/>
      <c r="I9" s="616"/>
    </row>
    <row r="10" spans="1:9" x14ac:dyDescent="0.25">
      <c r="A10" s="616"/>
      <c r="B10" s="616"/>
      <c r="C10" s="616"/>
      <c r="D10" s="616"/>
      <c r="E10" s="616"/>
      <c r="F10" s="616"/>
      <c r="G10" s="616"/>
      <c r="H10" s="616"/>
      <c r="I10" s="616"/>
    </row>
    <row r="11" spans="1:9" x14ac:dyDescent="0.25">
      <c r="A11" s="616"/>
      <c r="B11" s="616"/>
      <c r="C11" s="616"/>
      <c r="D11" s="616"/>
      <c r="E11" s="616"/>
      <c r="F11" s="616"/>
      <c r="G11" s="616"/>
      <c r="H11" s="616"/>
      <c r="I11" s="616"/>
    </row>
    <row r="12" spans="1:9" x14ac:dyDescent="0.25">
      <c r="A12" s="616"/>
      <c r="B12" s="616"/>
      <c r="C12" s="616"/>
      <c r="D12" s="616"/>
      <c r="E12" s="616"/>
      <c r="F12" s="616"/>
      <c r="G12" s="616"/>
      <c r="H12" s="616"/>
      <c r="I12" s="616"/>
    </row>
    <row r="13" spans="1:9" x14ac:dyDescent="0.25">
      <c r="A13" s="616"/>
      <c r="B13" s="616"/>
      <c r="C13" s="616"/>
      <c r="D13" s="616"/>
      <c r="E13" s="616"/>
      <c r="F13" s="616"/>
      <c r="G13" s="616"/>
      <c r="H13" s="616"/>
      <c r="I13" s="616"/>
    </row>
    <row r="14" spans="1:9" x14ac:dyDescent="0.25">
      <c r="A14" s="616"/>
      <c r="B14" s="616"/>
      <c r="C14" s="616"/>
      <c r="D14" s="616"/>
      <c r="E14" s="616"/>
      <c r="F14" s="616"/>
      <c r="G14" s="616"/>
      <c r="H14" s="616"/>
      <c r="I14" s="616"/>
    </row>
    <row r="15" spans="1:9" ht="19.5" customHeight="1" thickBot="1" x14ac:dyDescent="0.35">
      <c r="A15" s="617"/>
    </row>
    <row r="16" spans="1:9" ht="19.5" customHeight="1" thickBot="1" x14ac:dyDescent="0.35">
      <c r="A16" s="618" t="s">
        <v>31</v>
      </c>
      <c r="B16" s="619"/>
      <c r="C16" s="619"/>
      <c r="D16" s="619"/>
      <c r="E16" s="619"/>
      <c r="F16" s="619"/>
      <c r="G16" s="619"/>
      <c r="H16" s="620"/>
    </row>
    <row r="17" spans="1:14" ht="20.25" customHeight="1" x14ac:dyDescent="0.25">
      <c r="A17" s="621" t="s">
        <v>47</v>
      </c>
      <c r="B17" s="621"/>
      <c r="C17" s="621"/>
      <c r="D17" s="621"/>
      <c r="E17" s="621"/>
      <c r="F17" s="621"/>
      <c r="G17" s="621"/>
      <c r="H17" s="621"/>
    </row>
    <row r="18" spans="1:14" ht="26.25" customHeight="1" x14ac:dyDescent="0.4">
      <c r="A18" s="622" t="s">
        <v>33</v>
      </c>
      <c r="B18" s="623" t="s">
        <v>5</v>
      </c>
      <c r="C18" s="623"/>
      <c r="D18" s="624"/>
      <c r="E18" s="625"/>
      <c r="F18" s="626"/>
      <c r="G18" s="626"/>
      <c r="H18" s="626"/>
    </row>
    <row r="19" spans="1:14" ht="26.25" customHeight="1" x14ac:dyDescent="0.4">
      <c r="A19" s="622" t="s">
        <v>34</v>
      </c>
      <c r="B19" s="627" t="s">
        <v>7</v>
      </c>
      <c r="C19" s="626">
        <v>29</v>
      </c>
      <c r="D19" s="626"/>
      <c r="E19" s="626"/>
      <c r="F19" s="626"/>
      <c r="G19" s="626"/>
      <c r="H19" s="626"/>
    </row>
    <row r="20" spans="1:14" ht="26.25" customHeight="1" x14ac:dyDescent="0.4">
      <c r="A20" s="622" t="s">
        <v>35</v>
      </c>
      <c r="B20" s="628" t="s">
        <v>140</v>
      </c>
      <c r="C20" s="628"/>
      <c r="D20" s="626"/>
      <c r="E20" s="626"/>
      <c r="F20" s="626"/>
      <c r="G20" s="626"/>
      <c r="H20" s="626"/>
    </row>
    <row r="21" spans="1:14" ht="26.25" customHeight="1" x14ac:dyDescent="0.4">
      <c r="A21" s="622" t="s">
        <v>36</v>
      </c>
      <c r="B21" s="628" t="s">
        <v>141</v>
      </c>
      <c r="C21" s="628"/>
      <c r="D21" s="628"/>
      <c r="E21" s="628"/>
      <c r="F21" s="628"/>
      <c r="G21" s="628"/>
      <c r="H21" s="628"/>
      <c r="I21" s="629"/>
    </row>
    <row r="22" spans="1:14" ht="26.25" customHeight="1" x14ac:dyDescent="0.4">
      <c r="A22" s="622" t="s">
        <v>37</v>
      </c>
      <c r="B22" s="630" t="s">
        <v>142</v>
      </c>
      <c r="C22" s="626"/>
      <c r="D22" s="626"/>
      <c r="E22" s="626"/>
      <c r="F22" s="626"/>
      <c r="G22" s="626"/>
      <c r="H22" s="626"/>
    </row>
    <row r="23" spans="1:14" ht="26.25" customHeight="1" x14ac:dyDescent="0.4">
      <c r="A23" s="622" t="s">
        <v>38</v>
      </c>
      <c r="B23" s="630" t="s">
        <v>143</v>
      </c>
      <c r="C23" s="626"/>
      <c r="D23" s="626"/>
      <c r="E23" s="626"/>
      <c r="F23" s="626"/>
      <c r="G23" s="626"/>
      <c r="H23" s="626"/>
    </row>
    <row r="24" spans="1:14" ht="18.75" x14ac:dyDescent="0.3">
      <c r="A24" s="622"/>
      <c r="B24" s="631"/>
    </row>
    <row r="25" spans="1:14" ht="18.75" x14ac:dyDescent="0.3">
      <c r="A25" s="632" t="s">
        <v>1</v>
      </c>
      <c r="B25" s="631"/>
    </row>
    <row r="26" spans="1:14" ht="26.25" customHeight="1" x14ac:dyDescent="0.4">
      <c r="A26" s="633" t="s">
        <v>4</v>
      </c>
      <c r="B26" s="623" t="s">
        <v>140</v>
      </c>
      <c r="C26" s="623"/>
    </row>
    <row r="27" spans="1:14" ht="26.25" customHeight="1" x14ac:dyDescent="0.4">
      <c r="A27" s="634" t="s">
        <v>48</v>
      </c>
      <c r="B27" s="635" t="s">
        <v>144</v>
      </c>
      <c r="C27" s="635"/>
    </row>
    <row r="28" spans="1:14" ht="27" customHeight="1" thickBot="1" x14ac:dyDescent="0.45">
      <c r="A28" s="634" t="s">
        <v>6</v>
      </c>
      <c r="B28" s="636">
        <v>99.8</v>
      </c>
    </row>
    <row r="29" spans="1:14" s="641" customFormat="1" ht="27" customHeight="1" thickBot="1" x14ac:dyDescent="0.45">
      <c r="A29" s="634" t="s">
        <v>49</v>
      </c>
      <c r="B29" s="637">
        <v>0</v>
      </c>
      <c r="C29" s="638" t="s">
        <v>50</v>
      </c>
      <c r="D29" s="639"/>
      <c r="E29" s="639"/>
      <c r="F29" s="639"/>
      <c r="G29" s="640"/>
      <c r="I29" s="642"/>
      <c r="J29" s="642"/>
      <c r="K29" s="642"/>
      <c r="L29" s="642"/>
    </row>
    <row r="30" spans="1:14" s="641" customFormat="1" ht="19.5" customHeight="1" thickBot="1" x14ac:dyDescent="0.35">
      <c r="A30" s="634" t="s">
        <v>51</v>
      </c>
      <c r="B30" s="643">
        <f>B28-B29</f>
        <v>99.8</v>
      </c>
      <c r="C30" s="644"/>
      <c r="D30" s="644"/>
      <c r="E30" s="644"/>
      <c r="F30" s="644"/>
      <c r="G30" s="645"/>
      <c r="I30" s="642"/>
      <c r="J30" s="642"/>
      <c r="K30" s="642"/>
      <c r="L30" s="642"/>
    </row>
    <row r="31" spans="1:14" s="641" customFormat="1" ht="27" customHeight="1" thickBot="1" x14ac:dyDescent="0.45">
      <c r="A31" s="634" t="s">
        <v>52</v>
      </c>
      <c r="B31" s="646">
        <v>1</v>
      </c>
      <c r="C31" s="647" t="s">
        <v>53</v>
      </c>
      <c r="D31" s="648"/>
      <c r="E31" s="648"/>
      <c r="F31" s="648"/>
      <c r="G31" s="648"/>
      <c r="H31" s="649"/>
      <c r="I31" s="642"/>
      <c r="J31" s="642"/>
      <c r="K31" s="642"/>
      <c r="L31" s="642"/>
    </row>
    <row r="32" spans="1:14" s="641" customFormat="1" ht="27" customHeight="1" thickBot="1" x14ac:dyDescent="0.45">
      <c r="A32" s="634" t="s">
        <v>54</v>
      </c>
      <c r="B32" s="646">
        <v>1</v>
      </c>
      <c r="C32" s="647" t="s">
        <v>55</v>
      </c>
      <c r="D32" s="648"/>
      <c r="E32" s="648"/>
      <c r="F32" s="648"/>
      <c r="G32" s="648"/>
      <c r="H32" s="649"/>
      <c r="I32" s="642"/>
      <c r="J32" s="642"/>
      <c r="K32" s="642"/>
      <c r="L32" s="650"/>
      <c r="M32" s="650"/>
      <c r="N32" s="651"/>
    </row>
    <row r="33" spans="1:14" s="641" customFormat="1" ht="17.25" customHeight="1" x14ac:dyDescent="0.3">
      <c r="A33" s="634"/>
      <c r="B33" s="652"/>
      <c r="C33" s="653"/>
      <c r="D33" s="653"/>
      <c r="E33" s="653"/>
      <c r="F33" s="653"/>
      <c r="G33" s="653"/>
      <c r="H33" s="653"/>
      <c r="I33" s="642"/>
      <c r="J33" s="642"/>
      <c r="K33" s="642"/>
      <c r="L33" s="650"/>
      <c r="M33" s="650"/>
      <c r="N33" s="651"/>
    </row>
    <row r="34" spans="1:14" s="641" customFormat="1" ht="18.75" x14ac:dyDescent="0.3">
      <c r="A34" s="634" t="s">
        <v>56</v>
      </c>
      <c r="B34" s="654">
        <f>B31/B32</f>
        <v>1</v>
      </c>
      <c r="C34" s="617" t="s">
        <v>57</v>
      </c>
      <c r="D34" s="617"/>
      <c r="E34" s="617"/>
      <c r="F34" s="617"/>
      <c r="G34" s="617"/>
      <c r="I34" s="642"/>
      <c r="J34" s="642"/>
      <c r="K34" s="642"/>
      <c r="L34" s="650"/>
      <c r="M34" s="650"/>
      <c r="N34" s="651"/>
    </row>
    <row r="35" spans="1:14" s="641" customFormat="1" ht="19.5" customHeight="1" thickBot="1" x14ac:dyDescent="0.35">
      <c r="A35" s="634"/>
      <c r="B35" s="643"/>
      <c r="G35" s="617"/>
      <c r="I35" s="642"/>
      <c r="J35" s="642"/>
      <c r="K35" s="642"/>
      <c r="L35" s="650"/>
      <c r="M35" s="650"/>
      <c r="N35" s="651"/>
    </row>
    <row r="36" spans="1:14" s="641" customFormat="1" ht="27" customHeight="1" thickBot="1" x14ac:dyDescent="0.45">
      <c r="A36" s="655" t="s">
        <v>58</v>
      </c>
      <c r="B36" s="656">
        <v>100</v>
      </c>
      <c r="C36" s="617"/>
      <c r="D36" s="657" t="s">
        <v>59</v>
      </c>
      <c r="E36" s="658"/>
      <c r="F36" s="657" t="s">
        <v>60</v>
      </c>
      <c r="G36" s="659"/>
      <c r="J36" s="642"/>
      <c r="K36" s="642"/>
      <c r="L36" s="650"/>
      <c r="M36" s="650"/>
      <c r="N36" s="651"/>
    </row>
    <row r="37" spans="1:14" s="641" customFormat="1" ht="27" customHeight="1" thickBot="1" x14ac:dyDescent="0.45">
      <c r="A37" s="660" t="s">
        <v>61</v>
      </c>
      <c r="B37" s="661">
        <v>1</v>
      </c>
      <c r="C37" s="662" t="s">
        <v>62</v>
      </c>
      <c r="D37" s="663" t="s">
        <v>63</v>
      </c>
      <c r="E37" s="664" t="s">
        <v>64</v>
      </c>
      <c r="F37" s="663" t="s">
        <v>63</v>
      </c>
      <c r="G37" s="665" t="s">
        <v>64</v>
      </c>
      <c r="I37" s="666" t="s">
        <v>65</v>
      </c>
      <c r="J37" s="642"/>
      <c r="K37" s="642"/>
      <c r="L37" s="650"/>
      <c r="M37" s="650"/>
      <c r="N37" s="651"/>
    </row>
    <row r="38" spans="1:14" s="641" customFormat="1" ht="26.25" customHeight="1" x14ac:dyDescent="0.4">
      <c r="A38" s="660" t="s">
        <v>66</v>
      </c>
      <c r="B38" s="661">
        <v>1</v>
      </c>
      <c r="C38" s="667">
        <v>1</v>
      </c>
      <c r="D38" s="668">
        <v>71498215</v>
      </c>
      <c r="E38" s="669">
        <f>IF(ISBLANK(D38),"-",$D$48/$D$45*D38)</f>
        <v>60068332.584677458</v>
      </c>
      <c r="F38" s="668">
        <v>64266354</v>
      </c>
      <c r="G38" s="670">
        <f>IF(ISBLANK(F38),"-",$D$48/$F$45*F38)</f>
        <v>59551613.090546079</v>
      </c>
      <c r="I38" s="671"/>
      <c r="J38" s="642"/>
      <c r="K38" s="642"/>
      <c r="L38" s="650"/>
      <c r="M38" s="650"/>
      <c r="N38" s="651"/>
    </row>
    <row r="39" spans="1:14" s="641" customFormat="1" ht="26.25" customHeight="1" x14ac:dyDescent="0.4">
      <c r="A39" s="660" t="s">
        <v>67</v>
      </c>
      <c r="B39" s="661">
        <v>1</v>
      </c>
      <c r="C39" s="672">
        <v>2</v>
      </c>
      <c r="D39" s="673">
        <v>71201129</v>
      </c>
      <c r="E39" s="674">
        <f>IF(ISBLANK(D39),"-",$D$48/$D$45*D39)</f>
        <v>59818739.49127993</v>
      </c>
      <c r="F39" s="673">
        <v>63958505</v>
      </c>
      <c r="G39" s="675">
        <f>IF(ISBLANK(F39),"-",$D$48/$F$45*F39)</f>
        <v>59266348.665271364</v>
      </c>
      <c r="I39" s="676">
        <f>ABS((F43/D43*D42)-F42)/D42</f>
        <v>9.9997773096896989E-3</v>
      </c>
      <c r="J39" s="642"/>
      <c r="K39" s="642"/>
      <c r="L39" s="650"/>
      <c r="M39" s="650"/>
      <c r="N39" s="651"/>
    </row>
    <row r="40" spans="1:14" ht="26.25" customHeight="1" x14ac:dyDescent="0.4">
      <c r="A40" s="660" t="s">
        <v>68</v>
      </c>
      <c r="B40" s="661">
        <v>1</v>
      </c>
      <c r="C40" s="672">
        <v>3</v>
      </c>
      <c r="D40" s="673">
        <v>71551628</v>
      </c>
      <c r="E40" s="674">
        <f>IF(ISBLANK(D40),"-",$D$48/$D$45*D40)</f>
        <v>60113206.849697158</v>
      </c>
      <c r="F40" s="673">
        <v>63883700</v>
      </c>
      <c r="G40" s="675">
        <f>IF(ISBLANK(F40),"-",$D$48/$F$45*F40)</f>
        <v>59197031.5476823</v>
      </c>
      <c r="I40" s="676"/>
      <c r="L40" s="650"/>
      <c r="M40" s="650"/>
      <c r="N40" s="617"/>
    </row>
    <row r="41" spans="1:14" ht="27" customHeight="1" thickBot="1" x14ac:dyDescent="0.45">
      <c r="A41" s="660" t="s">
        <v>69</v>
      </c>
      <c r="B41" s="661">
        <v>1</v>
      </c>
      <c r="C41" s="677">
        <v>4</v>
      </c>
      <c r="D41" s="678"/>
      <c r="E41" s="679" t="str">
        <f>IF(ISBLANK(D41),"-",$D$48/$D$45*D41)</f>
        <v>-</v>
      </c>
      <c r="F41" s="678"/>
      <c r="G41" s="680" t="str">
        <f>IF(ISBLANK(F41),"-",$D$48/$F$45*F41)</f>
        <v>-</v>
      </c>
      <c r="I41" s="681"/>
      <c r="L41" s="650"/>
      <c r="M41" s="650"/>
      <c r="N41" s="617"/>
    </row>
    <row r="42" spans="1:14" ht="27" customHeight="1" thickBot="1" x14ac:dyDescent="0.45">
      <c r="A42" s="660" t="s">
        <v>70</v>
      </c>
      <c r="B42" s="661">
        <v>1</v>
      </c>
      <c r="C42" s="682" t="s">
        <v>71</v>
      </c>
      <c r="D42" s="683">
        <f>AVERAGE(D38:D41)</f>
        <v>71416990.666666672</v>
      </c>
      <c r="E42" s="684">
        <f>AVERAGE(E38:E41)</f>
        <v>60000092.975218177</v>
      </c>
      <c r="F42" s="683">
        <f>AVERAGE(F38:F41)</f>
        <v>64036186.333333336</v>
      </c>
      <c r="G42" s="685">
        <f>AVERAGE(G38:G41)</f>
        <v>59338331.101166584</v>
      </c>
      <c r="H42" s="464"/>
    </row>
    <row r="43" spans="1:14" ht="26.25" customHeight="1" x14ac:dyDescent="0.4">
      <c r="A43" s="660" t="s">
        <v>72</v>
      </c>
      <c r="B43" s="661">
        <v>1</v>
      </c>
      <c r="C43" s="686" t="s">
        <v>73</v>
      </c>
      <c r="D43" s="687">
        <v>17.89</v>
      </c>
      <c r="E43" s="617"/>
      <c r="F43" s="687">
        <v>16.22</v>
      </c>
      <c r="H43" s="464"/>
    </row>
    <row r="44" spans="1:14" ht="26.25" customHeight="1" x14ac:dyDescent="0.4">
      <c r="A44" s="660" t="s">
        <v>74</v>
      </c>
      <c r="B44" s="661">
        <v>1</v>
      </c>
      <c r="C44" s="688" t="s">
        <v>75</v>
      </c>
      <c r="D44" s="689">
        <f>D43*$B$34</f>
        <v>17.89</v>
      </c>
      <c r="E44" s="690"/>
      <c r="F44" s="689">
        <f>F43*$B$34</f>
        <v>16.22</v>
      </c>
      <c r="H44" s="464"/>
    </row>
    <row r="45" spans="1:14" ht="19.5" customHeight="1" thickBot="1" x14ac:dyDescent="0.35">
      <c r="A45" s="660" t="s">
        <v>76</v>
      </c>
      <c r="B45" s="672">
        <f>(B44/B43)*(B42/B41)*(B40/B39)*(B38/B37)*B36</f>
        <v>100</v>
      </c>
      <c r="C45" s="688" t="s">
        <v>77</v>
      </c>
      <c r="D45" s="691">
        <f>D44*$B$30/100</f>
        <v>17.854220000000002</v>
      </c>
      <c r="E45" s="692"/>
      <c r="F45" s="691">
        <f>F44*$B$30/100</f>
        <v>16.187559999999998</v>
      </c>
      <c r="H45" s="464"/>
    </row>
    <row r="46" spans="1:14" ht="19.5" customHeight="1" thickBot="1" x14ac:dyDescent="0.35">
      <c r="A46" s="693" t="s">
        <v>78</v>
      </c>
      <c r="B46" s="694"/>
      <c r="C46" s="688" t="s">
        <v>79</v>
      </c>
      <c r="D46" s="695">
        <f>D45/$B$45</f>
        <v>0.17854220000000001</v>
      </c>
      <c r="E46" s="696"/>
      <c r="F46" s="697">
        <f>F45/$B$45</f>
        <v>0.16187559999999998</v>
      </c>
      <c r="H46" s="464"/>
    </row>
    <row r="47" spans="1:14" ht="27" customHeight="1" thickBot="1" x14ac:dyDescent="0.45">
      <c r="A47" s="698"/>
      <c r="B47" s="699"/>
      <c r="C47" s="700" t="s">
        <v>80</v>
      </c>
      <c r="D47" s="701">
        <v>0.15</v>
      </c>
      <c r="E47" s="702"/>
      <c r="F47" s="696"/>
      <c r="H47" s="464"/>
    </row>
    <row r="48" spans="1:14" ht="18.75" x14ac:dyDescent="0.3">
      <c r="C48" s="703" t="s">
        <v>81</v>
      </c>
      <c r="D48" s="691">
        <f>D47*$B$45</f>
        <v>15</v>
      </c>
      <c r="F48" s="704"/>
      <c r="H48" s="464"/>
    </row>
    <row r="49" spans="1:12" ht="19.5" customHeight="1" thickBot="1" x14ac:dyDescent="0.35">
      <c r="C49" s="705" t="s">
        <v>82</v>
      </c>
      <c r="D49" s="706">
        <f>D48/B34</f>
        <v>15</v>
      </c>
      <c r="F49" s="704"/>
      <c r="H49" s="464"/>
    </row>
    <row r="50" spans="1:12" ht="18.75" x14ac:dyDescent="0.3">
      <c r="C50" s="655" t="s">
        <v>83</v>
      </c>
      <c r="D50" s="707">
        <f>AVERAGE(E38:E41,G38:G41)</f>
        <v>59669212.038192369</v>
      </c>
      <c r="F50" s="708"/>
      <c r="H50" s="464"/>
    </row>
    <row r="51" spans="1:12" ht="18.75" x14ac:dyDescent="0.3">
      <c r="C51" s="660" t="s">
        <v>84</v>
      </c>
      <c r="D51" s="709">
        <f>STDEV(E38:E41,G38:G41)/D50</f>
        <v>6.6102544155214257E-3</v>
      </c>
      <c r="F51" s="708"/>
      <c r="H51" s="464"/>
    </row>
    <row r="52" spans="1:12" ht="19.5" customHeight="1" thickBot="1" x14ac:dyDescent="0.35">
      <c r="C52" s="710" t="s">
        <v>20</v>
      </c>
      <c r="D52" s="711">
        <f>COUNT(E38:E41,G38:G41)</f>
        <v>6</v>
      </c>
      <c r="F52" s="708"/>
    </row>
    <row r="54" spans="1:12" ht="18.75" x14ac:dyDescent="0.3">
      <c r="A54" s="712" t="s">
        <v>1</v>
      </c>
      <c r="B54" s="713" t="s">
        <v>85</v>
      </c>
    </row>
    <row r="55" spans="1:12" ht="18.75" x14ac:dyDescent="0.3">
      <c r="A55" s="617" t="s">
        <v>86</v>
      </c>
      <c r="B55" s="714" t="str">
        <f>B21</f>
        <v>EACH TABLET CONTAINS LAMIVUDINE 150mg &amp; ZIDOVUDINE 300mg</v>
      </c>
    </row>
    <row r="56" spans="1:12" ht="26.25" customHeight="1" x14ac:dyDescent="0.4">
      <c r="A56" s="714" t="s">
        <v>87</v>
      </c>
      <c r="B56" s="715">
        <v>150</v>
      </c>
      <c r="C56" s="617" t="str">
        <f>B20</f>
        <v>LAMIVUDINE</v>
      </c>
      <c r="H56" s="690"/>
    </row>
    <row r="57" spans="1:12" ht="18.75" x14ac:dyDescent="0.3">
      <c r="A57" s="714" t="s">
        <v>88</v>
      </c>
      <c r="B57" s="716">
        <f>'Uniformity 2'!C46</f>
        <v>742.90949999999998</v>
      </c>
      <c r="H57" s="690"/>
    </row>
    <row r="58" spans="1:12" ht="19.5" customHeight="1" thickBot="1" x14ac:dyDescent="0.35">
      <c r="H58" s="690"/>
    </row>
    <row r="59" spans="1:12" s="641" customFormat="1" ht="27" customHeight="1" thickBot="1" x14ac:dyDescent="0.45">
      <c r="A59" s="655" t="s">
        <v>89</v>
      </c>
      <c r="B59" s="656">
        <v>200</v>
      </c>
      <c r="C59" s="617"/>
      <c r="D59" s="717" t="s">
        <v>90</v>
      </c>
      <c r="E59" s="718" t="s">
        <v>62</v>
      </c>
      <c r="F59" s="718" t="s">
        <v>63</v>
      </c>
      <c r="G59" s="718" t="s">
        <v>91</v>
      </c>
      <c r="H59" s="662" t="s">
        <v>92</v>
      </c>
      <c r="L59" s="642"/>
    </row>
    <row r="60" spans="1:12" s="641" customFormat="1" ht="26.25" customHeight="1" x14ac:dyDescent="0.4">
      <c r="A60" s="660" t="s">
        <v>93</v>
      </c>
      <c r="B60" s="661">
        <v>4</v>
      </c>
      <c r="C60" s="719" t="s">
        <v>94</v>
      </c>
      <c r="D60" s="720">
        <v>746.32</v>
      </c>
      <c r="E60" s="721">
        <v>1</v>
      </c>
      <c r="F60" s="722">
        <v>58670459</v>
      </c>
      <c r="G60" s="723">
        <f>IF(ISBLANK(F60),"-",(F60/$D$50*$D$47*$B$68)*($B$57/$D$60))</f>
        <v>146.81528550435914</v>
      </c>
      <c r="H60" s="724">
        <f t="shared" ref="H60:H71" si="0">IF(ISBLANK(F60),"-",G60/$B$56)</f>
        <v>0.97876857002906092</v>
      </c>
      <c r="L60" s="642"/>
    </row>
    <row r="61" spans="1:12" s="641" customFormat="1" ht="26.25" customHeight="1" x14ac:dyDescent="0.4">
      <c r="A61" s="660" t="s">
        <v>95</v>
      </c>
      <c r="B61" s="661">
        <v>20</v>
      </c>
      <c r="C61" s="725"/>
      <c r="D61" s="726"/>
      <c r="E61" s="727">
        <v>2</v>
      </c>
      <c r="F61" s="673">
        <v>59185456</v>
      </c>
      <c r="G61" s="728">
        <f>IF(ISBLANK(F61),"-",(F61/$D$50*$D$47*$B$68)*($B$57/$D$60))</f>
        <v>148.10399932861759</v>
      </c>
      <c r="H61" s="729">
        <f t="shared" si="0"/>
        <v>0.98735999552411724</v>
      </c>
      <c r="L61" s="642"/>
    </row>
    <row r="62" spans="1:12" s="641" customFormat="1" ht="26.25" customHeight="1" x14ac:dyDescent="0.4">
      <c r="A62" s="660" t="s">
        <v>96</v>
      </c>
      <c r="B62" s="661">
        <v>1</v>
      </c>
      <c r="C62" s="725"/>
      <c r="D62" s="726"/>
      <c r="E62" s="727">
        <v>3</v>
      </c>
      <c r="F62" s="730">
        <v>58815133</v>
      </c>
      <c r="G62" s="728">
        <f>IF(ISBLANK(F62),"-",(F62/$D$50*$D$47*$B$68)*($B$57/$D$60))</f>
        <v>147.17731360124276</v>
      </c>
      <c r="H62" s="729">
        <f t="shared" si="0"/>
        <v>0.98118209067495177</v>
      </c>
      <c r="L62" s="642"/>
    </row>
    <row r="63" spans="1:12" ht="27" customHeight="1" thickBot="1" x14ac:dyDescent="0.45">
      <c r="A63" s="660" t="s">
        <v>97</v>
      </c>
      <c r="B63" s="661">
        <v>1</v>
      </c>
      <c r="C63" s="731"/>
      <c r="D63" s="732"/>
      <c r="E63" s="733">
        <v>4</v>
      </c>
      <c r="F63" s="734"/>
      <c r="G63" s="728" t="str">
        <f>IF(ISBLANK(F63),"-",(F63/$D$50*$D$47*$B$68)*($B$57/$D$60))</f>
        <v>-</v>
      </c>
      <c r="H63" s="729" t="str">
        <f t="shared" si="0"/>
        <v>-</v>
      </c>
    </row>
    <row r="64" spans="1:12" ht="26.25" customHeight="1" x14ac:dyDescent="0.4">
      <c r="A64" s="660" t="s">
        <v>98</v>
      </c>
      <c r="B64" s="661">
        <v>1</v>
      </c>
      <c r="C64" s="719" t="s">
        <v>99</v>
      </c>
      <c r="D64" s="720">
        <v>735.73</v>
      </c>
      <c r="E64" s="721">
        <v>1</v>
      </c>
      <c r="F64" s="722">
        <v>58219704</v>
      </c>
      <c r="G64" s="735">
        <f>IF(ISBLANK(F64),"-",(F64/$D$50*$D$47*$B$68)*($B$57/$D$64))</f>
        <v>147.78433311472742</v>
      </c>
      <c r="H64" s="736">
        <f t="shared" si="0"/>
        <v>0.98522888743151615</v>
      </c>
    </row>
    <row r="65" spans="1:8" ht="26.25" customHeight="1" x14ac:dyDescent="0.4">
      <c r="A65" s="660" t="s">
        <v>100</v>
      </c>
      <c r="B65" s="661">
        <v>1</v>
      </c>
      <c r="C65" s="725"/>
      <c r="D65" s="726"/>
      <c r="E65" s="727">
        <v>2</v>
      </c>
      <c r="F65" s="673">
        <v>58233867</v>
      </c>
      <c r="G65" s="737">
        <f>IF(ISBLANK(F65),"-",(F65/$D$50*$D$47*$B$68)*($B$57/$D$64))</f>
        <v>147.82028433684124</v>
      </c>
      <c r="H65" s="738">
        <f t="shared" si="0"/>
        <v>0.9854685622456083</v>
      </c>
    </row>
    <row r="66" spans="1:8" ht="26.25" customHeight="1" x14ac:dyDescent="0.4">
      <c r="A66" s="660" t="s">
        <v>101</v>
      </c>
      <c r="B66" s="661">
        <v>1</v>
      </c>
      <c r="C66" s="725"/>
      <c r="D66" s="726"/>
      <c r="E66" s="727">
        <v>3</v>
      </c>
      <c r="F66" s="673">
        <v>58075796</v>
      </c>
      <c r="G66" s="737">
        <f>IF(ISBLANK(F66),"-",(F66/$D$50*$D$47*$B$68)*($B$57/$D$64))</f>
        <v>147.41903844043853</v>
      </c>
      <c r="H66" s="738">
        <f t="shared" si="0"/>
        <v>0.98279358960292351</v>
      </c>
    </row>
    <row r="67" spans="1:8" ht="27" customHeight="1" thickBot="1" x14ac:dyDescent="0.45">
      <c r="A67" s="660" t="s">
        <v>102</v>
      </c>
      <c r="B67" s="661">
        <v>1</v>
      </c>
      <c r="C67" s="731"/>
      <c r="D67" s="732"/>
      <c r="E67" s="733">
        <v>4</v>
      </c>
      <c r="F67" s="734"/>
      <c r="G67" s="739" t="str">
        <f>IF(ISBLANK(F67),"-",(F67/$D$50*$D$47*$B$68)*($B$57/$D$64))</f>
        <v>-</v>
      </c>
      <c r="H67" s="740" t="str">
        <f t="shared" si="0"/>
        <v>-</v>
      </c>
    </row>
    <row r="68" spans="1:8" ht="26.25" customHeight="1" x14ac:dyDescent="0.4">
      <c r="A68" s="660" t="s">
        <v>103</v>
      </c>
      <c r="B68" s="741">
        <f>(B67/B66)*(B65/B64)*(B63/B62)*(B61/B60)*B59</f>
        <v>1000</v>
      </c>
      <c r="C68" s="719" t="s">
        <v>104</v>
      </c>
      <c r="D68" s="720">
        <v>739.25</v>
      </c>
      <c r="E68" s="721">
        <v>1</v>
      </c>
      <c r="F68" s="722">
        <v>60171713</v>
      </c>
      <c r="G68" s="735">
        <f>IF(ISBLANK(F68),"-",(F68/$D$50*$D$47*$B$68)*($B$57/$D$68))</f>
        <v>152.01201308946779</v>
      </c>
      <c r="H68" s="729">
        <f t="shared" si="0"/>
        <v>1.013413420596452</v>
      </c>
    </row>
    <row r="69" spans="1:8" ht="27" customHeight="1" thickBot="1" x14ac:dyDescent="0.45">
      <c r="A69" s="710" t="s">
        <v>105</v>
      </c>
      <c r="B69" s="742">
        <f>(D47*B68)/B56*B57</f>
        <v>742.90949999999998</v>
      </c>
      <c r="C69" s="725"/>
      <c r="D69" s="726"/>
      <c r="E69" s="727">
        <v>2</v>
      </c>
      <c r="F69" s="673">
        <v>59822845</v>
      </c>
      <c r="G69" s="737">
        <f>IF(ISBLANK(F69),"-",(F69/$D$50*$D$47*$B$68)*($B$57/$D$68))</f>
        <v>151.13066661720603</v>
      </c>
      <c r="H69" s="729">
        <f t="shared" si="0"/>
        <v>1.0075377774480403</v>
      </c>
    </row>
    <row r="70" spans="1:8" ht="26.25" customHeight="1" x14ac:dyDescent="0.4">
      <c r="A70" s="743" t="s">
        <v>78</v>
      </c>
      <c r="B70" s="744"/>
      <c r="C70" s="725"/>
      <c r="D70" s="726"/>
      <c r="E70" s="727">
        <v>3</v>
      </c>
      <c r="F70" s="673">
        <v>60170747</v>
      </c>
      <c r="G70" s="737">
        <f>IF(ISBLANK(F70),"-",(F70/$D$50*$D$47*$B$68)*($B$57/$D$68))</f>
        <v>152.00957268022356</v>
      </c>
      <c r="H70" s="729">
        <f t="shared" si="0"/>
        <v>1.0133971512014903</v>
      </c>
    </row>
    <row r="71" spans="1:8" ht="27" customHeight="1" thickBot="1" x14ac:dyDescent="0.45">
      <c r="A71" s="745"/>
      <c r="B71" s="746"/>
      <c r="C71" s="747"/>
      <c r="D71" s="732"/>
      <c r="E71" s="733">
        <v>4</v>
      </c>
      <c r="F71" s="734"/>
      <c r="G71" s="739" t="str">
        <f>IF(ISBLANK(F71),"-",(F71/$D$50*$D$47*$B$68)*($B$57/$D$68))</f>
        <v>-</v>
      </c>
      <c r="H71" s="748" t="str">
        <f t="shared" si="0"/>
        <v>-</v>
      </c>
    </row>
    <row r="72" spans="1:8" ht="26.25" customHeight="1" x14ac:dyDescent="0.4">
      <c r="A72" s="690"/>
      <c r="B72" s="690"/>
      <c r="C72" s="690"/>
      <c r="D72" s="690"/>
      <c r="E72" s="690"/>
      <c r="F72" s="749" t="s">
        <v>71</v>
      </c>
      <c r="G72" s="750">
        <f>AVERAGE(G60:G71)</f>
        <v>148.91916741256932</v>
      </c>
      <c r="H72" s="751">
        <f>AVERAGE(H60:H71)</f>
        <v>0.99279444941712902</v>
      </c>
    </row>
    <row r="73" spans="1:8" ht="26.25" customHeight="1" x14ac:dyDescent="0.4">
      <c r="C73" s="690"/>
      <c r="D73" s="690"/>
      <c r="E73" s="690"/>
      <c r="F73" s="752" t="s">
        <v>84</v>
      </c>
      <c r="G73" s="753">
        <f>STDEV(G60:G71)/G72</f>
        <v>1.4417375355360505E-2</v>
      </c>
      <c r="H73" s="753">
        <f>STDEV(H60:H71)/H72</f>
        <v>1.4417375355360513E-2</v>
      </c>
    </row>
    <row r="74" spans="1:8" ht="27" customHeight="1" thickBot="1" x14ac:dyDescent="0.45">
      <c r="A74" s="690"/>
      <c r="B74" s="690"/>
      <c r="C74" s="690"/>
      <c r="D74" s="690"/>
      <c r="E74" s="692"/>
      <c r="F74" s="754" t="s">
        <v>20</v>
      </c>
      <c r="G74" s="755">
        <f>COUNT(G60:G71)</f>
        <v>9</v>
      </c>
      <c r="H74" s="755">
        <f>COUNT(H60:H71)</f>
        <v>9</v>
      </c>
    </row>
    <row r="76" spans="1:8" ht="26.25" customHeight="1" x14ac:dyDescent="0.4">
      <c r="A76" s="633" t="s">
        <v>106</v>
      </c>
      <c r="B76" s="634" t="s">
        <v>107</v>
      </c>
      <c r="C76" s="756" t="str">
        <f>B20</f>
        <v>LAMIVUDINE</v>
      </c>
      <c r="D76" s="756"/>
      <c r="E76" s="617" t="s">
        <v>108</v>
      </c>
      <c r="F76" s="617"/>
      <c r="G76" s="757">
        <f>H72</f>
        <v>0.99279444941712902</v>
      </c>
      <c r="H76" s="643"/>
    </row>
    <row r="77" spans="1:8" ht="18.75" x14ac:dyDescent="0.3">
      <c r="A77" s="632" t="s">
        <v>109</v>
      </c>
      <c r="B77" s="632" t="s">
        <v>110</v>
      </c>
    </row>
    <row r="78" spans="1:8" ht="18.75" x14ac:dyDescent="0.3">
      <c r="A78" s="632"/>
      <c r="B78" s="632"/>
    </row>
    <row r="79" spans="1:8" ht="26.25" customHeight="1" x14ac:dyDescent="0.4">
      <c r="A79" s="633" t="s">
        <v>4</v>
      </c>
      <c r="B79" s="758" t="str">
        <f>B26</f>
        <v>LAMIVUDINE</v>
      </c>
      <c r="C79" s="758"/>
    </row>
    <row r="80" spans="1:8" ht="26.25" customHeight="1" x14ac:dyDescent="0.4">
      <c r="A80" s="634" t="s">
        <v>48</v>
      </c>
      <c r="B80" s="758" t="str">
        <f>B27</f>
        <v>L42-1</v>
      </c>
      <c r="C80" s="758"/>
    </row>
    <row r="81" spans="1:12" ht="27" customHeight="1" thickBot="1" x14ac:dyDescent="0.45">
      <c r="A81" s="634" t="s">
        <v>6</v>
      </c>
      <c r="B81" s="636">
        <f>B28</f>
        <v>99.8</v>
      </c>
    </row>
    <row r="82" spans="1:12" s="641" customFormat="1" ht="27" customHeight="1" thickBot="1" x14ac:dyDescent="0.45">
      <c r="A82" s="634" t="s">
        <v>49</v>
      </c>
      <c r="B82" s="637">
        <v>0</v>
      </c>
      <c r="C82" s="638" t="s">
        <v>50</v>
      </c>
      <c r="D82" s="639"/>
      <c r="E82" s="639"/>
      <c r="F82" s="639"/>
      <c r="G82" s="640"/>
      <c r="I82" s="642"/>
      <c r="J82" s="642"/>
      <c r="K82" s="642"/>
      <c r="L82" s="642"/>
    </row>
    <row r="83" spans="1:12" s="641" customFormat="1" ht="19.5" customHeight="1" thickBot="1" x14ac:dyDescent="0.35">
      <c r="A83" s="634" t="s">
        <v>51</v>
      </c>
      <c r="B83" s="643">
        <f>B81-B82</f>
        <v>99.8</v>
      </c>
      <c r="C83" s="644"/>
      <c r="D83" s="644"/>
      <c r="E83" s="644"/>
      <c r="F83" s="644"/>
      <c r="G83" s="645"/>
      <c r="I83" s="642"/>
      <c r="J83" s="642"/>
      <c r="K83" s="642"/>
      <c r="L83" s="642"/>
    </row>
    <row r="84" spans="1:12" s="641" customFormat="1" ht="27" customHeight="1" thickBot="1" x14ac:dyDescent="0.45">
      <c r="A84" s="634" t="s">
        <v>52</v>
      </c>
      <c r="B84" s="646">
        <v>1</v>
      </c>
      <c r="C84" s="647" t="s">
        <v>111</v>
      </c>
      <c r="D84" s="648"/>
      <c r="E84" s="648"/>
      <c r="F84" s="648"/>
      <c r="G84" s="648"/>
      <c r="H84" s="649"/>
      <c r="I84" s="642"/>
      <c r="J84" s="642"/>
      <c r="K84" s="642"/>
      <c r="L84" s="642"/>
    </row>
    <row r="85" spans="1:12" s="641" customFormat="1" ht="27" customHeight="1" thickBot="1" x14ac:dyDescent="0.45">
      <c r="A85" s="634" t="s">
        <v>54</v>
      </c>
      <c r="B85" s="646">
        <v>1</v>
      </c>
      <c r="C85" s="647" t="s">
        <v>112</v>
      </c>
      <c r="D85" s="648"/>
      <c r="E85" s="648"/>
      <c r="F85" s="648"/>
      <c r="G85" s="648"/>
      <c r="H85" s="649"/>
      <c r="I85" s="642"/>
      <c r="J85" s="642"/>
      <c r="K85" s="642"/>
      <c r="L85" s="642"/>
    </row>
    <row r="86" spans="1:12" s="641" customFormat="1" ht="18.75" x14ac:dyDescent="0.3">
      <c r="A86" s="634"/>
      <c r="B86" s="652"/>
      <c r="C86" s="653"/>
      <c r="D86" s="653"/>
      <c r="E86" s="653"/>
      <c r="F86" s="653"/>
      <c r="G86" s="653"/>
      <c r="H86" s="653"/>
      <c r="I86" s="642"/>
      <c r="J86" s="642"/>
      <c r="K86" s="642"/>
      <c r="L86" s="642"/>
    </row>
    <row r="87" spans="1:12" s="641" customFormat="1" ht="18.75" x14ac:dyDescent="0.3">
      <c r="A87" s="634" t="s">
        <v>56</v>
      </c>
      <c r="B87" s="654">
        <f>B84/B85</f>
        <v>1</v>
      </c>
      <c r="C87" s="617" t="s">
        <v>57</v>
      </c>
      <c r="D87" s="617"/>
      <c r="E87" s="617"/>
      <c r="F87" s="617"/>
      <c r="G87" s="617"/>
      <c r="I87" s="642"/>
      <c r="J87" s="642"/>
      <c r="K87" s="642"/>
      <c r="L87" s="642"/>
    </row>
    <row r="88" spans="1:12" ht="19.5" customHeight="1" thickBot="1" x14ac:dyDescent="0.35">
      <c r="A88" s="632"/>
      <c r="B88" s="632"/>
    </row>
    <row r="89" spans="1:12" ht="27" customHeight="1" thickBot="1" x14ac:dyDescent="0.45">
      <c r="A89" s="655" t="s">
        <v>58</v>
      </c>
      <c r="B89" s="656">
        <v>100</v>
      </c>
      <c r="D89" s="759" t="s">
        <v>59</v>
      </c>
      <c r="E89" s="760"/>
      <c r="F89" s="657" t="s">
        <v>60</v>
      </c>
      <c r="G89" s="659"/>
    </row>
    <row r="90" spans="1:12" ht="27" customHeight="1" thickBot="1" x14ac:dyDescent="0.45">
      <c r="A90" s="660" t="s">
        <v>61</v>
      </c>
      <c r="B90" s="661">
        <v>1</v>
      </c>
      <c r="C90" s="761" t="s">
        <v>62</v>
      </c>
      <c r="D90" s="663" t="s">
        <v>63</v>
      </c>
      <c r="E90" s="664" t="s">
        <v>64</v>
      </c>
      <c r="F90" s="663" t="s">
        <v>63</v>
      </c>
      <c r="G90" s="762" t="s">
        <v>64</v>
      </c>
      <c r="I90" s="666" t="s">
        <v>65</v>
      </c>
    </row>
    <row r="91" spans="1:12" ht="26.25" customHeight="1" x14ac:dyDescent="0.4">
      <c r="A91" s="660" t="s">
        <v>66</v>
      </c>
      <c r="B91" s="661">
        <v>1</v>
      </c>
      <c r="C91" s="763">
        <v>1</v>
      </c>
      <c r="D91" s="668">
        <v>71498215</v>
      </c>
      <c r="E91" s="669">
        <f>IF(ISBLANK(D91),"-",$D$101/$D$98*D91)</f>
        <v>66742591.760752715</v>
      </c>
      <c r="F91" s="668">
        <v>64266354</v>
      </c>
      <c r="G91" s="670">
        <f>IF(ISBLANK(F91),"-",$D$101/$F$98*F91)</f>
        <v>66168458.989495628</v>
      </c>
      <c r="I91" s="671"/>
    </row>
    <row r="92" spans="1:12" ht="26.25" customHeight="1" x14ac:dyDescent="0.4">
      <c r="A92" s="660" t="s">
        <v>67</v>
      </c>
      <c r="B92" s="661">
        <v>1</v>
      </c>
      <c r="C92" s="690">
        <v>2</v>
      </c>
      <c r="D92" s="673">
        <v>71201129</v>
      </c>
      <c r="E92" s="674">
        <f>IF(ISBLANK(D92),"-",$D$101/$D$98*D92)</f>
        <v>66465266.101422131</v>
      </c>
      <c r="F92" s="673">
        <v>63958505</v>
      </c>
      <c r="G92" s="675">
        <f>IF(ISBLANK(F92),"-",$D$101/$F$98*F92)</f>
        <v>65851498.516968168</v>
      </c>
      <c r="I92" s="676">
        <f>ABS((F96/D96*D95)-F95)/D95</f>
        <v>9.9997773096896989E-3</v>
      </c>
    </row>
    <row r="93" spans="1:12" ht="26.25" customHeight="1" x14ac:dyDescent="0.4">
      <c r="A93" s="660" t="s">
        <v>68</v>
      </c>
      <c r="B93" s="661">
        <v>1</v>
      </c>
      <c r="C93" s="690">
        <v>3</v>
      </c>
      <c r="D93" s="673">
        <v>71551628</v>
      </c>
      <c r="E93" s="674">
        <f>IF(ISBLANK(D93),"-",$D$101/$D$98*D93)</f>
        <v>66792452.055219047</v>
      </c>
      <c r="F93" s="673">
        <v>63883700</v>
      </c>
      <c r="G93" s="675">
        <f>IF(ISBLANK(F93),"-",$D$101/$F$98*F93)</f>
        <v>65774479.497424766</v>
      </c>
      <c r="I93" s="676"/>
    </row>
    <row r="94" spans="1:12" ht="27" customHeight="1" thickBot="1" x14ac:dyDescent="0.45">
      <c r="A94" s="660" t="s">
        <v>69</v>
      </c>
      <c r="B94" s="661">
        <v>1</v>
      </c>
      <c r="C94" s="764">
        <v>4</v>
      </c>
      <c r="D94" s="678"/>
      <c r="E94" s="679" t="str">
        <f>IF(ISBLANK(D94),"-",$D$101/$D$98*D94)</f>
        <v>-</v>
      </c>
      <c r="F94" s="765"/>
      <c r="G94" s="680" t="str">
        <f>IF(ISBLANK(F94),"-",$D$101/$F$98*F94)</f>
        <v>-</v>
      </c>
      <c r="I94" s="681"/>
    </row>
    <row r="95" spans="1:12" ht="27" customHeight="1" thickBot="1" x14ac:dyDescent="0.45">
      <c r="A95" s="660" t="s">
        <v>70</v>
      </c>
      <c r="B95" s="661">
        <v>1</v>
      </c>
      <c r="C95" s="634" t="s">
        <v>71</v>
      </c>
      <c r="D95" s="766">
        <f>AVERAGE(D91:D94)</f>
        <v>71416990.666666672</v>
      </c>
      <c r="E95" s="684">
        <f>AVERAGE(E91:E94)</f>
        <v>66666769.972464629</v>
      </c>
      <c r="F95" s="767">
        <f>AVERAGE(F91:F94)</f>
        <v>64036186.333333336</v>
      </c>
      <c r="G95" s="768">
        <f>AVERAGE(G91:G94)</f>
        <v>65931479.001296185</v>
      </c>
    </row>
    <row r="96" spans="1:12" ht="26.25" customHeight="1" x14ac:dyDescent="0.4">
      <c r="A96" s="660" t="s">
        <v>72</v>
      </c>
      <c r="B96" s="636">
        <v>1</v>
      </c>
      <c r="C96" s="769" t="s">
        <v>113</v>
      </c>
      <c r="D96" s="770">
        <v>17.89</v>
      </c>
      <c r="E96" s="617"/>
      <c r="F96" s="687">
        <v>16.22</v>
      </c>
    </row>
    <row r="97" spans="1:10" ht="26.25" customHeight="1" x14ac:dyDescent="0.4">
      <c r="A97" s="660" t="s">
        <v>74</v>
      </c>
      <c r="B97" s="636">
        <v>1</v>
      </c>
      <c r="C97" s="771" t="s">
        <v>114</v>
      </c>
      <c r="D97" s="772">
        <f>D96*$B$87</f>
        <v>17.89</v>
      </c>
      <c r="E97" s="690"/>
      <c r="F97" s="689">
        <f>F96*$B$87</f>
        <v>16.22</v>
      </c>
    </row>
    <row r="98" spans="1:10" ht="19.5" customHeight="1" thickBot="1" x14ac:dyDescent="0.35">
      <c r="A98" s="660" t="s">
        <v>76</v>
      </c>
      <c r="B98" s="690">
        <f>(B97/B96)*(B95/B94)*(B93/B92)*(B91/B90)*B89</f>
        <v>100</v>
      </c>
      <c r="C98" s="771" t="s">
        <v>115</v>
      </c>
      <c r="D98" s="773">
        <f>D97*$B$83/100</f>
        <v>17.854220000000002</v>
      </c>
      <c r="E98" s="692"/>
      <c r="F98" s="691">
        <f>F97*$B$83/100</f>
        <v>16.187559999999998</v>
      </c>
    </row>
    <row r="99" spans="1:10" ht="19.5" customHeight="1" thickBot="1" x14ac:dyDescent="0.35">
      <c r="A99" s="693" t="s">
        <v>78</v>
      </c>
      <c r="B99" s="774"/>
      <c r="C99" s="771" t="s">
        <v>116</v>
      </c>
      <c r="D99" s="775">
        <f>D98/$B$98</f>
        <v>0.17854220000000001</v>
      </c>
      <c r="E99" s="692"/>
      <c r="F99" s="697">
        <f>F98/$B$98</f>
        <v>0.16187559999999998</v>
      </c>
      <c r="H99" s="464"/>
    </row>
    <row r="100" spans="1:10" ht="19.5" customHeight="1" thickBot="1" x14ac:dyDescent="0.35">
      <c r="A100" s="698"/>
      <c r="B100" s="776"/>
      <c r="C100" s="771" t="s">
        <v>80</v>
      </c>
      <c r="D100" s="777">
        <f>$B$56/$B$116</f>
        <v>0.16666666666666666</v>
      </c>
      <c r="F100" s="704"/>
      <c r="G100" s="778"/>
      <c r="H100" s="464"/>
    </row>
    <row r="101" spans="1:10" ht="18.75" x14ac:dyDescent="0.3">
      <c r="C101" s="771" t="s">
        <v>81</v>
      </c>
      <c r="D101" s="772">
        <f>D100*$B$98</f>
        <v>16.666666666666664</v>
      </c>
      <c r="F101" s="704"/>
      <c r="H101" s="464"/>
    </row>
    <row r="102" spans="1:10" ht="19.5" customHeight="1" thickBot="1" x14ac:dyDescent="0.35">
      <c r="C102" s="779" t="s">
        <v>82</v>
      </c>
      <c r="D102" s="780">
        <f>D101/B34</f>
        <v>16.666666666666664</v>
      </c>
      <c r="F102" s="708"/>
      <c r="H102" s="464"/>
      <c r="J102" s="781"/>
    </row>
    <row r="103" spans="1:10" ht="18.75" x14ac:dyDescent="0.3">
      <c r="C103" s="782" t="s">
        <v>117</v>
      </c>
      <c r="D103" s="783">
        <f>AVERAGE(E91:E94,G91:G94)</f>
        <v>66299124.486880414</v>
      </c>
      <c r="F103" s="708"/>
      <c r="G103" s="778"/>
      <c r="H103" s="464"/>
      <c r="J103" s="784"/>
    </row>
    <row r="104" spans="1:10" ht="18.75" x14ac:dyDescent="0.3">
      <c r="C104" s="752" t="s">
        <v>84</v>
      </c>
      <c r="D104" s="785">
        <f>STDEV(E91:E94,G91:G94)/D103</f>
        <v>6.6102544155214023E-3</v>
      </c>
      <c r="F104" s="708"/>
      <c r="H104" s="464"/>
      <c r="J104" s="784"/>
    </row>
    <row r="105" spans="1:10" ht="19.5" customHeight="1" thickBot="1" x14ac:dyDescent="0.35">
      <c r="C105" s="754" t="s">
        <v>20</v>
      </c>
      <c r="D105" s="786">
        <f>COUNT(E91:E94,G91:G94)</f>
        <v>6</v>
      </c>
      <c r="F105" s="708"/>
      <c r="H105" s="464"/>
      <c r="J105" s="784"/>
    </row>
    <row r="106" spans="1:10" ht="19.5" customHeight="1" thickBot="1" x14ac:dyDescent="0.35">
      <c r="A106" s="712"/>
      <c r="B106" s="712"/>
      <c r="C106" s="712"/>
      <c r="D106" s="712"/>
      <c r="E106" s="712"/>
    </row>
    <row r="107" spans="1:10" ht="26.25" customHeight="1" x14ac:dyDescent="0.4">
      <c r="A107" s="655" t="s">
        <v>118</v>
      </c>
      <c r="B107" s="656">
        <v>900</v>
      </c>
      <c r="C107" s="759" t="s">
        <v>119</v>
      </c>
      <c r="D107" s="787" t="s">
        <v>63</v>
      </c>
      <c r="E107" s="788" t="s">
        <v>120</v>
      </c>
      <c r="F107" s="789" t="s">
        <v>121</v>
      </c>
    </row>
    <row r="108" spans="1:10" ht="26.25" customHeight="1" x14ac:dyDescent="0.4">
      <c r="A108" s="660" t="s">
        <v>122</v>
      </c>
      <c r="B108" s="661">
        <v>1</v>
      </c>
      <c r="C108" s="790">
        <v>1</v>
      </c>
      <c r="D108" s="791">
        <v>67997076</v>
      </c>
      <c r="E108" s="792">
        <f t="shared" ref="E108:E113" si="1">IF(ISBLANK(D108),"-",D108/$D$103*$D$100*$B$116)</f>
        <v>153.84156998963593</v>
      </c>
      <c r="F108" s="793">
        <f t="shared" ref="F108:F113" si="2">IF(ISBLANK(D108), "-", E108/$B$56)</f>
        <v>1.0256104665975729</v>
      </c>
    </row>
    <row r="109" spans="1:10" ht="26.25" customHeight="1" x14ac:dyDescent="0.4">
      <c r="A109" s="660" t="s">
        <v>95</v>
      </c>
      <c r="B109" s="661">
        <v>1</v>
      </c>
      <c r="C109" s="790">
        <v>2</v>
      </c>
      <c r="D109" s="791">
        <v>67341981</v>
      </c>
      <c r="E109" s="794">
        <f t="shared" si="1"/>
        <v>152.35943503294516</v>
      </c>
      <c r="F109" s="795">
        <f t="shared" si="2"/>
        <v>1.0157295668863011</v>
      </c>
    </row>
    <row r="110" spans="1:10" ht="26.25" customHeight="1" x14ac:dyDescent="0.4">
      <c r="A110" s="660" t="s">
        <v>96</v>
      </c>
      <c r="B110" s="661">
        <v>1</v>
      </c>
      <c r="C110" s="790">
        <v>3</v>
      </c>
      <c r="D110" s="791">
        <v>67597804</v>
      </c>
      <c r="E110" s="794">
        <f t="shared" si="1"/>
        <v>152.93822774396494</v>
      </c>
      <c r="F110" s="795">
        <f t="shared" si="2"/>
        <v>1.0195881849597663</v>
      </c>
    </row>
    <row r="111" spans="1:10" ht="26.25" customHeight="1" x14ac:dyDescent="0.4">
      <c r="A111" s="660" t="s">
        <v>97</v>
      </c>
      <c r="B111" s="661">
        <v>1</v>
      </c>
      <c r="C111" s="790">
        <v>4</v>
      </c>
      <c r="D111" s="791">
        <v>67323302</v>
      </c>
      <c r="E111" s="794">
        <f t="shared" si="1"/>
        <v>152.31717429388283</v>
      </c>
      <c r="F111" s="795">
        <f t="shared" si="2"/>
        <v>1.0154478286258855</v>
      </c>
    </row>
    <row r="112" spans="1:10" ht="26.25" customHeight="1" x14ac:dyDescent="0.4">
      <c r="A112" s="660" t="s">
        <v>98</v>
      </c>
      <c r="B112" s="661">
        <v>1</v>
      </c>
      <c r="C112" s="790">
        <v>5</v>
      </c>
      <c r="D112" s="791">
        <v>67803159</v>
      </c>
      <c r="E112" s="794">
        <f t="shared" si="1"/>
        <v>153.40283795169242</v>
      </c>
      <c r="F112" s="795">
        <f t="shared" si="2"/>
        <v>1.022685586344616</v>
      </c>
    </row>
    <row r="113" spans="1:10" ht="26.25" customHeight="1" x14ac:dyDescent="0.4">
      <c r="A113" s="660" t="s">
        <v>100</v>
      </c>
      <c r="B113" s="661">
        <v>1</v>
      </c>
      <c r="C113" s="796">
        <v>6</v>
      </c>
      <c r="D113" s="797">
        <v>67191836</v>
      </c>
      <c r="E113" s="798">
        <f t="shared" si="1"/>
        <v>152.01973597697258</v>
      </c>
      <c r="F113" s="799">
        <f t="shared" si="2"/>
        <v>1.0134649065131505</v>
      </c>
    </row>
    <row r="114" spans="1:10" ht="26.25" customHeight="1" x14ac:dyDescent="0.4">
      <c r="A114" s="660" t="s">
        <v>101</v>
      </c>
      <c r="B114" s="661">
        <v>1</v>
      </c>
      <c r="C114" s="790"/>
      <c r="D114" s="690"/>
      <c r="E114" s="617"/>
      <c r="F114" s="800"/>
    </row>
    <row r="115" spans="1:10" ht="26.25" customHeight="1" x14ac:dyDescent="0.4">
      <c r="A115" s="660" t="s">
        <v>102</v>
      </c>
      <c r="B115" s="661">
        <v>1</v>
      </c>
      <c r="C115" s="790"/>
      <c r="D115" s="801" t="s">
        <v>71</v>
      </c>
      <c r="E115" s="802">
        <f>AVERAGE(E108:E113)</f>
        <v>152.81316349818229</v>
      </c>
      <c r="F115" s="803">
        <f>AVERAGE(F108:F113)</f>
        <v>1.0187544233212154</v>
      </c>
    </row>
    <row r="116" spans="1:10" ht="27" customHeight="1" thickBot="1" x14ac:dyDescent="0.45">
      <c r="A116" s="660" t="s">
        <v>103</v>
      </c>
      <c r="B116" s="672">
        <f>(B115/B114)*(B113/B112)*(B111/B110)*(B109/B108)*B107</f>
        <v>900</v>
      </c>
      <c r="C116" s="804"/>
      <c r="D116" s="634" t="s">
        <v>84</v>
      </c>
      <c r="E116" s="805">
        <f>STDEV(E108:E113)/E115</f>
        <v>4.6294646591416733E-3</v>
      </c>
      <c r="F116" s="805">
        <f>STDEV(F108:F113)/F115</f>
        <v>4.6294646591417028E-3</v>
      </c>
      <c r="I116" s="617"/>
    </row>
    <row r="117" spans="1:10" ht="27" customHeight="1" thickBot="1" x14ac:dyDescent="0.45">
      <c r="A117" s="693" t="s">
        <v>78</v>
      </c>
      <c r="B117" s="694"/>
      <c r="C117" s="806"/>
      <c r="D117" s="807" t="s">
        <v>20</v>
      </c>
      <c r="E117" s="808">
        <f>COUNT(E108:E113)</f>
        <v>6</v>
      </c>
      <c r="F117" s="808">
        <f>COUNT(F108:F113)</f>
        <v>6</v>
      </c>
      <c r="I117" s="617"/>
      <c r="J117" s="784"/>
    </row>
    <row r="118" spans="1:10" ht="19.5" customHeight="1" thickBot="1" x14ac:dyDescent="0.35">
      <c r="A118" s="698"/>
      <c r="B118" s="699"/>
      <c r="C118" s="617"/>
      <c r="D118" s="617"/>
      <c r="E118" s="617"/>
      <c r="F118" s="690"/>
      <c r="G118" s="617"/>
      <c r="H118" s="617"/>
      <c r="I118" s="617"/>
    </row>
    <row r="119" spans="1:10" ht="18.75" x14ac:dyDescent="0.3">
      <c r="A119" s="809"/>
      <c r="B119" s="653"/>
      <c r="C119" s="617"/>
      <c r="D119" s="617"/>
      <c r="E119" s="617"/>
      <c r="F119" s="690"/>
      <c r="G119" s="617"/>
      <c r="H119" s="617"/>
      <c r="I119" s="617"/>
    </row>
    <row r="120" spans="1:10" ht="26.25" customHeight="1" x14ac:dyDescent="0.4">
      <c r="A120" s="633" t="s">
        <v>106</v>
      </c>
      <c r="B120" s="634" t="s">
        <v>123</v>
      </c>
      <c r="C120" s="756" t="str">
        <f>B20</f>
        <v>LAMIVUDINE</v>
      </c>
      <c r="D120" s="756"/>
      <c r="E120" s="617" t="s">
        <v>124</v>
      </c>
      <c r="F120" s="617"/>
      <c r="G120" s="757">
        <f>F115</f>
        <v>1.0187544233212154</v>
      </c>
      <c r="H120" s="617"/>
      <c r="I120" s="617"/>
    </row>
    <row r="121" spans="1:10" ht="19.5" customHeight="1" thickBot="1" x14ac:dyDescent="0.35">
      <c r="A121" s="810"/>
      <c r="B121" s="810"/>
      <c r="C121" s="811"/>
      <c r="D121" s="811"/>
      <c r="E121" s="811"/>
      <c r="F121" s="811"/>
      <c r="G121" s="811"/>
      <c r="H121" s="811"/>
    </row>
    <row r="122" spans="1:10" ht="18.75" x14ac:dyDescent="0.3">
      <c r="B122" s="812" t="s">
        <v>26</v>
      </c>
      <c r="C122" s="812"/>
      <c r="E122" s="761" t="s">
        <v>27</v>
      </c>
      <c r="F122" s="813"/>
      <c r="G122" s="812" t="s">
        <v>28</v>
      </c>
      <c r="H122" s="812"/>
    </row>
    <row r="123" spans="1:10" ht="69.95" customHeight="1" x14ac:dyDescent="0.3">
      <c r="A123" s="633" t="s">
        <v>29</v>
      </c>
      <c r="B123" s="814"/>
      <c r="C123" s="814"/>
      <c r="E123" s="814"/>
      <c r="F123" s="617"/>
      <c r="G123" s="814"/>
      <c r="H123" s="814"/>
    </row>
    <row r="124" spans="1:10" ht="69.95" customHeight="1" x14ac:dyDescent="0.3">
      <c r="A124" s="633" t="s">
        <v>30</v>
      </c>
      <c r="B124" s="815"/>
      <c r="C124" s="815"/>
      <c r="E124" s="815"/>
      <c r="F124" s="617"/>
      <c r="G124" s="816"/>
      <c r="H124" s="816"/>
    </row>
    <row r="125" spans="1:10" ht="18.75" x14ac:dyDescent="0.3">
      <c r="A125" s="690"/>
      <c r="B125" s="690"/>
      <c r="C125" s="690"/>
      <c r="D125" s="690"/>
      <c r="E125" s="690"/>
      <c r="F125" s="692"/>
      <c r="G125" s="690"/>
      <c r="H125" s="690"/>
      <c r="I125" s="617"/>
    </row>
    <row r="126" spans="1:10" ht="18.75" x14ac:dyDescent="0.3">
      <c r="A126" s="690"/>
      <c r="B126" s="690"/>
      <c r="C126" s="690"/>
      <c r="D126" s="690"/>
      <c r="E126" s="690"/>
      <c r="F126" s="692"/>
      <c r="G126" s="690"/>
      <c r="H126" s="690"/>
      <c r="I126" s="617"/>
    </row>
    <row r="127" spans="1:10" ht="18.75" x14ac:dyDescent="0.3">
      <c r="A127" s="690"/>
      <c r="B127" s="690"/>
      <c r="C127" s="690"/>
      <c r="D127" s="690"/>
      <c r="E127" s="690"/>
      <c r="F127" s="692"/>
      <c r="G127" s="690"/>
      <c r="H127" s="690"/>
      <c r="I127" s="617"/>
    </row>
    <row r="128" spans="1:10" ht="18.75" x14ac:dyDescent="0.3">
      <c r="A128" s="690"/>
      <c r="B128" s="690"/>
      <c r="C128" s="690"/>
      <c r="D128" s="690"/>
      <c r="E128" s="690"/>
      <c r="F128" s="692"/>
      <c r="G128" s="690"/>
      <c r="H128" s="690"/>
      <c r="I128" s="617"/>
    </row>
    <row r="129" spans="1:9" ht="18.75" x14ac:dyDescent="0.3">
      <c r="A129" s="690"/>
      <c r="B129" s="690"/>
      <c r="C129" s="690"/>
      <c r="D129" s="690"/>
      <c r="E129" s="690"/>
      <c r="F129" s="692"/>
      <c r="G129" s="690"/>
      <c r="H129" s="690"/>
      <c r="I129" s="617"/>
    </row>
    <row r="130" spans="1:9" ht="18.75" x14ac:dyDescent="0.3">
      <c r="A130" s="690"/>
      <c r="B130" s="690"/>
      <c r="C130" s="690"/>
      <c r="D130" s="690"/>
      <c r="E130" s="690"/>
      <c r="F130" s="692"/>
      <c r="G130" s="690"/>
      <c r="H130" s="690"/>
      <c r="I130" s="617"/>
    </row>
    <row r="131" spans="1:9" ht="18.75" x14ac:dyDescent="0.3">
      <c r="A131" s="690"/>
      <c r="B131" s="690"/>
      <c r="C131" s="690"/>
      <c r="D131" s="690"/>
      <c r="E131" s="690"/>
      <c r="F131" s="692"/>
      <c r="G131" s="690"/>
      <c r="H131" s="690"/>
      <c r="I131" s="617"/>
    </row>
    <row r="132" spans="1:9" ht="18.75" x14ac:dyDescent="0.3">
      <c r="A132" s="690"/>
      <c r="B132" s="690"/>
      <c r="C132" s="690"/>
      <c r="D132" s="690"/>
      <c r="E132" s="690"/>
      <c r="F132" s="692"/>
      <c r="G132" s="690"/>
      <c r="H132" s="690"/>
      <c r="I132" s="617"/>
    </row>
    <row r="133" spans="1:9" ht="18.75" x14ac:dyDescent="0.3">
      <c r="A133" s="690"/>
      <c r="B133" s="690"/>
      <c r="C133" s="690"/>
      <c r="D133" s="690"/>
      <c r="E133" s="690"/>
      <c r="F133" s="692"/>
      <c r="G133" s="690"/>
      <c r="H133" s="690"/>
      <c r="I133" s="617"/>
    </row>
    <row r="250" spans="1:1" x14ac:dyDescent="0.25">
      <c r="A250" s="61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SST(LAM)</vt:lpstr>
      <vt:lpstr>SST(ZID) </vt:lpstr>
      <vt:lpstr>Uniformity</vt:lpstr>
      <vt:lpstr>Lamivudine</vt:lpstr>
      <vt:lpstr>Zidovudine</vt:lpstr>
      <vt:lpstr>SST 2</vt:lpstr>
      <vt:lpstr>Uniformity 2</vt:lpstr>
      <vt:lpstr>Lamivudine 2</vt:lpstr>
      <vt:lpstr>Lamivudine!Print_Area</vt:lpstr>
      <vt:lpstr>'Lamivudine 2'!Print_Area</vt:lpstr>
      <vt:lpstr>'SST(LAM)'!Print_Area</vt:lpstr>
      <vt:lpstr>'SST(ZID) '!Print_Area</vt:lpstr>
      <vt:lpstr>Uniformity!Print_Area</vt:lpstr>
      <vt:lpstr>'Uniformity 2'!Print_Area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2017-05-19T08:48:09Z</cp:lastPrinted>
  <dcterms:created xsi:type="dcterms:W3CDTF">2005-07-05T10:19:27Z</dcterms:created>
  <dcterms:modified xsi:type="dcterms:W3CDTF">2017-05-19T13:20:23Z</dcterms:modified>
</cp:coreProperties>
</file>