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7"/>
  </bookViews>
  <sheets>
    <sheet name="SST(LAM)" sheetId="12" r:id="rId1"/>
    <sheet name="SST(NEV)" sheetId="7" r:id="rId2"/>
    <sheet name="SST(ZID)" sheetId="6" r:id="rId3"/>
    <sheet name="Uniformity" sheetId="13" r:id="rId4"/>
    <sheet name="Lamivudine" sheetId="3" r:id="rId5"/>
    <sheet name="Nevirapine" sheetId="4" r:id="rId6"/>
    <sheet name="Zidovudine" sheetId="5" r:id="rId7"/>
    <sheet name="Zidovudine (2)" sheetId="14" r:id="rId8"/>
  </sheets>
  <definedNames>
    <definedName name="_xlnm.Print_Area" localSheetId="4">Lamivudine!$A$1:$H$250</definedName>
    <definedName name="_xlnm.Print_Area" localSheetId="5">Nevirapine!$A$1:$I$125</definedName>
    <definedName name="_xlnm.Print_Area" localSheetId="3">Uniformity!$A$1:$F$54</definedName>
  </definedNames>
  <calcPr calcId="145621"/>
  <fileRecoveryPr repairLoad="1"/>
</workbook>
</file>

<file path=xl/calcChain.xml><?xml version="1.0" encoding="utf-8"?>
<calcChain xmlns="http://schemas.openxmlformats.org/spreadsheetml/2006/main">
  <c r="B116" i="14" l="1"/>
  <c r="D100" i="14" s="1"/>
  <c r="D101" i="14" s="1"/>
  <c r="F99" i="14"/>
  <c r="F98" i="14"/>
  <c r="B98" i="14"/>
  <c r="F97" i="14"/>
  <c r="F95" i="14"/>
  <c r="D95" i="14"/>
  <c r="I92" i="14" s="1"/>
  <c r="G94" i="14"/>
  <c r="E94" i="14"/>
  <c r="B87" i="14"/>
  <c r="D97" i="14" s="1"/>
  <c r="D98" i="14" s="1"/>
  <c r="D99" i="14" s="1"/>
  <c r="B83" i="14"/>
  <c r="B81" i="14"/>
  <c r="B80" i="14"/>
  <c r="B79" i="14"/>
  <c r="C76" i="14"/>
  <c r="H71" i="14"/>
  <c r="G71" i="14"/>
  <c r="B68" i="14"/>
  <c r="B69" i="14" s="1"/>
  <c r="H67" i="14"/>
  <c r="G67" i="14"/>
  <c r="H63" i="14"/>
  <c r="G63" i="14"/>
  <c r="B57" i="14"/>
  <c r="C56" i="14"/>
  <c r="C120" i="14" s="1"/>
  <c r="B55" i="14"/>
  <c r="D48" i="14"/>
  <c r="E38" i="14" s="1"/>
  <c r="B45" i="14"/>
  <c r="F44" i="14"/>
  <c r="F45" i="14" s="1"/>
  <c r="F42" i="14"/>
  <c r="I39" i="14" s="1"/>
  <c r="D42" i="14"/>
  <c r="G41" i="14"/>
  <c r="E41" i="14"/>
  <c r="B34" i="14"/>
  <c r="D44" i="14" s="1"/>
  <c r="D45" i="14" s="1"/>
  <c r="D46" i="14" s="1"/>
  <c r="B30" i="14"/>
  <c r="F46" i="14" l="1"/>
  <c r="G39" i="14"/>
  <c r="G40" i="14"/>
  <c r="D50" i="14"/>
  <c r="E93" i="14"/>
  <c r="E92" i="14"/>
  <c r="G91" i="14"/>
  <c r="E91" i="14"/>
  <c r="D102" i="14"/>
  <c r="G93" i="14"/>
  <c r="G92" i="14"/>
  <c r="G38" i="14"/>
  <c r="E39" i="14"/>
  <c r="E42" i="14" s="1"/>
  <c r="E40" i="14"/>
  <c r="D52" i="14" s="1"/>
  <c r="D49" i="14"/>
  <c r="G69" i="14" l="1"/>
  <c r="H69" i="14" s="1"/>
  <c r="G66" i="14"/>
  <c r="H66" i="14" s="1"/>
  <c r="G62" i="14"/>
  <c r="H62" i="14" s="1"/>
  <c r="D51" i="14"/>
  <c r="G65" i="14"/>
  <c r="H65" i="14" s="1"/>
  <c r="G68" i="14"/>
  <c r="H68" i="14" s="1"/>
  <c r="G64" i="14"/>
  <c r="H64" i="14" s="1"/>
  <c r="G60" i="14"/>
  <c r="G70" i="14"/>
  <c r="H70" i="14" s="1"/>
  <c r="G61" i="14"/>
  <c r="H61" i="14" s="1"/>
  <c r="G42" i="14"/>
  <c r="E95" i="14"/>
  <c r="D105" i="14"/>
  <c r="D103" i="14"/>
  <c r="G95" i="14"/>
  <c r="G72" i="14" l="1"/>
  <c r="G73" i="14" s="1"/>
  <c r="H60" i="14"/>
  <c r="G74" i="14"/>
  <c r="E113" i="14"/>
  <c r="F113" i="14" s="1"/>
  <c r="E109" i="14"/>
  <c r="F109" i="14" s="1"/>
  <c r="E112" i="14"/>
  <c r="F112" i="14" s="1"/>
  <c r="E108" i="14"/>
  <c r="E111" i="14"/>
  <c r="F111" i="14" s="1"/>
  <c r="D104" i="14"/>
  <c r="E110" i="14"/>
  <c r="F110" i="14" s="1"/>
  <c r="E117" i="14" l="1"/>
  <c r="F108" i="14"/>
  <c r="E115" i="14"/>
  <c r="E116" i="14" s="1"/>
  <c r="H72" i="14"/>
  <c r="H74" i="14"/>
  <c r="F117" i="14" l="1"/>
  <c r="F115" i="14"/>
  <c r="G76" i="14"/>
  <c r="H73" i="14"/>
  <c r="F116" i="14" l="1"/>
  <c r="G120" i="14"/>
  <c r="C76" i="5" l="1"/>
  <c r="C120" i="5"/>
  <c r="C120" i="4"/>
  <c r="C76" i="4"/>
  <c r="C120" i="3"/>
  <c r="C76" i="3"/>
  <c r="C56" i="3"/>
  <c r="C56" i="4"/>
  <c r="C56" i="5"/>
  <c r="B57" i="5"/>
  <c r="B57" i="4"/>
  <c r="B57" i="3"/>
  <c r="B49" i="13"/>
  <c r="D24" i="13"/>
  <c r="C46" i="13"/>
  <c r="C45" i="13"/>
  <c r="B42" i="6" l="1"/>
  <c r="B21" i="6"/>
  <c r="B42" i="7"/>
  <c r="B21" i="7"/>
  <c r="B21" i="12"/>
  <c r="B42" i="12"/>
  <c r="B53" i="12" l="1"/>
  <c r="E51" i="12"/>
  <c r="D51" i="12"/>
  <c r="C51" i="12"/>
  <c r="B51" i="12"/>
  <c r="B52" i="12" s="1"/>
  <c r="B32" i="12"/>
  <c r="E30" i="12"/>
  <c r="D30" i="12"/>
  <c r="C30" i="12"/>
  <c r="B30" i="12"/>
  <c r="B31" i="12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116" i="5" l="1"/>
  <c r="D100" i="5" s="1"/>
  <c r="B98" i="5"/>
  <c r="F95" i="5"/>
  <c r="D95" i="5"/>
  <c r="B87" i="5"/>
  <c r="F97" i="5" s="1"/>
  <c r="F98" i="5" s="1"/>
  <c r="B81" i="5"/>
  <c r="B83" i="5" s="1"/>
  <c r="B80" i="5"/>
  <c r="B79" i="5"/>
  <c r="B68" i="5"/>
  <c r="B55" i="5"/>
  <c r="B45" i="5"/>
  <c r="D48" i="5" s="1"/>
  <c r="D49" i="5" s="1"/>
  <c r="F42" i="5"/>
  <c r="D42" i="5"/>
  <c r="B34" i="5"/>
  <c r="D44" i="5" s="1"/>
  <c r="B30" i="5"/>
  <c r="B116" i="4"/>
  <c r="D100" i="4" s="1"/>
  <c r="B98" i="4"/>
  <c r="F95" i="4"/>
  <c r="D95" i="4"/>
  <c r="B87" i="4"/>
  <c r="F97" i="4" s="1"/>
  <c r="B81" i="4"/>
  <c r="B83" i="4" s="1"/>
  <c r="B80" i="4"/>
  <c r="B79" i="4"/>
  <c r="B68" i="4"/>
  <c r="B55" i="4"/>
  <c r="B45" i="4"/>
  <c r="D48" i="4" s="1"/>
  <c r="F42" i="4"/>
  <c r="D42" i="4"/>
  <c r="B34" i="4"/>
  <c r="D44" i="4" s="1"/>
  <c r="B30" i="4"/>
  <c r="B116" i="3"/>
  <c r="D100" i="3" s="1"/>
  <c r="B98" i="3"/>
  <c r="F95" i="3"/>
  <c r="D95" i="3"/>
  <c r="B87" i="3"/>
  <c r="F97" i="3" s="1"/>
  <c r="B81" i="3"/>
  <c r="B83" i="3" s="1"/>
  <c r="B80" i="3"/>
  <c r="B79" i="3"/>
  <c r="B68" i="3"/>
  <c r="B55" i="3"/>
  <c r="B45" i="3"/>
  <c r="D48" i="3" s="1"/>
  <c r="F42" i="3"/>
  <c r="D42" i="3"/>
  <c r="B34" i="3"/>
  <c r="D44" i="3" s="1"/>
  <c r="B30" i="3"/>
  <c r="I39" i="5" l="1"/>
  <c r="F98" i="3"/>
  <c r="D45" i="3"/>
  <c r="D101" i="5"/>
  <c r="I92" i="5"/>
  <c r="F99" i="5"/>
  <c r="D101" i="4"/>
  <c r="F98" i="4"/>
  <c r="F99" i="4" s="1"/>
  <c r="I92" i="4"/>
  <c r="I92" i="3"/>
  <c r="F99" i="3"/>
  <c r="D101" i="3"/>
  <c r="D102" i="3" s="1"/>
  <c r="D97" i="3"/>
  <c r="F44" i="5"/>
  <c r="I39" i="4"/>
  <c r="D45" i="4"/>
  <c r="D46" i="4" s="1"/>
  <c r="E39" i="3"/>
  <c r="I39" i="3"/>
  <c r="D46" i="3"/>
  <c r="D98" i="3"/>
  <c r="D99" i="3" s="1"/>
  <c r="D49" i="4"/>
  <c r="E41" i="4"/>
  <c r="D102" i="4"/>
  <c r="G94" i="4"/>
  <c r="G91" i="4"/>
  <c r="D49" i="3"/>
  <c r="E40" i="3"/>
  <c r="E38" i="3"/>
  <c r="E41" i="3"/>
  <c r="E92" i="3"/>
  <c r="G91" i="3"/>
  <c r="B69" i="5"/>
  <c r="B69" i="4"/>
  <c r="F45" i="5"/>
  <c r="F44" i="4"/>
  <c r="F45" i="4" s="1"/>
  <c r="F46" i="4" s="1"/>
  <c r="D97" i="4"/>
  <c r="D98" i="4" s="1"/>
  <c r="D99" i="4" s="1"/>
  <c r="D45" i="5"/>
  <c r="E41" i="5" s="1"/>
  <c r="D102" i="5"/>
  <c r="G93" i="5"/>
  <c r="G91" i="5"/>
  <c r="G94" i="5"/>
  <c r="G92" i="5"/>
  <c r="B69" i="3"/>
  <c r="F44" i="3"/>
  <c r="F45" i="3" s="1"/>
  <c r="F46" i="3" s="1"/>
  <c r="D97" i="5"/>
  <c r="D98" i="5" s="1"/>
  <c r="D99" i="5" s="1"/>
  <c r="E40" i="5"/>
  <c r="G92" i="4" l="1"/>
  <c r="G95" i="5"/>
  <c r="E38" i="4"/>
  <c r="E39" i="4"/>
  <c r="G93" i="4"/>
  <c r="G95" i="4" s="1"/>
  <c r="E93" i="3"/>
  <c r="G93" i="3"/>
  <c r="G92" i="3"/>
  <c r="G94" i="3"/>
  <c r="E40" i="4"/>
  <c r="G38" i="4"/>
  <c r="G41" i="4"/>
  <c r="G40" i="3"/>
  <c r="E91" i="3"/>
  <c r="E94" i="3"/>
  <c r="G39" i="3"/>
  <c r="G41" i="5"/>
  <c r="F46" i="5"/>
  <c r="G39" i="5"/>
  <c r="G40" i="5"/>
  <c r="G40" i="4"/>
  <c r="E94" i="5"/>
  <c r="E93" i="5"/>
  <c r="G41" i="3"/>
  <c r="G38" i="3"/>
  <c r="E93" i="4"/>
  <c r="G38" i="5"/>
  <c r="E91" i="5"/>
  <c r="E92" i="5"/>
  <c r="E38" i="5"/>
  <c r="D46" i="5"/>
  <c r="E39" i="5"/>
  <c r="E42" i="3"/>
  <c r="E91" i="4"/>
  <c r="E92" i="4"/>
  <c r="G39" i="4"/>
  <c r="E94" i="4"/>
  <c r="E42" i="4" l="1"/>
  <c r="G95" i="3"/>
  <c r="D105" i="3"/>
  <c r="G42" i="5"/>
  <c r="D52" i="4"/>
  <c r="D50" i="4"/>
  <c r="G65" i="4" s="1"/>
  <c r="H65" i="4" s="1"/>
  <c r="G42" i="4"/>
  <c r="D103" i="3"/>
  <c r="E112" i="3" s="1"/>
  <c r="F112" i="3" s="1"/>
  <c r="D50" i="3"/>
  <c r="G60" i="3" s="1"/>
  <c r="E95" i="3"/>
  <c r="G42" i="3"/>
  <c r="D52" i="3"/>
  <c r="E95" i="4"/>
  <c r="D103" i="4"/>
  <c r="D105" i="4"/>
  <c r="E95" i="5"/>
  <c r="D105" i="5"/>
  <c r="D103" i="5"/>
  <c r="G67" i="3"/>
  <c r="H67" i="3" s="1"/>
  <c r="D52" i="5"/>
  <c r="E42" i="5"/>
  <c r="D50" i="5"/>
  <c r="G62" i="3" l="1"/>
  <c r="H62" i="3" s="1"/>
  <c r="G66" i="3"/>
  <c r="H66" i="3" s="1"/>
  <c r="G68" i="3"/>
  <c r="H68" i="3" s="1"/>
  <c r="G70" i="3"/>
  <c r="H70" i="3" s="1"/>
  <c r="E108" i="3"/>
  <c r="F108" i="3" s="1"/>
  <c r="E113" i="3"/>
  <c r="F113" i="3" s="1"/>
  <c r="E110" i="3"/>
  <c r="F110" i="3" s="1"/>
  <c r="E111" i="3"/>
  <c r="F111" i="3" s="1"/>
  <c r="D104" i="3"/>
  <c r="D51" i="4"/>
  <c r="G67" i="4"/>
  <c r="H67" i="4" s="1"/>
  <c r="G63" i="4"/>
  <c r="H63" i="4" s="1"/>
  <c r="G70" i="4"/>
  <c r="H70" i="4" s="1"/>
  <c r="G71" i="4"/>
  <c r="H71" i="4" s="1"/>
  <c r="G62" i="4"/>
  <c r="H62" i="4" s="1"/>
  <c r="G61" i="4"/>
  <c r="H61" i="4" s="1"/>
  <c r="G68" i="4"/>
  <c r="H68" i="4" s="1"/>
  <c r="G69" i="4"/>
  <c r="H69" i="4" s="1"/>
  <c r="G64" i="4"/>
  <c r="H64" i="4" s="1"/>
  <c r="G60" i="4"/>
  <c r="H60" i="4" s="1"/>
  <c r="G66" i="4"/>
  <c r="H66" i="4" s="1"/>
  <c r="E109" i="3"/>
  <c r="F109" i="3" s="1"/>
  <c r="G69" i="3"/>
  <c r="H69" i="3" s="1"/>
  <c r="G63" i="3"/>
  <c r="H63" i="3" s="1"/>
  <c r="G71" i="3"/>
  <c r="H71" i="3" s="1"/>
  <c r="G64" i="3"/>
  <c r="H64" i="3" s="1"/>
  <c r="G65" i="3"/>
  <c r="H65" i="3" s="1"/>
  <c r="G61" i="3"/>
  <c r="H61" i="3" s="1"/>
  <c r="D51" i="3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1" i="5"/>
  <c r="H61" i="5" s="1"/>
  <c r="G63" i="5"/>
  <c r="H63" i="5" s="1"/>
  <c r="H60" i="3"/>
  <c r="H72" i="3" l="1"/>
  <c r="E117" i="3"/>
  <c r="G72" i="4"/>
  <c r="G73" i="4" s="1"/>
  <c r="G74" i="4"/>
  <c r="E115" i="3"/>
  <c r="E116" i="3" s="1"/>
  <c r="G74" i="3"/>
  <c r="G72" i="3"/>
  <c r="G73" i="3" s="1"/>
  <c r="H72" i="4"/>
  <c r="H74" i="4"/>
  <c r="H74" i="3"/>
  <c r="E115" i="5"/>
  <c r="E116" i="5" s="1"/>
  <c r="E117" i="5"/>
  <c r="F108" i="5"/>
  <c r="F115" i="3"/>
  <c r="F117" i="3"/>
  <c r="E115" i="4"/>
  <c r="E116" i="4" s="1"/>
  <c r="E117" i="4"/>
  <c r="F108" i="4"/>
  <c r="H60" i="5"/>
  <c r="G74" i="5"/>
  <c r="G72" i="5"/>
  <c r="G73" i="5" s="1"/>
  <c r="F117" i="5" l="1"/>
  <c r="F115" i="5"/>
  <c r="H74" i="5"/>
  <c r="H72" i="5"/>
  <c r="G76" i="4"/>
  <c r="H73" i="4"/>
  <c r="F117" i="4"/>
  <c r="F115" i="4"/>
  <c r="G120" i="3"/>
  <c r="F116" i="3"/>
  <c r="G76" i="3"/>
  <c r="H73" i="3"/>
  <c r="G120" i="4" l="1"/>
  <c r="F116" i="4"/>
  <c r="G76" i="5"/>
  <c r="H73" i="5"/>
  <c r="G120" i="5"/>
  <c r="F116" i="5"/>
  <c r="D50" i="13" l="1"/>
  <c r="D39" i="13"/>
  <c r="D30" i="13"/>
  <c r="D34" i="13"/>
  <c r="D36" i="13"/>
  <c r="D29" i="13"/>
  <c r="D25" i="13"/>
  <c r="D27" i="13"/>
  <c r="C50" i="13" l="1"/>
  <c r="D26" i="13"/>
  <c r="D43" i="13"/>
  <c r="D33" i="13"/>
  <c r="D42" i="13"/>
  <c r="D31" i="13"/>
  <c r="D32" i="13"/>
  <c r="D28" i="13"/>
  <c r="D41" i="13"/>
  <c r="D40" i="13"/>
  <c r="D49" i="13"/>
  <c r="D35" i="13"/>
  <c r="D38" i="13"/>
  <c r="D37" i="13"/>
  <c r="C49" i="13"/>
</calcChain>
</file>

<file path=xl/sharedStrings.xml><?xml version="1.0" encoding="utf-8"?>
<sst xmlns="http://schemas.openxmlformats.org/spreadsheetml/2006/main" count="803" uniqueCount="131">
  <si>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</si>
  <si>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</si>
  <si>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</si>
  <si>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</si>
  <si>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</si>
  <si>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</si>
  <si>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NDQD2016061042</t>
  </si>
  <si>
    <t>Weight (mg):</t>
  </si>
  <si>
    <t>Standard Conc (mg/mL):</t>
  </si>
  <si>
    <t>2016-06-10 14:23:01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</si>
  <si>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</si>
  <si>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</si>
  <si>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</si>
  <si>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</si>
  <si>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</si>
  <si>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</si>
  <si>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</si>
  <si>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</si>
  <si>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</si>
  <si>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</si>
  <si>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</si>
  <si>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</si>
  <si>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</si>
  <si>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</si>
  <si>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</si>
  <si>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</si>
  <si>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</si>
  <si>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</si>
  <si>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</si>
  <si>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</si>
  <si>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</si>
  <si>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</si>
  <si>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</si>
  <si>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</si>
  <si>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</si>
  <si>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</si>
  <si>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</si>
  <si>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</si>
  <si>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</si>
  <si>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</si>
  <si>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</si>
  <si>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</si>
  <si>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</si>
  <si>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</si>
  <si>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</si>
  <si>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</si>
  <si>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</si>
  <si>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</si>
  <si>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</si>
  <si>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</si>
  <si>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</si>
  <si>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</si>
  <si>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</si>
  <si>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</si>
  <si>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</si>
  <si>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</si>
  <si>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</si>
  <si>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</si>
  <si>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</si>
  <si>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</si>
  <si>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</si>
  <si>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</si>
  <si>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</si>
  <si>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</si>
  <si>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</si>
  <si>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</si>
  <si>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</si>
  <si>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</si>
  <si>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</si>
  <si>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</si>
  <si>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</si>
  <si>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</si>
  <si>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</si>
  <si>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</si>
  <si>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</si>
  <si>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</si>
  <si>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</si>
  <si>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</si>
  <si>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</si>
  <si>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</si>
  <si>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</si>
  <si>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</si>
  <si>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</si>
  <si>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</si>
  <si>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</si>
  <si>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</si>
  <si>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</si>
  <si>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</si>
  <si>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</si>
  <si>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</si>
  <si>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</si>
  <si>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</si>
  <si>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</si>
  <si>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</si>
  <si>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</si>
  <si>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</si>
  <si>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</si>
  <si>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</si>
  <si>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</si>
  <si>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</si>
  <si>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</si>
  <si>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</si>
  <si>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</si>
  <si>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</si>
  <si>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</si>
  <si>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</si>
  <si>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</si>
  <si>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</si>
  <si>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</si>
  <si>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</si>
  <si>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</si>
  <si>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</si>
  <si>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</si>
  <si>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</si>
  <si>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</si>
  <si>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</si>
  <si>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</si>
  <si>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</si>
  <si>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</si>
  <si>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</si>
  <si>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</si>
  <si>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ZIDOVUDINE</t>
  </si>
  <si>
    <t>NEVIRAPINE</t>
  </si>
  <si>
    <t>LAMIVUDINE</t>
  </si>
  <si>
    <t>LAMIVUDINE 150 mg + ZIDOVUDINE 300 mg + NEVIRAPINE 200 mg TABLETS</t>
  </si>
  <si>
    <t>Lamivudine, Nevirapine and Zidovudine</t>
  </si>
  <si>
    <t xml:space="preserve">Lamivudine 150 mg + Zidovudine 300 mg + Nevirapine 200 mg </t>
  </si>
  <si>
    <t>Lamivudine</t>
  </si>
  <si>
    <t>Tablet No.</t>
  </si>
  <si>
    <t>Nevirapine</t>
  </si>
  <si>
    <t>Zidovudine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</si>
</sst>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4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1" fillId="2" borderId="0"/>
  </cellStyleXfs>
  <cellXfs count="742">
    <xf numFmtId="0" fontId="0" fillId="2" borderId="0" xfId="0" applyFill="1"/>
    <xf numFmtId="0" fontId="3" fillId="2" borderId="0" xfId="0" applyFont="1" applyFill="1"/>
    <xf numFmtId="0" fontId="6" fillId="2" borderId="1" xfId="0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5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0" fontId="15" fillId="2" borderId="0" xfId="0" applyFont="1" applyFill="1"/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5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9" fillId="2" borderId="0" xfId="0" applyFont="1" applyFill="1"/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71" fontId="12" fillId="2" borderId="2" xfId="0" applyNumberFormat="1" applyFont="1" applyFill="1" applyBorder="1" applyAlignment="1">
      <alignment horizontal="right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2" fillId="2" borderId="56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66" fontId="12" fillId="2" borderId="21" xfId="0" applyNumberFormat="1" applyFont="1" applyFill="1" applyBorder="1" applyAlignment="1">
      <alignment horizontal="center"/>
    </xf>
    <xf numFmtId="166" fontId="12" fillId="2" borderId="23" xfId="0" applyNumberFormat="1" applyFont="1" applyFill="1" applyBorder="1" applyAlignment="1">
      <alignment horizontal="center"/>
    </xf>
    <xf numFmtId="166" fontId="12" fillId="2" borderId="13" xfId="0" applyNumberFormat="1" applyFont="1" applyFill="1" applyBorder="1" applyAlignment="1">
      <alignment horizontal="center"/>
    </xf>
    <xf numFmtId="166" fontId="12" fillId="2" borderId="14" xfId="0" applyNumberFormat="1" applyFont="1" applyFill="1" applyBorder="1" applyAlignment="1">
      <alignment horizontal="center"/>
    </xf>
    <xf numFmtId="166" fontId="12" fillId="2" borderId="15" xfId="0" applyNumberFormat="1" applyFont="1" applyFill="1" applyBorder="1" applyAlignment="1">
      <alignment horizontal="center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2" fontId="14" fillId="7" borderId="27" xfId="0" applyNumberFormat="1" applyFont="1" applyFill="1" applyBorder="1" applyAlignment="1">
      <alignment horizontal="center"/>
    </xf>
    <xf numFmtId="0" fontId="15" fillId="2" borderId="0" xfId="0" applyFont="1" applyFill="1"/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9" fillId="2" borderId="0" xfId="0" applyFont="1" applyFill="1"/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71" fontId="12" fillId="2" borderId="2" xfId="0" applyNumberFormat="1" applyFont="1" applyFill="1" applyBorder="1" applyAlignment="1">
      <alignment horizontal="right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2" fillId="2" borderId="56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2" fontId="14" fillId="7" borderId="27" xfId="0" applyNumberFormat="1" applyFont="1" applyFill="1" applyBorder="1" applyAlignment="1">
      <alignment horizontal="center"/>
    </xf>
    <xf numFmtId="0" fontId="15" fillId="2" borderId="0" xfId="0" applyFont="1" applyFill="1"/>
    <xf numFmtId="0" fontId="13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2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5" fillId="2" borderId="0" xfId="1" applyFont="1" applyFill="1"/>
    <xf numFmtId="0" fontId="5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7" fillId="2" borderId="0" xfId="1" applyFont="1" applyFill="1"/>
    <xf numFmtId="0" fontId="6" fillId="2" borderId="0" xfId="1" applyFont="1" applyFill="1"/>
    <xf numFmtId="2" fontId="6" fillId="2" borderId="0" xfId="1" applyNumberFormat="1" applyFont="1" applyFill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8" fillId="3" borderId="3" xfId="1" applyFont="1" applyFill="1" applyBorder="1" applyAlignment="1" applyProtection="1">
      <alignment horizontal="center"/>
      <protection locked="0"/>
    </xf>
    <xf numFmtId="0" fontId="8" fillId="3" borderId="5" xfId="1" applyFont="1" applyFill="1" applyBorder="1" applyAlignment="1" applyProtection="1">
      <alignment horizontal="center"/>
      <protection locked="0"/>
    </xf>
    <xf numFmtId="0" fontId="7" fillId="2" borderId="4" xfId="1" applyFont="1" applyFill="1" applyBorder="1"/>
    <xf numFmtId="1" fontId="6" fillId="4" borderId="2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0" fontId="7" fillId="2" borderId="3" xfId="1" applyFont="1" applyFill="1" applyBorder="1"/>
    <xf numFmtId="10" fontId="6" fillId="5" borderId="1" xfId="1" applyNumberFormat="1" applyFont="1" applyFill="1" applyBorder="1" applyAlignment="1">
      <alignment horizontal="center"/>
    </xf>
    <xf numFmtId="165" fontId="6" fillId="2" borderId="0" xfId="1" applyNumberFormat="1" applyFont="1" applyFill="1" applyAlignment="1">
      <alignment horizontal="center"/>
    </xf>
    <xf numFmtId="0" fontId="7" fillId="2" borderId="6" xfId="1" applyFont="1" applyFill="1" applyBorder="1"/>
    <xf numFmtId="0" fontId="7" fillId="2" borderId="5" xfId="1" applyFont="1" applyFill="1" applyBorder="1"/>
    <xf numFmtId="0" fontId="6" fillId="4" borderId="1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7" fillId="2" borderId="7" xfId="1" applyFont="1" applyFill="1" applyBorder="1"/>
    <xf numFmtId="0" fontId="7" fillId="2" borderId="8" xfId="1" applyFont="1" applyFill="1" applyBorder="1"/>
    <xf numFmtId="0" fontId="7" fillId="2" borderId="0" xfId="1" applyFont="1" applyFill="1" applyAlignment="1" applyProtection="1">
      <alignment horizontal="left"/>
      <protection locked="0"/>
    </xf>
    <xf numFmtId="0" fontId="7" fillId="2" borderId="0" xfId="1" applyFont="1" applyFill="1" applyProtection="1">
      <protection locked="0"/>
    </xf>
    <xf numFmtId="0" fontId="3" fillId="2" borderId="9" xfId="1" applyFont="1" applyFill="1" applyBorder="1"/>
    <xf numFmtId="0" fontId="3" fillId="2" borderId="0" xfId="1" applyFont="1" applyFill="1" applyAlignment="1">
      <alignment horizontal="center"/>
    </xf>
    <xf numFmtId="10" fontId="3" fillId="2" borderId="9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3" fillId="2" borderId="7" xfId="1" applyFont="1" applyFill="1" applyBorder="1"/>
    <xf numFmtId="0" fontId="2" fillId="2" borderId="11" xfId="1" applyFont="1" applyFill="1" applyBorder="1"/>
    <xf numFmtId="0" fontId="3" fillId="2" borderId="11" xfId="1" applyFont="1" applyFill="1" applyBorder="1"/>
    <xf numFmtId="2" fontId="6" fillId="2" borderId="0" xfId="9" applyNumberFormat="1" applyFont="1" applyFill="1" applyAlignment="1">
      <alignment horizontal="center"/>
    </xf>
    <xf numFmtId="0" fontId="6" fillId="2" borderId="0" xfId="9" applyFont="1" applyFill="1" applyAlignment="1">
      <alignment horizontal="center"/>
    </xf>
    <xf numFmtId="0" fontId="6" fillId="2" borderId="0" xfId="9" applyFont="1" applyFill="1" applyAlignment="1">
      <alignment horizontal="left"/>
    </xf>
    <xf numFmtId="0" fontId="25" fillId="2" borderId="0" xfId="9" applyFill="1"/>
    <xf numFmtId="0" fontId="2" fillId="2" borderId="0" xfId="9" applyFont="1" applyFill="1"/>
    <xf numFmtId="0" fontId="3" fillId="2" borderId="0" xfId="9" applyFont="1" applyFill="1"/>
    <xf numFmtId="0" fontId="6" fillId="2" borderId="1" xfId="9" applyFont="1" applyFill="1" applyBorder="1" applyAlignment="1">
      <alignment horizontal="center"/>
    </xf>
    <xf numFmtId="0" fontId="3" fillId="2" borderId="0" xfId="9" applyFont="1" applyFill="1" applyAlignment="1">
      <alignment horizontal="center"/>
    </xf>
    <xf numFmtId="0" fontId="5" fillId="2" borderId="0" xfId="9" applyFont="1" applyFill="1" applyAlignment="1">
      <alignment horizontal="left"/>
    </xf>
    <xf numFmtId="0" fontId="7" fillId="2" borderId="0" xfId="9" applyFont="1" applyFill="1"/>
    <xf numFmtId="0" fontId="7" fillId="2" borderId="7" xfId="9" applyFont="1" applyFill="1" applyBorder="1"/>
    <xf numFmtId="0" fontId="6" fillId="2" borderId="0" xfId="9" applyFont="1" applyFill="1"/>
    <xf numFmtId="0" fontId="5" fillId="2" borderId="0" xfId="9" applyFont="1" applyFill="1"/>
    <xf numFmtId="0" fontId="3" fillId="2" borderId="0" xfId="9" applyFont="1" applyFill="1" applyAlignment="1">
      <alignment horizontal="right"/>
    </xf>
    <xf numFmtId="0" fontId="6" fillId="2" borderId="2" xfId="9" applyFont="1" applyFill="1" applyBorder="1" applyAlignment="1">
      <alignment horizontal="center"/>
    </xf>
    <xf numFmtId="0" fontId="7" fillId="2" borderId="3" xfId="9" applyFont="1" applyFill="1" applyBorder="1" applyAlignment="1">
      <alignment horizontal="center"/>
    </xf>
    <xf numFmtId="0" fontId="8" fillId="3" borderId="3" xfId="9" applyFont="1" applyFill="1" applyBorder="1" applyAlignment="1" applyProtection="1">
      <alignment horizontal="center"/>
      <protection locked="0"/>
    </xf>
    <xf numFmtId="0" fontId="8" fillId="3" borderId="5" xfId="9" applyFont="1" applyFill="1" applyBorder="1" applyAlignment="1" applyProtection="1">
      <alignment horizontal="center"/>
      <protection locked="0"/>
    </xf>
    <xf numFmtId="0" fontId="7" fillId="2" borderId="4" xfId="9" applyFont="1" applyFill="1" applyBorder="1"/>
    <xf numFmtId="1" fontId="6" fillId="4" borderId="2" xfId="9" applyNumberFormat="1" applyFont="1" applyFill="1" applyBorder="1" applyAlignment="1">
      <alignment horizontal="center"/>
    </xf>
    <xf numFmtId="2" fontId="6" fillId="4" borderId="1" xfId="9" applyNumberFormat="1" applyFont="1" applyFill="1" applyBorder="1" applyAlignment="1">
      <alignment horizontal="center"/>
    </xf>
    <xf numFmtId="0" fontId="7" fillId="2" borderId="3" xfId="9" applyFont="1" applyFill="1" applyBorder="1"/>
    <xf numFmtId="10" fontId="6" fillId="5" borderId="1" xfId="9" applyNumberFormat="1" applyFont="1" applyFill="1" applyBorder="1" applyAlignment="1">
      <alignment horizontal="center"/>
    </xf>
    <xf numFmtId="165" fontId="6" fillId="2" borderId="0" xfId="9" applyNumberFormat="1" applyFont="1" applyFill="1" applyAlignment="1">
      <alignment horizontal="center"/>
    </xf>
    <xf numFmtId="0" fontId="7" fillId="2" borderId="6" xfId="9" applyFont="1" applyFill="1" applyBorder="1"/>
    <xf numFmtId="0" fontId="7" fillId="2" borderId="5" xfId="9" applyFont="1" applyFill="1" applyBorder="1"/>
    <xf numFmtId="0" fontId="6" fillId="4" borderId="1" xfId="9" applyFont="1" applyFill="1" applyBorder="1" applyAlignment="1">
      <alignment horizontal="center"/>
    </xf>
    <xf numFmtId="0" fontId="6" fillId="2" borderId="7" xfId="9" applyFont="1" applyFill="1" applyBorder="1" applyAlignment="1">
      <alignment horizontal="center"/>
    </xf>
    <xf numFmtId="0" fontId="7" fillId="2" borderId="8" xfId="9" applyFont="1" applyFill="1" applyBorder="1"/>
    <xf numFmtId="0" fontId="7" fillId="2" borderId="0" xfId="9" applyFont="1" applyFill="1" applyAlignment="1" applyProtection="1">
      <alignment horizontal="left"/>
      <protection locked="0"/>
    </xf>
    <xf numFmtId="0" fontId="7" fillId="2" borderId="0" xfId="9" applyFont="1" applyFill="1" applyProtection="1">
      <protection locked="0"/>
    </xf>
    <xf numFmtId="0" fontId="3" fillId="2" borderId="9" xfId="9" applyFont="1" applyFill="1" applyBorder="1"/>
    <xf numFmtId="10" fontId="3" fillId="2" borderId="9" xfId="9" applyNumberFormat="1" applyFont="1" applyFill="1" applyBorder="1"/>
    <xf numFmtId="0" fontId="2" fillId="2" borderId="10" xfId="9" applyFont="1" applyFill="1" applyBorder="1" applyAlignment="1">
      <alignment horizontal="center"/>
    </xf>
    <xf numFmtId="0" fontId="3" fillId="2" borderId="10" xfId="9" applyFont="1" applyFill="1" applyBorder="1" applyAlignment="1">
      <alignment horizontal="center"/>
    </xf>
    <xf numFmtId="0" fontId="2" fillId="2" borderId="0" xfId="9" applyFont="1" applyFill="1" applyAlignment="1">
      <alignment horizontal="right"/>
    </xf>
    <xf numFmtId="0" fontId="3" fillId="2" borderId="7" xfId="9" applyFont="1" applyFill="1" applyBorder="1"/>
    <xf numFmtId="0" fontId="2" fillId="2" borderId="11" xfId="9" applyFont="1" applyFill="1" applyBorder="1"/>
    <xf numFmtId="0" fontId="3" fillId="2" borderId="11" xfId="9" applyFont="1" applyFill="1" applyBorder="1"/>
    <xf numFmtId="2" fontId="12" fillId="2" borderId="21" xfId="0" applyNumberFormat="1" applyFont="1" applyFill="1" applyBorder="1" applyAlignment="1">
      <alignment horizont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protection locked="0"/>
    </xf>
    <xf numFmtId="0" fontId="3" fillId="2" borderId="0" xfId="0" applyFont="1" applyFill="1" applyBorder="1"/>
    <xf numFmtId="0" fontId="0" fillId="2" borderId="0" xfId="0" applyFill="1" applyBorder="1"/>
    <xf numFmtId="0" fontId="1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vertical="center" wrapText="1"/>
    </xf>
    <xf numFmtId="0" fontId="19" fillId="2" borderId="0" xfId="0" applyFont="1" applyFill="1" applyBorder="1"/>
    <xf numFmtId="0" fontId="12" fillId="2" borderId="0" xfId="0" applyFont="1" applyFill="1" applyBorder="1"/>
    <xf numFmtId="2" fontId="12" fillId="2" borderId="26" xfId="0" applyNumberFormat="1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2" fontId="12" fillId="2" borderId="35" xfId="0" applyNumberFormat="1" applyFont="1" applyFill="1" applyBorder="1" applyAlignment="1">
      <alignment horizontal="center"/>
    </xf>
    <xf numFmtId="171" fontId="12" fillId="2" borderId="60" xfId="0" applyNumberFormat="1" applyFont="1" applyFill="1" applyBorder="1" applyAlignment="1">
      <alignment horizontal="right"/>
    </xf>
    <xf numFmtId="0" fontId="12" fillId="2" borderId="61" xfId="0" applyFont="1" applyFill="1" applyBorder="1" applyAlignment="1">
      <alignment horizontal="right"/>
    </xf>
    <xf numFmtId="0" fontId="12" fillId="2" borderId="59" xfId="0" applyFont="1" applyFill="1" applyBorder="1" applyAlignment="1">
      <alignment horizontal="right"/>
    </xf>
    <xf numFmtId="2" fontId="14" fillId="7" borderId="63" xfId="0" applyNumberFormat="1" applyFont="1" applyFill="1" applyBorder="1" applyAlignment="1">
      <alignment horizontal="center"/>
    </xf>
    <xf numFmtId="10" fontId="14" fillId="6" borderId="63" xfId="0" applyNumberFormat="1" applyFont="1" applyFill="1" applyBorder="1" applyAlignment="1">
      <alignment horizontal="center"/>
    </xf>
    <xf numFmtId="0" fontId="14" fillId="7" borderId="62" xfId="0" applyFont="1" applyFill="1" applyBorder="1" applyAlignment="1">
      <alignment horizontal="center"/>
    </xf>
    <xf numFmtId="0" fontId="5" fillId="2" borderId="0" xfId="9" applyFont="1" applyFill="1" applyAlignment="1">
      <alignment horizontal="center"/>
    </xf>
    <xf numFmtId="173" fontId="8" fillId="3" borderId="3" xfId="9" applyNumberFormat="1" applyFont="1" applyFill="1" applyBorder="1" applyAlignment="1" applyProtection="1">
      <alignment horizontal="center"/>
      <protection locked="0"/>
    </xf>
    <xf numFmtId="173" fontId="8" fillId="3" borderId="4" xfId="9" applyNumberFormat="1" applyFont="1" applyFill="1" applyBorder="1" applyAlignment="1" applyProtection="1">
      <alignment horizontal="center"/>
      <protection locked="0"/>
    </xf>
    <xf numFmtId="173" fontId="8" fillId="3" borderId="5" xfId="9" applyNumberFormat="1" applyFont="1" applyFill="1" applyBorder="1" applyAlignment="1" applyProtection="1">
      <alignment horizontal="center"/>
      <protection locked="0"/>
    </xf>
    <xf numFmtId="173" fontId="6" fillId="4" borderId="1" xfId="9" applyNumberFormat="1" applyFont="1" applyFill="1" applyBorder="1" applyAlignment="1">
      <alignment horizontal="center"/>
    </xf>
    <xf numFmtId="166" fontId="6" fillId="2" borderId="0" xfId="9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73" fontId="8" fillId="3" borderId="3" xfId="1" applyNumberFormat="1" applyFont="1" applyFill="1" applyBorder="1" applyAlignment="1" applyProtection="1">
      <alignment horizontal="center"/>
      <protection locked="0"/>
    </xf>
    <xf numFmtId="173" fontId="8" fillId="3" borderId="5" xfId="1" applyNumberFormat="1" applyFont="1" applyFill="1" applyBorder="1" applyAlignment="1" applyProtection="1">
      <alignment horizontal="center"/>
      <protection locked="0"/>
    </xf>
    <xf numFmtId="173" fontId="8" fillId="3" borderId="4" xfId="1" applyNumberFormat="1" applyFont="1" applyFill="1" applyBorder="1" applyAlignment="1" applyProtection="1">
      <alignment horizontal="center"/>
      <protection locked="0"/>
    </xf>
    <xf numFmtId="173" fontId="6" fillId="4" borderId="1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5" fillId="3" borderId="0" xfId="0" applyFont="1" applyFill="1" applyAlignment="1" applyProtection="1">
      <alignment horizontal="left"/>
      <protection locked="0"/>
    </xf>
    <xf numFmtId="0" fontId="13" fillId="2" borderId="40" xfId="0" applyFont="1" applyFill="1" applyBorder="1" applyAlignment="1">
      <alignment horizontal="center"/>
    </xf>
    <xf numFmtId="0" fontId="2" fillId="2" borderId="0" xfId="23" applyFont="1" applyFill="1"/>
    <xf numFmtId="0" fontId="1" fillId="2" borderId="0" xfId="23"/>
    <xf numFmtId="0" fontId="11" fillId="2" borderId="0" xfId="23" applyFont="1" applyFill="1" applyAlignment="1">
      <alignment wrapText="1"/>
    </xf>
    <xf numFmtId="0" fontId="5" fillId="2" borderId="0" xfId="23" applyFont="1" applyFill="1"/>
    <xf numFmtId="0" fontId="7" fillId="2" borderId="0" xfId="23" applyFont="1" applyFill="1"/>
    <xf numFmtId="167" fontId="7" fillId="2" borderId="0" xfId="23" applyNumberFormat="1" applyFont="1" applyFill="1" applyAlignment="1">
      <alignment horizontal="left"/>
    </xf>
    <xf numFmtId="167" fontId="7" fillId="2" borderId="0" xfId="23" applyNumberFormat="1" applyFont="1" applyFill="1" applyAlignment="1">
      <alignment horizontal="center"/>
    </xf>
    <xf numFmtId="0" fontId="6" fillId="2" borderId="0" xfId="23" applyFont="1" applyFill="1" applyAlignment="1">
      <alignment horizontal="right"/>
    </xf>
    <xf numFmtId="167" fontId="7" fillId="2" borderId="0" xfId="23" applyNumberFormat="1" applyFont="1" applyFill="1"/>
    <xf numFmtId="0" fontId="5" fillId="2" borderId="0" xfId="23" applyFont="1" applyFill="1" applyAlignment="1">
      <alignment horizontal="left"/>
    </xf>
    <xf numFmtId="0" fontId="10" fillId="2" borderId="0" xfId="23" applyFont="1" applyFill="1"/>
    <xf numFmtId="164" fontId="2" fillId="2" borderId="0" xfId="23" applyNumberFormat="1" applyFont="1" applyFill="1"/>
    <xf numFmtId="164" fontId="6" fillId="2" borderId="12" xfId="23" applyNumberFormat="1" applyFont="1" applyFill="1" applyBorder="1" applyAlignment="1">
      <alignment horizontal="center" wrapText="1"/>
    </xf>
    <xf numFmtId="0" fontId="6" fillId="2" borderId="12" xfId="23" applyFont="1" applyFill="1" applyBorder="1" applyAlignment="1">
      <alignment horizontal="center" wrapText="1"/>
    </xf>
    <xf numFmtId="0" fontId="3" fillId="2" borderId="0" xfId="23" applyFont="1" applyFill="1" applyAlignment="1">
      <alignment horizontal="center"/>
    </xf>
    <xf numFmtId="2" fontId="7" fillId="3" borderId="14" xfId="23" applyNumberFormat="1" applyFont="1" applyFill="1" applyBorder="1" applyAlignment="1" applyProtection="1">
      <alignment horizontal="center"/>
      <protection locked="0"/>
    </xf>
    <xf numFmtId="10" fontId="7" fillId="2" borderId="13" xfId="23" applyNumberFormat="1" applyFont="1" applyFill="1" applyBorder="1" applyAlignment="1">
      <alignment horizontal="center"/>
    </xf>
    <xf numFmtId="10" fontId="7" fillId="2" borderId="0" xfId="23" applyNumberFormat="1" applyFont="1" applyFill="1" applyAlignment="1">
      <alignment horizontal="center"/>
    </xf>
    <xf numFmtId="10" fontId="7" fillId="2" borderId="14" xfId="23" applyNumberFormat="1" applyFont="1" applyFill="1" applyBorder="1" applyAlignment="1">
      <alignment horizontal="center"/>
    </xf>
    <xf numFmtId="2" fontId="7" fillId="3" borderId="15" xfId="23" applyNumberFormat="1" applyFont="1" applyFill="1" applyBorder="1" applyAlignment="1" applyProtection="1">
      <alignment horizontal="center"/>
      <protection locked="0"/>
    </xf>
    <xf numFmtId="10" fontId="7" fillId="2" borderId="15" xfId="23" applyNumberFormat="1" applyFont="1" applyFill="1" applyBorder="1" applyAlignment="1">
      <alignment horizontal="center"/>
    </xf>
    <xf numFmtId="166" fontId="3" fillId="2" borderId="0" xfId="23" applyNumberFormat="1" applyFont="1" applyFill="1" applyAlignment="1">
      <alignment horizontal="center"/>
    </xf>
    <xf numFmtId="10" fontId="3" fillId="2" borderId="0" xfId="23" applyNumberFormat="1" applyFont="1" applyFill="1" applyAlignment="1">
      <alignment horizontal="center"/>
    </xf>
    <xf numFmtId="0" fontId="7" fillId="2" borderId="12" xfId="23" applyFont="1" applyFill="1" applyBorder="1" applyAlignment="1">
      <alignment horizontal="center" vertical="center"/>
    </xf>
    <xf numFmtId="166" fontId="7" fillId="2" borderId="0" xfId="23" applyNumberFormat="1" applyFont="1" applyFill="1" applyAlignment="1">
      <alignment horizontal="center"/>
    </xf>
    <xf numFmtId="2" fontId="9" fillId="2" borderId="0" xfId="23" applyNumberFormat="1" applyFont="1" applyFill="1" applyAlignment="1">
      <alignment horizontal="right"/>
    </xf>
    <xf numFmtId="2" fontId="6" fillId="2" borderId="0" xfId="23" applyNumberFormat="1" applyFont="1" applyFill="1"/>
    <xf numFmtId="2" fontId="9" fillId="2" borderId="0" xfId="23" applyNumberFormat="1" applyFont="1" applyFill="1"/>
    <xf numFmtId="0" fontId="6" fillId="2" borderId="12" xfId="23" applyFont="1" applyFill="1" applyBorder="1" applyAlignment="1">
      <alignment horizontal="center" vertical="center"/>
    </xf>
    <xf numFmtId="10" fontId="3" fillId="2" borderId="0" xfId="23" applyNumberFormat="1" applyFont="1" applyFill="1"/>
    <xf numFmtId="165" fontId="6" fillId="2" borderId="16" xfId="23" applyNumberFormat="1" applyFont="1" applyFill="1" applyBorder="1" applyAlignment="1">
      <alignment horizontal="center"/>
    </xf>
    <xf numFmtId="2" fontId="6" fillId="2" borderId="12" xfId="23" applyNumberFormat="1" applyFont="1" applyFill="1" applyBorder="1" applyAlignment="1">
      <alignment horizontal="center" vertical="center"/>
    </xf>
    <xf numFmtId="165" fontId="6" fillId="2" borderId="17" xfId="23" applyNumberFormat="1" applyFont="1" applyFill="1" applyBorder="1" applyAlignment="1">
      <alignment horizontal="center"/>
    </xf>
    <xf numFmtId="0" fontId="7" fillId="2" borderId="9" xfId="23" applyFont="1" applyFill="1" applyBorder="1"/>
    <xf numFmtId="0" fontId="7" fillId="2" borderId="0" xfId="23" applyFont="1" applyFill="1" applyAlignment="1">
      <alignment horizontal="center"/>
    </xf>
    <xf numFmtId="10" fontId="7" fillId="2" borderId="9" xfId="23" applyNumberFormat="1" applyFont="1" applyFill="1" applyBorder="1"/>
    <xf numFmtId="0" fontId="6" fillId="2" borderId="10" xfId="23" applyFont="1" applyFill="1" applyBorder="1"/>
    <xf numFmtId="0" fontId="6" fillId="2" borderId="10" xfId="23" applyFont="1" applyFill="1" applyBorder="1" applyAlignment="1">
      <alignment horizontal="center"/>
    </xf>
    <xf numFmtId="0" fontId="7" fillId="2" borderId="10" xfId="23" applyFont="1" applyFill="1" applyBorder="1" applyAlignment="1">
      <alignment horizontal="center"/>
    </xf>
    <xf numFmtId="0" fontId="7" fillId="2" borderId="7" xfId="23" applyFont="1" applyFill="1" applyBorder="1"/>
    <xf numFmtId="0" fontId="6" fillId="2" borderId="11" xfId="23" applyFont="1" applyFill="1" applyBorder="1"/>
    <xf numFmtId="0" fontId="6" fillId="2" borderId="0" xfId="23" applyFont="1" applyFill="1"/>
    <xf numFmtId="0" fontId="7" fillId="2" borderId="11" xfId="23" applyFont="1" applyFill="1" applyBorder="1"/>
    <xf numFmtId="171" fontId="6" fillId="2" borderId="12" xfId="23" applyNumberFormat="1" applyFont="1" applyFill="1" applyBorder="1" applyAlignment="1">
      <alignment horizontal="center" vertical="center"/>
    </xf>
    <xf numFmtId="2" fontId="7" fillId="2" borderId="12" xfId="23" applyNumberFormat="1" applyFont="1" applyFill="1" applyBorder="1" applyAlignment="1">
      <alignment horizontal="center" vertical="center"/>
    </xf>
    <xf numFmtId="0" fontId="4" fillId="2" borderId="0" xfId="9" applyFont="1" applyFill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6" fillId="2" borderId="0" xfId="23" applyFont="1" applyFill="1" applyAlignment="1">
      <alignment horizontal="right"/>
    </xf>
    <xf numFmtId="0" fontId="5" fillId="2" borderId="0" xfId="23" applyFont="1" applyFill="1" applyAlignment="1">
      <alignment horizontal="center"/>
    </xf>
    <xf numFmtId="164" fontId="2" fillId="2" borderId="0" xfId="23" applyNumberFormat="1" applyFont="1" applyFill="1" applyAlignment="1">
      <alignment horizontal="center"/>
    </xf>
    <xf numFmtId="171" fontId="6" fillId="2" borderId="13" xfId="23" applyNumberFormat="1" applyFont="1" applyFill="1" applyBorder="1" applyAlignment="1">
      <alignment horizontal="center" vertical="center"/>
    </xf>
    <xf numFmtId="171" fontId="6" fillId="2" borderId="15" xfId="23" applyNumberFormat="1" applyFont="1" applyFill="1" applyBorder="1" applyAlignment="1">
      <alignment horizontal="center" vertical="center"/>
    </xf>
    <xf numFmtId="0" fontId="11" fillId="2" borderId="18" xfId="23" applyFont="1" applyFill="1" applyBorder="1" applyAlignment="1">
      <alignment horizontal="center" wrapText="1"/>
    </xf>
    <xf numFmtId="0" fontId="11" fillId="2" borderId="19" xfId="23" applyFont="1" applyFill="1" applyBorder="1" applyAlignment="1">
      <alignment horizontal="center" wrapText="1"/>
    </xf>
    <xf numFmtId="0" fontId="11" fillId="2" borderId="20" xfId="23" applyFont="1" applyFill="1" applyBorder="1" applyAlignment="1">
      <alignment horizontal="center" wrapText="1"/>
    </xf>
    <xf numFmtId="0" fontId="14" fillId="3" borderId="0" xfId="0" applyFont="1" applyFill="1" applyAlignment="1" applyProtection="1">
      <alignment horizontal="left" wrapText="1"/>
      <protection locked="0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wrapText="1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20" fillId="2" borderId="18" xfId="0" applyFont="1" applyFill="1" applyBorder="1" applyAlignment="1">
      <alignment horizontal="justify" vertical="center" wrapText="1"/>
    </xf>
    <xf numFmtId="0" fontId="20" fillId="2" borderId="19" xfId="0" applyFont="1" applyFill="1" applyBorder="1" applyAlignment="1">
      <alignment horizontal="justify" vertical="center" wrapText="1"/>
    </xf>
    <xf numFmtId="0" fontId="20" fillId="2" borderId="20" xfId="0" applyFont="1" applyFill="1" applyBorder="1" applyAlignment="1">
      <alignment horizontal="justify" vertical="center" wrapText="1"/>
    </xf>
    <xf numFmtId="0" fontId="20" fillId="2" borderId="18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20" xfId="0" applyFont="1" applyFill="1" applyBorder="1" applyAlignment="1">
      <alignment horizontal="left" vertical="center" wrapText="1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10" fontId="16" fillId="2" borderId="14" xfId="0" applyNumberFormat="1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left" vertical="center" wrapText="1"/>
    </xf>
    <xf numFmtId="0" fontId="20" fillId="2" borderId="22" xfId="0" applyFont="1" applyFill="1" applyBorder="1" applyAlignment="1">
      <alignment horizontal="left" vertical="center" wrapText="1"/>
    </xf>
    <xf numFmtId="0" fontId="20" fillId="2" borderId="43" xfId="0" applyFont="1" applyFill="1" applyBorder="1" applyAlignment="1">
      <alignment horizontal="left" vertical="center" wrapText="1"/>
    </xf>
    <xf numFmtId="0" fontId="20" fillId="2" borderId="44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left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</cellXfs>
  <cellStyles count="24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3" xfId="2"/>
    <cellStyle name="Normal 4" xfId="5"/>
    <cellStyle name="Normal 5" xfId="6"/>
    <cellStyle name="Normal 6" xfId="7"/>
    <cellStyle name="Normal 7" xfId="8"/>
    <cellStyle name="Normal 8" xfId="3"/>
    <cellStyle name="Normal 9" xfId="4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4" workbookViewId="0">
      <selection activeCell="B17" sqref="B17"/>
    </sheetView>
  </sheetViews>
  <sheetFormatPr defaultColWidth="9.109375" defaultRowHeight="13.8" x14ac:dyDescent="0.3"/>
  <cols>
    <col min="1" max="1" width="27.5546875" style="572" customWidth="1"/>
    <col min="2" max="2" width="20.44140625" style="572" customWidth="1"/>
    <col min="3" max="3" width="31.88671875" style="572" customWidth="1"/>
    <col min="4" max="4" width="25.88671875" style="572" customWidth="1"/>
    <col min="5" max="5" width="25.6640625" style="572" customWidth="1"/>
    <col min="6" max="6" width="23.109375" style="572" customWidth="1"/>
    <col min="7" max="7" width="28.44140625" style="572" customWidth="1"/>
    <col min="8" max="8" width="21.5546875" style="572" customWidth="1"/>
    <col min="9" max="9" width="9.109375" style="572" customWidth="1"/>
    <col min="10" max="16384" width="9.109375" style="570"/>
  </cols>
  <sheetData>
    <row r="14" spans="1:6" ht="15" customHeight="1" x14ac:dyDescent="0.3">
      <c r="A14" s="571"/>
      <c r="C14" s="580"/>
      <c r="F14" s="580"/>
    </row>
    <row r="15" spans="1:6" ht="18.75" customHeight="1" x14ac:dyDescent="0.35">
      <c r="A15" s="691" t="s">
        <v>0</v>
      </c>
      <c r="B15" s="691"/>
      <c r="C15" s="691"/>
      <c r="D15" s="691"/>
      <c r="E15" s="691"/>
    </row>
    <row r="16" spans="1:6" ht="16.5" customHeight="1" x14ac:dyDescent="0.3">
      <c r="A16" s="579" t="s">
        <v>1</v>
      </c>
      <c r="B16" s="575" t="s">
        <v>2</v>
      </c>
    </row>
    <row r="17" spans="1:5" ht="16.5" customHeight="1" x14ac:dyDescent="0.3">
      <c r="A17" s="569" t="s">
        <v>3</v>
      </c>
      <c r="B17" s="569" t="s">
        <v>124</v>
      </c>
      <c r="D17" s="568"/>
      <c r="E17" s="576"/>
    </row>
    <row r="18" spans="1:5" ht="16.5" customHeight="1" x14ac:dyDescent="0.3">
      <c r="A18" s="578" t="s">
        <v>4</v>
      </c>
      <c r="B18" s="568" t="s">
        <v>123</v>
      </c>
      <c r="C18" s="576"/>
      <c r="D18" s="576"/>
      <c r="E18" s="576"/>
    </row>
    <row r="19" spans="1:5" ht="16.5" customHeight="1" x14ac:dyDescent="0.3">
      <c r="A19" s="578" t="s">
        <v>5</v>
      </c>
      <c r="B19" s="567">
        <v>84.06</v>
      </c>
      <c r="C19" s="576"/>
      <c r="D19" s="576"/>
      <c r="E19" s="576"/>
    </row>
    <row r="20" spans="1:5" ht="16.5" customHeight="1" x14ac:dyDescent="0.3">
      <c r="A20" s="569" t="s">
        <v>7</v>
      </c>
      <c r="B20" s="567">
        <v>15.03</v>
      </c>
      <c r="C20" s="576"/>
      <c r="D20" s="576"/>
      <c r="E20" s="576"/>
    </row>
    <row r="21" spans="1:5" ht="16.5" customHeight="1" x14ac:dyDescent="0.3">
      <c r="A21" s="569" t="s">
        <v>8</v>
      </c>
      <c r="B21" s="633">
        <f>B20/20*4/20</f>
        <v>0.15029999999999999</v>
      </c>
      <c r="C21" s="576"/>
      <c r="D21" s="576"/>
      <c r="E21" s="576"/>
    </row>
    <row r="22" spans="1:5" ht="15.75" customHeight="1" x14ac:dyDescent="0.3">
      <c r="A22" s="576"/>
      <c r="B22" s="576"/>
      <c r="C22" s="576"/>
      <c r="D22" s="576"/>
      <c r="E22" s="576"/>
    </row>
    <row r="23" spans="1:5" ht="16.5" customHeight="1" x14ac:dyDescent="0.3">
      <c r="A23" s="573" t="s">
        <v>10</v>
      </c>
      <c r="B23" s="581" t="s">
        <v>11</v>
      </c>
      <c r="C23" s="573" t="s">
        <v>12</v>
      </c>
      <c r="D23" s="573" t="s">
        <v>13</v>
      </c>
      <c r="E23" s="573" t="s">
        <v>14</v>
      </c>
    </row>
    <row r="24" spans="1:5" ht="16.5" customHeight="1" x14ac:dyDescent="0.3">
      <c r="A24" s="582">
        <v>1</v>
      </c>
      <c r="B24" s="583">
        <v>115506147</v>
      </c>
      <c r="C24" s="583">
        <v>3863.1</v>
      </c>
      <c r="D24" s="629">
        <v>1.2</v>
      </c>
      <c r="E24" s="630">
        <v>3</v>
      </c>
    </row>
    <row r="25" spans="1:5" ht="16.5" customHeight="1" x14ac:dyDescent="0.3">
      <c r="A25" s="582">
        <v>2</v>
      </c>
      <c r="B25" s="583">
        <v>115593793</v>
      </c>
      <c r="C25" s="583">
        <v>3860.3</v>
      </c>
      <c r="D25" s="629">
        <v>1.1000000000000001</v>
      </c>
      <c r="E25" s="629">
        <v>3</v>
      </c>
    </row>
    <row r="26" spans="1:5" ht="16.5" customHeight="1" x14ac:dyDescent="0.3">
      <c r="A26" s="582">
        <v>3</v>
      </c>
      <c r="B26" s="583">
        <v>115837796</v>
      </c>
      <c r="C26" s="583">
        <v>3853.8</v>
      </c>
      <c r="D26" s="629">
        <v>1.2</v>
      </c>
      <c r="E26" s="629">
        <v>3</v>
      </c>
    </row>
    <row r="27" spans="1:5" ht="16.5" customHeight="1" x14ac:dyDescent="0.3">
      <c r="A27" s="582">
        <v>4</v>
      </c>
      <c r="B27" s="583">
        <v>115833536</v>
      </c>
      <c r="C27" s="583">
        <v>3869.6</v>
      </c>
      <c r="D27" s="629">
        <v>1.1000000000000001</v>
      </c>
      <c r="E27" s="629">
        <v>3</v>
      </c>
    </row>
    <row r="28" spans="1:5" ht="16.5" customHeight="1" x14ac:dyDescent="0.3">
      <c r="A28" s="582">
        <v>5</v>
      </c>
      <c r="B28" s="583">
        <v>115845247</v>
      </c>
      <c r="C28" s="583">
        <v>3882.3</v>
      </c>
      <c r="D28" s="629">
        <v>1.1000000000000001</v>
      </c>
      <c r="E28" s="629">
        <v>3</v>
      </c>
    </row>
    <row r="29" spans="1:5" ht="16.5" customHeight="1" x14ac:dyDescent="0.3">
      <c r="A29" s="582">
        <v>6</v>
      </c>
      <c r="B29" s="584">
        <v>115488855</v>
      </c>
      <c r="C29" s="584">
        <v>3899.5</v>
      </c>
      <c r="D29" s="631">
        <v>1.1000000000000001</v>
      </c>
      <c r="E29" s="631">
        <v>3</v>
      </c>
    </row>
    <row r="30" spans="1:5" ht="16.5" customHeight="1" x14ac:dyDescent="0.3">
      <c r="A30" s="585" t="s">
        <v>15</v>
      </c>
      <c r="B30" s="586">
        <f>AVERAGE(B24:B29)</f>
        <v>115684229</v>
      </c>
      <c r="C30" s="632">
        <f>AVERAGE(C24:C29)</f>
        <v>3871.4333333333338</v>
      </c>
      <c r="D30" s="587">
        <f>AVERAGE(D24:D29)</f>
        <v>1.1333333333333331</v>
      </c>
      <c r="E30" s="587">
        <f>AVERAGE(E24:E29)</f>
        <v>3</v>
      </c>
    </row>
    <row r="31" spans="1:5" ht="16.5" customHeight="1" x14ac:dyDescent="0.3">
      <c r="A31" s="588" t="s">
        <v>16</v>
      </c>
      <c r="B31" s="589">
        <f>(STDEV(B24:B29)/B30)</f>
        <v>1.4965493752908856E-3</v>
      </c>
      <c r="C31" s="590"/>
      <c r="D31" s="590"/>
      <c r="E31" s="591"/>
    </row>
    <row r="32" spans="1:5" s="572" customFormat="1" ht="16.5" customHeight="1" x14ac:dyDescent="0.3">
      <c r="A32" s="592" t="s">
        <v>17</v>
      </c>
      <c r="B32" s="593">
        <f>COUNT(B24:B29)</f>
        <v>6</v>
      </c>
      <c r="C32" s="594"/>
      <c r="D32" s="577"/>
      <c r="E32" s="595"/>
    </row>
    <row r="33" spans="1:5" s="572" customFormat="1" ht="15.75" customHeight="1" x14ac:dyDescent="0.3">
      <c r="A33" s="576"/>
      <c r="B33" s="576"/>
      <c r="C33" s="576"/>
      <c r="D33" s="576"/>
      <c r="E33" s="576"/>
    </row>
    <row r="34" spans="1:5" s="572" customFormat="1" ht="16.5" customHeight="1" x14ac:dyDescent="0.3">
      <c r="A34" s="578" t="s">
        <v>18</v>
      </c>
      <c r="B34" s="596" t="s">
        <v>19</v>
      </c>
      <c r="C34" s="597"/>
      <c r="D34" s="597"/>
      <c r="E34" s="597"/>
    </row>
    <row r="35" spans="1:5" ht="16.5" customHeight="1" x14ac:dyDescent="0.3">
      <c r="A35" s="578"/>
      <c r="B35" s="596" t="s">
        <v>20</v>
      </c>
      <c r="C35" s="597"/>
      <c r="D35" s="597"/>
      <c r="E35" s="597"/>
    </row>
    <row r="36" spans="1:5" ht="16.5" customHeight="1" x14ac:dyDescent="0.3">
      <c r="A36" s="578"/>
      <c r="B36" s="596" t="s">
        <v>21</v>
      </c>
      <c r="C36" s="597"/>
      <c r="D36" s="597"/>
      <c r="E36" s="597"/>
    </row>
    <row r="37" spans="1:5" ht="15.75" customHeight="1" x14ac:dyDescent="0.3">
      <c r="A37" s="576"/>
      <c r="B37" s="576"/>
      <c r="C37" s="576"/>
      <c r="D37" s="576"/>
      <c r="E37" s="576"/>
    </row>
    <row r="38" spans="1:5" ht="16.5" customHeight="1" x14ac:dyDescent="0.3">
      <c r="A38" s="579" t="s">
        <v>1</v>
      </c>
      <c r="B38" s="628" t="s">
        <v>22</v>
      </c>
    </row>
    <row r="39" spans="1:5" ht="16.5" customHeight="1" x14ac:dyDescent="0.3">
      <c r="A39" s="578" t="s">
        <v>4</v>
      </c>
      <c r="B39" s="568" t="s">
        <v>123</v>
      </c>
      <c r="C39" s="576"/>
      <c r="D39" s="576"/>
      <c r="E39" s="576"/>
    </row>
    <row r="40" spans="1:5" ht="16.5" customHeight="1" x14ac:dyDescent="0.3">
      <c r="A40" s="578" t="s">
        <v>5</v>
      </c>
      <c r="B40" s="567">
        <v>84.06</v>
      </c>
      <c r="C40" s="576"/>
      <c r="D40" s="576"/>
      <c r="E40" s="576"/>
    </row>
    <row r="41" spans="1:5" ht="16.5" customHeight="1" x14ac:dyDescent="0.3">
      <c r="A41" s="569" t="s">
        <v>7</v>
      </c>
      <c r="B41" s="567">
        <v>15.06</v>
      </c>
      <c r="C41" s="576"/>
      <c r="D41" s="576"/>
      <c r="E41" s="576"/>
    </row>
    <row r="42" spans="1:5" ht="16.5" customHeight="1" x14ac:dyDescent="0.3">
      <c r="A42" s="569" t="s">
        <v>8</v>
      </c>
      <c r="B42" s="633">
        <f>B41/20*4/20</f>
        <v>0.15060000000000001</v>
      </c>
      <c r="C42" s="576"/>
      <c r="D42" s="576"/>
      <c r="E42" s="576"/>
    </row>
    <row r="43" spans="1:5" ht="15.75" customHeight="1" x14ac:dyDescent="0.3">
      <c r="A43" s="576"/>
      <c r="B43" s="576"/>
      <c r="C43" s="576"/>
      <c r="D43" s="576"/>
      <c r="E43" s="576"/>
    </row>
    <row r="44" spans="1:5" ht="16.5" customHeight="1" x14ac:dyDescent="0.3">
      <c r="A44" s="573" t="s">
        <v>10</v>
      </c>
      <c r="B44" s="581" t="s">
        <v>11</v>
      </c>
      <c r="C44" s="573" t="s">
        <v>12</v>
      </c>
      <c r="D44" s="573" t="s">
        <v>13</v>
      </c>
      <c r="E44" s="573" t="s">
        <v>14</v>
      </c>
    </row>
    <row r="45" spans="1:5" ht="16.5" customHeight="1" x14ac:dyDescent="0.3">
      <c r="A45" s="582">
        <v>1</v>
      </c>
      <c r="B45" s="583">
        <v>99298625</v>
      </c>
      <c r="C45" s="583">
        <v>3995.9</v>
      </c>
      <c r="D45" s="629">
        <v>1.1000000000000001</v>
      </c>
      <c r="E45" s="630">
        <v>3.2</v>
      </c>
    </row>
    <row r="46" spans="1:5" ht="16.5" customHeight="1" x14ac:dyDescent="0.3">
      <c r="A46" s="582">
        <v>2</v>
      </c>
      <c r="B46" s="583">
        <v>99457965</v>
      </c>
      <c r="C46" s="583">
        <v>4008.7</v>
      </c>
      <c r="D46" s="629">
        <v>1.1000000000000001</v>
      </c>
      <c r="E46" s="629">
        <v>3.2</v>
      </c>
    </row>
    <row r="47" spans="1:5" ht="16.5" customHeight="1" x14ac:dyDescent="0.3">
      <c r="A47" s="582">
        <v>3</v>
      </c>
      <c r="B47" s="583">
        <v>99504397</v>
      </c>
      <c r="C47" s="583">
        <v>4007.7</v>
      </c>
      <c r="D47" s="629">
        <v>1.1000000000000001</v>
      </c>
      <c r="E47" s="629">
        <v>3.2</v>
      </c>
    </row>
    <row r="48" spans="1:5" ht="16.5" customHeight="1" x14ac:dyDescent="0.3">
      <c r="A48" s="582">
        <v>4</v>
      </c>
      <c r="B48" s="583">
        <v>99446441</v>
      </c>
      <c r="C48" s="629">
        <v>3999</v>
      </c>
      <c r="D48" s="629">
        <v>1.1000000000000001</v>
      </c>
      <c r="E48" s="629">
        <v>3.2</v>
      </c>
    </row>
    <row r="49" spans="1:7" ht="16.5" customHeight="1" x14ac:dyDescent="0.3">
      <c r="A49" s="582">
        <v>5</v>
      </c>
      <c r="B49" s="583">
        <v>99534394</v>
      </c>
      <c r="C49" s="583">
        <v>3991.7</v>
      </c>
      <c r="D49" s="629">
        <v>1.1000000000000001</v>
      </c>
      <c r="E49" s="629">
        <v>3.2</v>
      </c>
    </row>
    <row r="50" spans="1:7" ht="16.5" customHeight="1" x14ac:dyDescent="0.3">
      <c r="A50" s="582">
        <v>6</v>
      </c>
      <c r="B50" s="584">
        <v>99539801</v>
      </c>
      <c r="C50" s="584">
        <v>3964.3</v>
      </c>
      <c r="D50" s="631">
        <v>1.1000000000000001</v>
      </c>
      <c r="E50" s="631">
        <v>3.2</v>
      </c>
    </row>
    <row r="51" spans="1:7" ht="16.5" customHeight="1" x14ac:dyDescent="0.3">
      <c r="A51" s="585" t="s">
        <v>15</v>
      </c>
      <c r="B51" s="586">
        <f>AVERAGE(B45:B50)</f>
        <v>99463603.833333328</v>
      </c>
      <c r="C51" s="632">
        <f>AVERAGE(C45:C50)</f>
        <v>3994.5499999999997</v>
      </c>
      <c r="D51" s="587">
        <f>AVERAGE(D45:D50)</f>
        <v>1.0999999999999999</v>
      </c>
      <c r="E51" s="587">
        <f>AVERAGE(E45:E50)</f>
        <v>3.1999999999999997</v>
      </c>
    </row>
    <row r="52" spans="1:7" ht="16.5" customHeight="1" x14ac:dyDescent="0.3">
      <c r="A52" s="588" t="s">
        <v>16</v>
      </c>
      <c r="B52" s="589">
        <f>(STDEV(B45:B50)/B51)</f>
        <v>8.9953972247631562E-4</v>
      </c>
      <c r="C52" s="590"/>
      <c r="D52" s="590"/>
      <c r="E52" s="591"/>
    </row>
    <row r="53" spans="1:7" s="572" customFormat="1" ht="16.5" customHeight="1" x14ac:dyDescent="0.3">
      <c r="A53" s="592" t="s">
        <v>17</v>
      </c>
      <c r="B53" s="593">
        <f>COUNT(B45:B50)</f>
        <v>6</v>
      </c>
      <c r="C53" s="594"/>
      <c r="D53" s="577"/>
      <c r="E53" s="595"/>
    </row>
    <row r="54" spans="1:7" s="572" customFormat="1" ht="15.75" customHeight="1" x14ac:dyDescent="0.3">
      <c r="A54" s="576"/>
      <c r="B54" s="576"/>
      <c r="C54" s="576"/>
      <c r="D54" s="576"/>
      <c r="E54" s="576"/>
    </row>
    <row r="55" spans="1:7" s="572" customFormat="1" ht="16.5" customHeight="1" x14ac:dyDescent="0.3">
      <c r="A55" s="578" t="s">
        <v>18</v>
      </c>
      <c r="B55" s="596" t="s">
        <v>19</v>
      </c>
      <c r="C55" s="597"/>
      <c r="D55" s="597"/>
      <c r="E55" s="597"/>
    </row>
    <row r="56" spans="1:7" ht="16.5" customHeight="1" x14ac:dyDescent="0.3">
      <c r="A56" s="578"/>
      <c r="B56" s="596" t="s">
        <v>20</v>
      </c>
      <c r="C56" s="597"/>
      <c r="D56" s="597"/>
      <c r="E56" s="597"/>
    </row>
    <row r="57" spans="1:7" ht="16.5" customHeight="1" x14ac:dyDescent="0.3">
      <c r="A57" s="578"/>
      <c r="B57" s="596" t="s">
        <v>21</v>
      </c>
      <c r="C57" s="597"/>
      <c r="D57" s="597"/>
      <c r="E57" s="597"/>
    </row>
    <row r="58" spans="1:7" ht="14.25" customHeight="1" thickBot="1" x14ac:dyDescent="0.35">
      <c r="A58" s="598"/>
      <c r="B58" s="574"/>
      <c r="D58" s="599"/>
      <c r="F58" s="570"/>
      <c r="G58" s="570"/>
    </row>
    <row r="59" spans="1:7" ht="15" customHeight="1" x14ac:dyDescent="0.3">
      <c r="B59" s="692" t="s">
        <v>23</v>
      </c>
      <c r="C59" s="692"/>
      <c r="E59" s="600" t="s">
        <v>24</v>
      </c>
      <c r="F59" s="601"/>
      <c r="G59" s="600" t="s">
        <v>25</v>
      </c>
    </row>
    <row r="60" spans="1:7" ht="15" customHeight="1" x14ac:dyDescent="0.3">
      <c r="A60" s="602" t="s">
        <v>26</v>
      </c>
      <c r="B60" s="603"/>
      <c r="C60" s="603"/>
      <c r="E60" s="603"/>
      <c r="G60" s="603"/>
    </row>
    <row r="61" spans="1:7" ht="15" customHeight="1" x14ac:dyDescent="0.3">
      <c r="A61" s="602" t="s">
        <v>27</v>
      </c>
      <c r="B61" s="604"/>
      <c r="C61" s="604"/>
      <c r="E61" s="604"/>
      <c r="G61" s="60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13" workbookViewId="0">
      <selection activeCell="B17" sqref="B17"/>
    </sheetView>
  </sheetViews>
  <sheetFormatPr defaultColWidth="9.109375" defaultRowHeight="13.8" x14ac:dyDescent="0.3"/>
  <cols>
    <col min="1" max="1" width="27.5546875" style="529" customWidth="1"/>
    <col min="2" max="2" width="20.44140625" style="529" customWidth="1"/>
    <col min="3" max="3" width="31.88671875" style="529" customWidth="1"/>
    <col min="4" max="4" width="25.88671875" style="529" customWidth="1"/>
    <col min="5" max="5" width="25.6640625" style="529" customWidth="1"/>
    <col min="6" max="6" width="23.109375" style="529" customWidth="1"/>
    <col min="7" max="7" width="28.44140625" style="529" customWidth="1"/>
    <col min="8" max="8" width="21.5546875" style="529" customWidth="1"/>
    <col min="9" max="9" width="9.109375" style="529" customWidth="1"/>
    <col min="10" max="16384" width="9.109375" style="560"/>
  </cols>
  <sheetData>
    <row r="14" spans="1:6" ht="15" customHeight="1" x14ac:dyDescent="0.3">
      <c r="A14" s="528"/>
      <c r="C14" s="530"/>
      <c r="F14" s="530"/>
    </row>
    <row r="15" spans="1:6" ht="18.75" customHeight="1" x14ac:dyDescent="0.35">
      <c r="A15" s="693" t="s">
        <v>0</v>
      </c>
      <c r="B15" s="693"/>
      <c r="C15" s="693"/>
      <c r="D15" s="693"/>
      <c r="E15" s="693"/>
    </row>
    <row r="16" spans="1:6" ht="16.5" customHeight="1" x14ac:dyDescent="0.3">
      <c r="A16" s="531" t="s">
        <v>1</v>
      </c>
      <c r="B16" s="532" t="s">
        <v>2</v>
      </c>
    </row>
    <row r="17" spans="1:5" ht="16.5" customHeight="1" x14ac:dyDescent="0.3">
      <c r="A17" s="533" t="s">
        <v>3</v>
      </c>
      <c r="B17" s="569" t="s">
        <v>124</v>
      </c>
      <c r="D17" s="534"/>
      <c r="E17" s="535"/>
    </row>
    <row r="18" spans="1:5" ht="16.5" customHeight="1" x14ac:dyDescent="0.3">
      <c r="A18" s="536" t="s">
        <v>4</v>
      </c>
      <c r="B18" s="534" t="s">
        <v>122</v>
      </c>
      <c r="C18" s="535"/>
      <c r="D18" s="535"/>
      <c r="E18" s="535"/>
    </row>
    <row r="19" spans="1:5" ht="16.5" customHeight="1" x14ac:dyDescent="0.3">
      <c r="A19" s="536" t="s">
        <v>5</v>
      </c>
      <c r="B19" s="537">
        <v>98.8</v>
      </c>
      <c r="C19" s="535"/>
      <c r="D19" s="535"/>
      <c r="E19" s="535"/>
    </row>
    <row r="20" spans="1:5" ht="16.5" customHeight="1" x14ac:dyDescent="0.3">
      <c r="A20" s="533" t="s">
        <v>7</v>
      </c>
      <c r="B20" s="537">
        <v>20.27</v>
      </c>
      <c r="C20" s="535"/>
      <c r="D20" s="535"/>
      <c r="E20" s="535"/>
    </row>
    <row r="21" spans="1:5" ht="16.5" customHeight="1" x14ac:dyDescent="0.3">
      <c r="A21" s="533" t="s">
        <v>8</v>
      </c>
      <c r="B21" s="634">
        <f>B20/20*4/20</f>
        <v>0.20270000000000002</v>
      </c>
      <c r="C21" s="535"/>
      <c r="D21" s="535"/>
      <c r="E21" s="535"/>
    </row>
    <row r="22" spans="1:5" ht="15.75" customHeight="1" x14ac:dyDescent="0.3">
      <c r="A22" s="535"/>
      <c r="B22" s="535"/>
      <c r="C22" s="535"/>
      <c r="D22" s="535"/>
      <c r="E22" s="535"/>
    </row>
    <row r="23" spans="1:5" ht="16.5" customHeight="1" x14ac:dyDescent="0.3">
      <c r="A23" s="538" t="s">
        <v>10</v>
      </c>
      <c r="B23" s="539" t="s">
        <v>11</v>
      </c>
      <c r="C23" s="538" t="s">
        <v>12</v>
      </c>
      <c r="D23" s="538" t="s">
        <v>13</v>
      </c>
      <c r="E23" s="538" t="s">
        <v>14</v>
      </c>
    </row>
    <row r="24" spans="1:5" ht="16.5" customHeight="1" x14ac:dyDescent="0.3">
      <c r="A24" s="540">
        <v>1</v>
      </c>
      <c r="B24" s="541">
        <v>104462782</v>
      </c>
      <c r="C24" s="541">
        <v>4054.1</v>
      </c>
      <c r="D24" s="635">
        <v>1.1000000000000001</v>
      </c>
      <c r="E24" s="637">
        <v>7.2</v>
      </c>
    </row>
    <row r="25" spans="1:5" ht="16.5" customHeight="1" x14ac:dyDescent="0.3">
      <c r="A25" s="540">
        <v>2</v>
      </c>
      <c r="B25" s="541">
        <v>104520921</v>
      </c>
      <c r="C25" s="541">
        <v>4089.8</v>
      </c>
      <c r="D25" s="635">
        <v>1.1000000000000001</v>
      </c>
      <c r="E25" s="635">
        <v>7.2</v>
      </c>
    </row>
    <row r="26" spans="1:5" ht="16.5" customHeight="1" x14ac:dyDescent="0.3">
      <c r="A26" s="540">
        <v>3</v>
      </c>
      <c r="B26" s="541">
        <v>104862814</v>
      </c>
      <c r="C26" s="541">
        <v>4091.1</v>
      </c>
      <c r="D26" s="635">
        <v>1.1000000000000001</v>
      </c>
      <c r="E26" s="635">
        <v>7.2</v>
      </c>
    </row>
    <row r="27" spans="1:5" ht="16.5" customHeight="1" x14ac:dyDescent="0.3">
      <c r="A27" s="540">
        <v>4</v>
      </c>
      <c r="B27" s="541">
        <v>104868880</v>
      </c>
      <c r="C27" s="541">
        <v>4102.7</v>
      </c>
      <c r="D27" s="635">
        <v>1.1000000000000001</v>
      </c>
      <c r="E27" s="635">
        <v>7.1</v>
      </c>
    </row>
    <row r="28" spans="1:5" ht="16.5" customHeight="1" x14ac:dyDescent="0.3">
      <c r="A28" s="540">
        <v>5</v>
      </c>
      <c r="B28" s="541">
        <v>104896992</v>
      </c>
      <c r="C28" s="541">
        <v>4093.3</v>
      </c>
      <c r="D28" s="635">
        <v>1.1000000000000001</v>
      </c>
      <c r="E28" s="635">
        <v>7.1</v>
      </c>
    </row>
    <row r="29" spans="1:5" ht="16.5" customHeight="1" x14ac:dyDescent="0.3">
      <c r="A29" s="540">
        <v>6</v>
      </c>
      <c r="B29" s="542">
        <v>104561877</v>
      </c>
      <c r="C29" s="542">
        <v>4102.3999999999996</v>
      </c>
      <c r="D29" s="636">
        <v>1.1000000000000001</v>
      </c>
      <c r="E29" s="635">
        <v>7.1</v>
      </c>
    </row>
    <row r="30" spans="1:5" ht="16.5" customHeight="1" x14ac:dyDescent="0.3">
      <c r="A30" s="543" t="s">
        <v>15</v>
      </c>
      <c r="B30" s="544">
        <f>AVERAGE(B24:B29)</f>
        <v>104695711</v>
      </c>
      <c r="C30" s="638">
        <f>AVERAGE(C24:C29)</f>
        <v>4088.9</v>
      </c>
      <c r="D30" s="545">
        <f>AVERAGE(D24:D29)</f>
        <v>1.0999999999999999</v>
      </c>
      <c r="E30" s="545">
        <f>AVERAGE(E24:E29)</f>
        <v>7.1500000000000012</v>
      </c>
    </row>
    <row r="31" spans="1:5" ht="16.5" customHeight="1" x14ac:dyDescent="0.3">
      <c r="A31" s="546" t="s">
        <v>16</v>
      </c>
      <c r="B31" s="547">
        <f>(STDEV(B24:B29)/B30)</f>
        <v>1.9157533955107219E-3</v>
      </c>
      <c r="C31" s="548"/>
      <c r="D31" s="548"/>
      <c r="E31" s="549"/>
    </row>
    <row r="32" spans="1:5" s="529" customFormat="1" ht="16.5" customHeight="1" x14ac:dyDescent="0.3">
      <c r="A32" s="550" t="s">
        <v>17</v>
      </c>
      <c r="B32" s="551">
        <f>COUNT(B24:B29)</f>
        <v>6</v>
      </c>
      <c r="C32" s="552"/>
      <c r="D32" s="553"/>
      <c r="E32" s="554"/>
    </row>
    <row r="33" spans="1:5" s="529" customFormat="1" ht="15.75" customHeight="1" x14ac:dyDescent="0.3">
      <c r="A33" s="535"/>
      <c r="B33" s="535"/>
      <c r="C33" s="535"/>
      <c r="D33" s="535"/>
      <c r="E33" s="535"/>
    </row>
    <row r="34" spans="1:5" s="529" customFormat="1" ht="16.5" customHeight="1" x14ac:dyDescent="0.3">
      <c r="A34" s="536" t="s">
        <v>18</v>
      </c>
      <c r="B34" s="555" t="s">
        <v>19</v>
      </c>
      <c r="C34" s="556"/>
      <c r="D34" s="556"/>
      <c r="E34" s="556"/>
    </row>
    <row r="35" spans="1:5" ht="16.5" customHeight="1" x14ac:dyDescent="0.3">
      <c r="A35" s="536"/>
      <c r="B35" s="555" t="s">
        <v>20</v>
      </c>
      <c r="C35" s="556"/>
      <c r="D35" s="556"/>
      <c r="E35" s="556"/>
    </row>
    <row r="36" spans="1:5" ht="16.5" customHeight="1" x14ac:dyDescent="0.3">
      <c r="A36" s="536"/>
      <c r="B36" s="555" t="s">
        <v>21</v>
      </c>
      <c r="C36" s="556"/>
      <c r="D36" s="556"/>
      <c r="E36" s="556"/>
    </row>
    <row r="37" spans="1:5" ht="15.75" customHeight="1" x14ac:dyDescent="0.3">
      <c r="A37" s="535"/>
      <c r="B37" s="535"/>
      <c r="C37" s="535"/>
      <c r="D37" s="535"/>
      <c r="E37" s="535"/>
    </row>
    <row r="38" spans="1:5" ht="16.5" customHeight="1" x14ac:dyDescent="0.3">
      <c r="A38" s="531" t="s">
        <v>1</v>
      </c>
      <c r="B38" s="639" t="s">
        <v>22</v>
      </c>
    </row>
    <row r="39" spans="1:5" ht="16.5" customHeight="1" x14ac:dyDescent="0.3">
      <c r="A39" s="536" t="s">
        <v>4</v>
      </c>
      <c r="B39" s="534" t="s">
        <v>122</v>
      </c>
      <c r="C39" s="535"/>
      <c r="D39" s="535"/>
      <c r="E39" s="535"/>
    </row>
    <row r="40" spans="1:5" ht="16.5" customHeight="1" x14ac:dyDescent="0.3">
      <c r="A40" s="536" t="s">
        <v>5</v>
      </c>
      <c r="B40" s="537">
        <v>98.8</v>
      </c>
      <c r="C40" s="535"/>
      <c r="D40" s="535"/>
      <c r="E40" s="535"/>
    </row>
    <row r="41" spans="1:5" ht="16.5" customHeight="1" x14ac:dyDescent="0.3">
      <c r="A41" s="533" t="s">
        <v>7</v>
      </c>
      <c r="B41" s="537">
        <v>19.87</v>
      </c>
      <c r="C41" s="535"/>
      <c r="D41" s="535"/>
      <c r="E41" s="535"/>
    </row>
    <row r="42" spans="1:5" ht="16.5" customHeight="1" x14ac:dyDescent="0.3">
      <c r="A42" s="533" t="s">
        <v>8</v>
      </c>
      <c r="B42" s="634">
        <f>B41/20*4/20</f>
        <v>0.19870000000000002</v>
      </c>
      <c r="C42" s="535"/>
      <c r="D42" s="535"/>
      <c r="E42" s="535"/>
    </row>
    <row r="43" spans="1:5" ht="15.75" customHeight="1" x14ac:dyDescent="0.3">
      <c r="A43" s="535"/>
      <c r="B43" s="535"/>
      <c r="C43" s="535"/>
      <c r="D43" s="535"/>
      <c r="E43" s="535"/>
    </row>
    <row r="44" spans="1:5" ht="16.5" customHeight="1" x14ac:dyDescent="0.3">
      <c r="A44" s="538" t="s">
        <v>10</v>
      </c>
      <c r="B44" s="539" t="s">
        <v>11</v>
      </c>
      <c r="C44" s="538" t="s">
        <v>12</v>
      </c>
      <c r="D44" s="538" t="s">
        <v>13</v>
      </c>
      <c r="E44" s="538" t="s">
        <v>14</v>
      </c>
    </row>
    <row r="45" spans="1:5" ht="16.5" customHeight="1" x14ac:dyDescent="0.3">
      <c r="A45" s="540">
        <v>1</v>
      </c>
      <c r="B45" s="541">
        <v>102011754</v>
      </c>
      <c r="C45" s="635">
        <v>8162</v>
      </c>
      <c r="D45" s="635">
        <v>1.1000000000000001</v>
      </c>
      <c r="E45" s="637">
        <v>12.7</v>
      </c>
    </row>
    <row r="46" spans="1:5" ht="16.5" customHeight="1" x14ac:dyDescent="0.3">
      <c r="A46" s="540">
        <v>2</v>
      </c>
      <c r="B46" s="541">
        <v>102305881</v>
      </c>
      <c r="C46" s="635">
        <v>8099.9</v>
      </c>
      <c r="D46" s="635">
        <v>1.1000000000000001</v>
      </c>
      <c r="E46" s="635">
        <v>12.7</v>
      </c>
    </row>
    <row r="47" spans="1:5" ht="16.5" customHeight="1" x14ac:dyDescent="0.3">
      <c r="A47" s="540">
        <v>3</v>
      </c>
      <c r="B47" s="541">
        <v>102402903</v>
      </c>
      <c r="C47" s="635">
        <v>8126.3</v>
      </c>
      <c r="D47" s="635">
        <v>1.1000000000000001</v>
      </c>
      <c r="E47" s="635">
        <v>12.7</v>
      </c>
    </row>
    <row r="48" spans="1:5" ht="16.5" customHeight="1" x14ac:dyDescent="0.3">
      <c r="A48" s="540">
        <v>4</v>
      </c>
      <c r="B48" s="541">
        <v>102363506</v>
      </c>
      <c r="C48" s="635">
        <v>8084.2</v>
      </c>
      <c r="D48" s="635">
        <v>1.1000000000000001</v>
      </c>
      <c r="E48" s="635">
        <v>12.7</v>
      </c>
    </row>
    <row r="49" spans="1:7" ht="16.5" customHeight="1" x14ac:dyDescent="0.3">
      <c r="A49" s="540">
        <v>5</v>
      </c>
      <c r="B49" s="541">
        <v>102453988</v>
      </c>
      <c r="C49" s="635">
        <v>8100.3</v>
      </c>
      <c r="D49" s="635">
        <v>1.1000000000000001</v>
      </c>
      <c r="E49" s="635">
        <v>12.7</v>
      </c>
    </row>
    <row r="50" spans="1:7" ht="16.5" customHeight="1" x14ac:dyDescent="0.3">
      <c r="A50" s="540">
        <v>6</v>
      </c>
      <c r="B50" s="542">
        <v>102456925</v>
      </c>
      <c r="C50" s="636">
        <v>8072.9</v>
      </c>
      <c r="D50" s="636">
        <v>1.1000000000000001</v>
      </c>
      <c r="E50" s="635">
        <v>12.7</v>
      </c>
    </row>
    <row r="51" spans="1:7" ht="16.5" customHeight="1" x14ac:dyDescent="0.3">
      <c r="A51" s="543" t="s">
        <v>15</v>
      </c>
      <c r="B51" s="544">
        <f>AVERAGE(B45:B50)</f>
        <v>102332492.83333333</v>
      </c>
      <c r="C51" s="638">
        <f>AVERAGE(C45:C50)</f>
        <v>8107.6000000000013</v>
      </c>
      <c r="D51" s="545">
        <f>AVERAGE(D45:D50)</f>
        <v>1.0999999999999999</v>
      </c>
      <c r="E51" s="545">
        <f>AVERAGE(E45:E50)</f>
        <v>12.700000000000001</v>
      </c>
    </row>
    <row r="52" spans="1:7" ht="16.5" customHeight="1" x14ac:dyDescent="0.3">
      <c r="A52" s="546" t="s">
        <v>16</v>
      </c>
      <c r="B52" s="547">
        <f>(STDEV(B45:B50)/B51)</f>
        <v>1.633692297727889E-3</v>
      </c>
      <c r="C52" s="548"/>
      <c r="D52" s="548"/>
      <c r="E52" s="549"/>
    </row>
    <row r="53" spans="1:7" s="529" customFormat="1" ht="16.5" customHeight="1" x14ac:dyDescent="0.3">
      <c r="A53" s="550" t="s">
        <v>17</v>
      </c>
      <c r="B53" s="551">
        <f>COUNT(B45:B50)</f>
        <v>6</v>
      </c>
      <c r="C53" s="552"/>
      <c r="D53" s="553"/>
      <c r="E53" s="554"/>
    </row>
    <row r="54" spans="1:7" s="529" customFormat="1" ht="15.75" customHeight="1" x14ac:dyDescent="0.3">
      <c r="A54" s="535"/>
      <c r="B54" s="535"/>
      <c r="C54" s="535"/>
      <c r="D54" s="535"/>
      <c r="E54" s="535"/>
    </row>
    <row r="55" spans="1:7" s="529" customFormat="1" ht="16.5" customHeight="1" x14ac:dyDescent="0.3">
      <c r="A55" s="536" t="s">
        <v>18</v>
      </c>
      <c r="B55" s="555" t="s">
        <v>19</v>
      </c>
      <c r="C55" s="556"/>
      <c r="D55" s="556"/>
      <c r="E55" s="556"/>
    </row>
    <row r="56" spans="1:7" ht="16.5" customHeight="1" x14ac:dyDescent="0.3">
      <c r="A56" s="536"/>
      <c r="B56" s="555" t="s">
        <v>20</v>
      </c>
      <c r="C56" s="556"/>
      <c r="D56" s="556"/>
      <c r="E56" s="556"/>
    </row>
    <row r="57" spans="1:7" ht="16.5" customHeight="1" x14ac:dyDescent="0.3">
      <c r="A57" s="536"/>
      <c r="B57" s="555" t="s">
        <v>21</v>
      </c>
      <c r="C57" s="556"/>
      <c r="D57" s="556"/>
      <c r="E57" s="556"/>
    </row>
    <row r="58" spans="1:7" ht="14.25" customHeight="1" thickBot="1" x14ac:dyDescent="0.35">
      <c r="A58" s="557"/>
      <c r="B58" s="558"/>
      <c r="D58" s="559"/>
      <c r="F58" s="560"/>
      <c r="G58" s="560"/>
    </row>
    <row r="59" spans="1:7" ht="15" customHeight="1" x14ac:dyDescent="0.3">
      <c r="B59" s="694" t="s">
        <v>23</v>
      </c>
      <c r="C59" s="694"/>
      <c r="E59" s="561" t="s">
        <v>24</v>
      </c>
      <c r="F59" s="562"/>
      <c r="G59" s="561" t="s">
        <v>25</v>
      </c>
    </row>
    <row r="60" spans="1:7" ht="21" customHeight="1" x14ac:dyDescent="0.3">
      <c r="A60" s="563" t="s">
        <v>26</v>
      </c>
      <c r="B60" s="564"/>
      <c r="C60" s="564"/>
      <c r="E60" s="564"/>
      <c r="G60" s="564"/>
    </row>
    <row r="61" spans="1:7" ht="22.8" customHeight="1" x14ac:dyDescent="0.3">
      <c r="A61" s="563" t="s">
        <v>27</v>
      </c>
      <c r="B61" s="565"/>
      <c r="C61" s="565"/>
      <c r="E61" s="565"/>
      <c r="G61" s="56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34" workbookViewId="0">
      <selection activeCell="B53" sqref="B53"/>
    </sheetView>
  </sheetViews>
  <sheetFormatPr defaultColWidth="9.109375" defaultRowHeight="13.8" x14ac:dyDescent="0.3"/>
  <cols>
    <col min="1" max="1" width="27.5546875" style="529" customWidth="1"/>
    <col min="2" max="2" width="20.44140625" style="529" customWidth="1"/>
    <col min="3" max="3" width="31.88671875" style="529" customWidth="1"/>
    <col min="4" max="4" width="25.88671875" style="529" customWidth="1"/>
    <col min="5" max="5" width="25.6640625" style="529" customWidth="1"/>
    <col min="6" max="6" width="23.109375" style="529" customWidth="1"/>
    <col min="7" max="7" width="28.44140625" style="529" customWidth="1"/>
    <col min="8" max="8" width="21.5546875" style="529" customWidth="1"/>
    <col min="9" max="9" width="9.109375" style="529" customWidth="1"/>
    <col min="10" max="16384" width="9.109375" style="560"/>
  </cols>
  <sheetData>
    <row r="14" spans="1:6" ht="15" customHeight="1" x14ac:dyDescent="0.3">
      <c r="A14" s="528"/>
      <c r="C14" s="530"/>
      <c r="F14" s="530"/>
    </row>
    <row r="15" spans="1:6" ht="18.75" customHeight="1" x14ac:dyDescent="0.35">
      <c r="A15" s="693" t="s">
        <v>0</v>
      </c>
      <c r="B15" s="693"/>
      <c r="C15" s="693"/>
      <c r="D15" s="693"/>
      <c r="E15" s="693"/>
    </row>
    <row r="16" spans="1:6" ht="16.5" customHeight="1" x14ac:dyDescent="0.3">
      <c r="A16" s="531" t="s">
        <v>1</v>
      </c>
      <c r="B16" s="532" t="s">
        <v>2</v>
      </c>
    </row>
    <row r="17" spans="1:5" ht="16.5" customHeight="1" x14ac:dyDescent="0.3">
      <c r="A17" s="533" t="s">
        <v>3</v>
      </c>
      <c r="B17" s="569" t="s">
        <v>124</v>
      </c>
      <c r="D17" s="534"/>
      <c r="E17" s="535"/>
    </row>
    <row r="18" spans="1:5" ht="16.5" customHeight="1" x14ac:dyDescent="0.3">
      <c r="A18" s="536" t="s">
        <v>4</v>
      </c>
      <c r="B18" s="534" t="s">
        <v>121</v>
      </c>
      <c r="C18" s="535"/>
      <c r="D18" s="535"/>
      <c r="E18" s="535"/>
    </row>
    <row r="19" spans="1:5" ht="16.5" customHeight="1" x14ac:dyDescent="0.3">
      <c r="A19" s="536" t="s">
        <v>5</v>
      </c>
      <c r="B19" s="537">
        <v>99.4</v>
      </c>
      <c r="C19" s="535"/>
      <c r="D19" s="535"/>
      <c r="E19" s="535"/>
    </row>
    <row r="20" spans="1:5" ht="16.5" customHeight="1" x14ac:dyDescent="0.3">
      <c r="A20" s="533" t="s">
        <v>7</v>
      </c>
      <c r="B20" s="537">
        <v>29.96</v>
      </c>
      <c r="C20" s="535"/>
      <c r="D20" s="535"/>
      <c r="E20" s="535"/>
    </row>
    <row r="21" spans="1:5" ht="16.5" customHeight="1" x14ac:dyDescent="0.3">
      <c r="A21" s="533" t="s">
        <v>8</v>
      </c>
      <c r="B21" s="634">
        <f>B20/20*4/20</f>
        <v>0.29959999999999998</v>
      </c>
      <c r="C21" s="535"/>
      <c r="D21" s="535"/>
      <c r="E21" s="535"/>
    </row>
    <row r="22" spans="1:5" ht="15.75" customHeight="1" x14ac:dyDescent="0.3">
      <c r="A22" s="535"/>
      <c r="B22" s="535"/>
      <c r="C22" s="535"/>
      <c r="D22" s="535"/>
      <c r="E22" s="535"/>
    </row>
    <row r="23" spans="1:5" ht="16.5" customHeight="1" x14ac:dyDescent="0.3">
      <c r="A23" s="538" t="s">
        <v>10</v>
      </c>
      <c r="B23" s="539" t="s">
        <v>11</v>
      </c>
      <c r="C23" s="538" t="s">
        <v>12</v>
      </c>
      <c r="D23" s="538" t="s">
        <v>13</v>
      </c>
      <c r="E23" s="538" t="s">
        <v>14</v>
      </c>
    </row>
    <row r="24" spans="1:5" ht="16.5" customHeight="1" x14ac:dyDescent="0.3">
      <c r="A24" s="540">
        <v>1</v>
      </c>
      <c r="B24" s="541">
        <v>226613820</v>
      </c>
      <c r="C24" s="541">
        <v>4350.5</v>
      </c>
      <c r="D24" s="635">
        <v>1.1000000000000001</v>
      </c>
      <c r="E24" s="637">
        <v>4.2</v>
      </c>
    </row>
    <row r="25" spans="1:5" ht="16.5" customHeight="1" x14ac:dyDescent="0.3">
      <c r="A25" s="540">
        <v>2</v>
      </c>
      <c r="B25" s="541">
        <v>226626513</v>
      </c>
      <c r="C25" s="541">
        <v>4351.5</v>
      </c>
      <c r="D25" s="635">
        <v>1.1000000000000001</v>
      </c>
      <c r="E25" s="635">
        <v>4.2</v>
      </c>
    </row>
    <row r="26" spans="1:5" ht="16.5" customHeight="1" x14ac:dyDescent="0.3">
      <c r="A26" s="540">
        <v>3</v>
      </c>
      <c r="B26" s="541">
        <v>227249907</v>
      </c>
      <c r="C26" s="541">
        <v>4362.3</v>
      </c>
      <c r="D26" s="635">
        <v>1.1000000000000001</v>
      </c>
      <c r="E26" s="635">
        <v>4.2</v>
      </c>
    </row>
    <row r="27" spans="1:5" ht="16.5" customHeight="1" x14ac:dyDescent="0.3">
      <c r="A27" s="540">
        <v>4</v>
      </c>
      <c r="B27" s="541">
        <v>227251305</v>
      </c>
      <c r="C27" s="541">
        <v>4378.7</v>
      </c>
      <c r="D27" s="635">
        <v>1.1000000000000001</v>
      </c>
      <c r="E27" s="635">
        <v>4.2</v>
      </c>
    </row>
    <row r="28" spans="1:5" ht="16.5" customHeight="1" x14ac:dyDescent="0.3">
      <c r="A28" s="540">
        <v>5</v>
      </c>
      <c r="B28" s="541">
        <v>227234223</v>
      </c>
      <c r="C28" s="541">
        <v>4377.7</v>
      </c>
      <c r="D28" s="635">
        <v>1.1000000000000001</v>
      </c>
      <c r="E28" s="635">
        <v>4.2</v>
      </c>
    </row>
    <row r="29" spans="1:5" ht="16.5" customHeight="1" x14ac:dyDescent="0.3">
      <c r="A29" s="540">
        <v>6</v>
      </c>
      <c r="B29" s="542">
        <v>226628620</v>
      </c>
      <c r="C29" s="542">
        <v>4388.7</v>
      </c>
      <c r="D29" s="636">
        <v>1.1000000000000001</v>
      </c>
      <c r="E29" s="636">
        <v>4.2</v>
      </c>
    </row>
    <row r="30" spans="1:5" ht="16.5" customHeight="1" x14ac:dyDescent="0.3">
      <c r="A30" s="543" t="s">
        <v>15</v>
      </c>
      <c r="B30" s="544">
        <f>AVERAGE(B24:B29)</f>
        <v>226934064.66666666</v>
      </c>
      <c r="C30" s="638">
        <f>AVERAGE(C24:C29)</f>
        <v>4368.2333333333336</v>
      </c>
      <c r="D30" s="545">
        <f>AVERAGE(D24:D29)</f>
        <v>1.0999999999999999</v>
      </c>
      <c r="E30" s="545">
        <f>AVERAGE(E24:E29)</f>
        <v>4.2</v>
      </c>
    </row>
    <row r="31" spans="1:5" ht="16.5" customHeight="1" x14ac:dyDescent="0.3">
      <c r="A31" s="546" t="s">
        <v>16</v>
      </c>
      <c r="B31" s="547">
        <f>(STDEV(B24:B29)/B30)</f>
        <v>1.5020302718727939E-3</v>
      </c>
      <c r="C31" s="548"/>
      <c r="D31" s="548"/>
      <c r="E31" s="549"/>
    </row>
    <row r="32" spans="1:5" s="529" customFormat="1" ht="16.5" customHeight="1" x14ac:dyDescent="0.3">
      <c r="A32" s="550" t="s">
        <v>17</v>
      </c>
      <c r="B32" s="551">
        <f>COUNT(B24:B29)</f>
        <v>6</v>
      </c>
      <c r="C32" s="552"/>
      <c r="D32" s="553"/>
      <c r="E32" s="554"/>
    </row>
    <row r="33" spans="1:5" s="529" customFormat="1" ht="15.75" customHeight="1" x14ac:dyDescent="0.3">
      <c r="A33" s="535"/>
      <c r="B33" s="535"/>
      <c r="C33" s="535"/>
      <c r="D33" s="535"/>
      <c r="E33" s="535"/>
    </row>
    <row r="34" spans="1:5" s="529" customFormat="1" ht="16.5" customHeight="1" x14ac:dyDescent="0.3">
      <c r="A34" s="536" t="s">
        <v>18</v>
      </c>
      <c r="B34" s="555" t="s">
        <v>19</v>
      </c>
      <c r="C34" s="556"/>
      <c r="D34" s="556"/>
      <c r="E34" s="556"/>
    </row>
    <row r="35" spans="1:5" ht="16.5" customHeight="1" x14ac:dyDescent="0.3">
      <c r="A35" s="536"/>
      <c r="B35" s="555" t="s">
        <v>20</v>
      </c>
      <c r="C35" s="556"/>
      <c r="D35" s="556"/>
      <c r="E35" s="556"/>
    </row>
    <row r="36" spans="1:5" ht="16.5" customHeight="1" x14ac:dyDescent="0.3">
      <c r="A36" s="536"/>
      <c r="B36" s="555" t="s">
        <v>21</v>
      </c>
      <c r="C36" s="556"/>
      <c r="D36" s="556"/>
      <c r="E36" s="556"/>
    </row>
    <row r="37" spans="1:5" ht="15.75" customHeight="1" x14ac:dyDescent="0.3">
      <c r="A37" s="535"/>
      <c r="B37" s="535"/>
      <c r="C37" s="535"/>
      <c r="D37" s="535"/>
      <c r="E37" s="535"/>
    </row>
    <row r="38" spans="1:5" ht="16.5" customHeight="1" x14ac:dyDescent="0.3">
      <c r="A38" s="531" t="s">
        <v>1</v>
      </c>
      <c r="B38" s="532" t="s">
        <v>22</v>
      </c>
    </row>
    <row r="39" spans="1:5" ht="16.5" customHeight="1" x14ac:dyDescent="0.3">
      <c r="A39" s="536" t="s">
        <v>4</v>
      </c>
      <c r="B39" s="533" t="s">
        <v>121</v>
      </c>
      <c r="C39" s="535"/>
      <c r="D39" s="535"/>
      <c r="E39" s="535"/>
    </row>
    <row r="40" spans="1:5" ht="16.5" customHeight="1" x14ac:dyDescent="0.3">
      <c r="A40" s="536" t="s">
        <v>5</v>
      </c>
      <c r="B40" s="537">
        <v>99.4</v>
      </c>
      <c r="C40" s="535"/>
      <c r="D40" s="535"/>
      <c r="E40" s="535"/>
    </row>
    <row r="41" spans="1:5" ht="16.5" customHeight="1" x14ac:dyDescent="0.3">
      <c r="A41" s="533" t="s">
        <v>7</v>
      </c>
      <c r="B41" s="537">
        <v>28.28</v>
      </c>
      <c r="C41" s="535"/>
      <c r="D41" s="535"/>
      <c r="E41" s="535"/>
    </row>
    <row r="42" spans="1:5" ht="16.5" customHeight="1" x14ac:dyDescent="0.3">
      <c r="A42" s="533" t="s">
        <v>8</v>
      </c>
      <c r="B42" s="634">
        <f>B41/20*4/20</f>
        <v>0.28280000000000005</v>
      </c>
      <c r="C42" s="535"/>
      <c r="D42" s="535"/>
      <c r="E42" s="535"/>
    </row>
    <row r="43" spans="1:5" ht="15.75" customHeight="1" x14ac:dyDescent="0.3">
      <c r="A43" s="535"/>
      <c r="B43" s="535"/>
      <c r="C43" s="535"/>
      <c r="D43" s="535"/>
      <c r="E43" s="535"/>
    </row>
    <row r="44" spans="1:5" ht="16.5" customHeight="1" x14ac:dyDescent="0.3">
      <c r="A44" s="538" t="s">
        <v>10</v>
      </c>
      <c r="B44" s="539" t="s">
        <v>11</v>
      </c>
      <c r="C44" s="538" t="s">
        <v>12</v>
      </c>
      <c r="D44" s="538" t="s">
        <v>13</v>
      </c>
      <c r="E44" s="538" t="s">
        <v>14</v>
      </c>
    </row>
    <row r="45" spans="1:5" ht="16.5" customHeight="1" x14ac:dyDescent="0.3">
      <c r="A45" s="540">
        <v>1</v>
      </c>
      <c r="B45" s="541">
        <v>209257329</v>
      </c>
      <c r="C45" s="541">
        <v>6578.1</v>
      </c>
      <c r="D45" s="635">
        <v>1.1000000000000001</v>
      </c>
      <c r="E45" s="637">
        <v>5</v>
      </c>
    </row>
    <row r="46" spans="1:5" ht="16.5" customHeight="1" x14ac:dyDescent="0.3">
      <c r="A46" s="540">
        <v>2</v>
      </c>
      <c r="B46" s="541">
        <v>209645092</v>
      </c>
      <c r="C46" s="541">
        <v>6535.2</v>
      </c>
      <c r="D46" s="635">
        <v>1.1000000000000001</v>
      </c>
      <c r="E46" s="635">
        <v>5</v>
      </c>
    </row>
    <row r="47" spans="1:5" ht="16.5" customHeight="1" x14ac:dyDescent="0.3">
      <c r="A47" s="540">
        <v>3</v>
      </c>
      <c r="B47" s="541">
        <v>209685188</v>
      </c>
      <c r="C47" s="541">
        <v>6525.6</v>
      </c>
      <c r="D47" s="635">
        <v>1.1000000000000001</v>
      </c>
      <c r="E47" s="635">
        <v>5</v>
      </c>
    </row>
    <row r="48" spans="1:5" ht="16.5" customHeight="1" x14ac:dyDescent="0.3">
      <c r="A48" s="540">
        <v>4</v>
      </c>
      <c r="B48" s="541">
        <v>209713116</v>
      </c>
      <c r="C48" s="635">
        <v>6513</v>
      </c>
      <c r="D48" s="635">
        <v>1.1000000000000001</v>
      </c>
      <c r="E48" s="635">
        <v>5</v>
      </c>
    </row>
    <row r="49" spans="1:7" ht="16.5" customHeight="1" x14ac:dyDescent="0.3">
      <c r="A49" s="540">
        <v>5</v>
      </c>
      <c r="B49" s="541">
        <v>209914590</v>
      </c>
      <c r="C49" s="541">
        <v>6517.6</v>
      </c>
      <c r="D49" s="635">
        <v>1.1000000000000001</v>
      </c>
      <c r="E49" s="635">
        <v>5</v>
      </c>
    </row>
    <row r="50" spans="1:7" ht="16.5" customHeight="1" x14ac:dyDescent="0.3">
      <c r="A50" s="540">
        <v>6</v>
      </c>
      <c r="B50" s="542">
        <v>209911601</v>
      </c>
      <c r="C50" s="542">
        <v>6501.7</v>
      </c>
      <c r="D50" s="635">
        <v>1.1000000000000001</v>
      </c>
      <c r="E50" s="636">
        <v>5</v>
      </c>
    </row>
    <row r="51" spans="1:7" ht="16.5" customHeight="1" x14ac:dyDescent="0.3">
      <c r="A51" s="543" t="s">
        <v>15</v>
      </c>
      <c r="B51" s="544">
        <f>AVERAGE(B45:B50)</f>
        <v>209687819.33333334</v>
      </c>
      <c r="C51" s="638">
        <f>AVERAGE(C45:C50)</f>
        <v>6528.5333333333328</v>
      </c>
      <c r="D51" s="545">
        <f>AVERAGE(D45:D50)</f>
        <v>1.0999999999999999</v>
      </c>
      <c r="E51" s="545">
        <f>AVERAGE(E45:E50)</f>
        <v>5</v>
      </c>
    </row>
    <row r="52" spans="1:7" ht="16.5" customHeight="1" x14ac:dyDescent="0.3">
      <c r="A52" s="546" t="s">
        <v>16</v>
      </c>
      <c r="B52" s="547">
        <f>(STDEV(B45:B50)/B51)</f>
        <v>1.1471340875412643E-3</v>
      </c>
      <c r="C52" s="548"/>
      <c r="D52" s="548"/>
      <c r="E52" s="549"/>
    </row>
    <row r="53" spans="1:7" s="529" customFormat="1" ht="16.5" customHeight="1" x14ac:dyDescent="0.3">
      <c r="A53" s="550" t="s">
        <v>17</v>
      </c>
      <c r="B53" s="551">
        <f>COUNT(B45:B50)</f>
        <v>6</v>
      </c>
      <c r="C53" s="552"/>
      <c r="D53" s="553"/>
      <c r="E53" s="554"/>
    </row>
    <row r="54" spans="1:7" s="529" customFormat="1" ht="15.75" customHeight="1" x14ac:dyDescent="0.3">
      <c r="A54" s="535"/>
      <c r="B54" s="535"/>
      <c r="C54" s="535"/>
      <c r="D54" s="535"/>
      <c r="E54" s="535"/>
    </row>
    <row r="55" spans="1:7" s="529" customFormat="1" ht="16.5" customHeight="1" x14ac:dyDescent="0.3">
      <c r="A55" s="536" t="s">
        <v>18</v>
      </c>
      <c r="B55" s="555" t="s">
        <v>19</v>
      </c>
      <c r="C55" s="556"/>
      <c r="D55" s="556"/>
      <c r="E55" s="556"/>
    </row>
    <row r="56" spans="1:7" ht="16.5" customHeight="1" x14ac:dyDescent="0.3">
      <c r="A56" s="536"/>
      <c r="B56" s="555" t="s">
        <v>20</v>
      </c>
      <c r="C56" s="556"/>
      <c r="D56" s="556"/>
      <c r="E56" s="556"/>
    </row>
    <row r="57" spans="1:7" ht="16.5" customHeight="1" x14ac:dyDescent="0.3">
      <c r="A57" s="536"/>
      <c r="B57" s="555" t="s">
        <v>21</v>
      </c>
      <c r="C57" s="556"/>
      <c r="D57" s="556"/>
      <c r="E57" s="556"/>
    </row>
    <row r="58" spans="1:7" ht="14.25" customHeight="1" thickBot="1" x14ac:dyDescent="0.35">
      <c r="A58" s="557"/>
      <c r="B58" s="558"/>
      <c r="D58" s="559"/>
      <c r="F58" s="560"/>
      <c r="G58" s="560"/>
    </row>
    <row r="59" spans="1:7" ht="15" customHeight="1" x14ac:dyDescent="0.3">
      <c r="B59" s="694" t="s">
        <v>23</v>
      </c>
      <c r="C59" s="694"/>
      <c r="E59" s="561" t="s">
        <v>24</v>
      </c>
      <c r="F59" s="562"/>
      <c r="G59" s="561" t="s">
        <v>25</v>
      </c>
    </row>
    <row r="60" spans="1:7" ht="15" customHeight="1" x14ac:dyDescent="0.3">
      <c r="A60" s="563" t="s">
        <v>26</v>
      </c>
      <c r="B60" s="564"/>
      <c r="C60" s="564"/>
      <c r="E60" s="564"/>
      <c r="G60" s="564"/>
    </row>
    <row r="61" spans="1:7" ht="15" customHeight="1" x14ac:dyDescent="0.3">
      <c r="A61" s="563" t="s">
        <v>27</v>
      </c>
      <c r="B61" s="565"/>
      <c r="C61" s="565"/>
      <c r="E61" s="565"/>
      <c r="G61" s="56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view="pageBreakPreview" topLeftCell="A4" zoomScaleNormal="100" zoomScaleSheetLayoutView="100" workbookViewId="0">
      <selection activeCell="E20" sqref="E20"/>
    </sheetView>
  </sheetViews>
  <sheetFormatPr defaultRowHeight="14.4" x14ac:dyDescent="0.3"/>
  <cols>
    <col min="1" max="1" width="21.109375" style="647" customWidth="1"/>
    <col min="2" max="2" width="21.5546875" style="647" customWidth="1"/>
    <col min="3" max="3" width="17" style="647" customWidth="1"/>
    <col min="4" max="4" width="17.88671875" style="647" customWidth="1"/>
    <col min="5" max="5" width="16.44140625" style="647" customWidth="1"/>
    <col min="6" max="6" width="28.109375" style="647" customWidth="1"/>
    <col min="7" max="256" width="8.88671875" style="647"/>
    <col min="257" max="257" width="17.5546875" style="647" customWidth="1"/>
    <col min="258" max="258" width="12.5546875" style="647" customWidth="1"/>
    <col min="259" max="259" width="17" style="647" customWidth="1"/>
    <col min="260" max="260" width="17.88671875" style="647" customWidth="1"/>
    <col min="261" max="512" width="8.88671875" style="647"/>
    <col min="513" max="513" width="17.5546875" style="647" customWidth="1"/>
    <col min="514" max="514" width="12.5546875" style="647" customWidth="1"/>
    <col min="515" max="515" width="17" style="647" customWidth="1"/>
    <col min="516" max="516" width="17.88671875" style="647" customWidth="1"/>
    <col min="517" max="768" width="8.88671875" style="647"/>
    <col min="769" max="769" width="17.5546875" style="647" customWidth="1"/>
    <col min="770" max="770" width="12.5546875" style="647" customWidth="1"/>
    <col min="771" max="771" width="17" style="647" customWidth="1"/>
    <col min="772" max="772" width="17.88671875" style="647" customWidth="1"/>
    <col min="773" max="1024" width="8.88671875" style="647"/>
    <col min="1025" max="1025" width="17.5546875" style="647" customWidth="1"/>
    <col min="1026" max="1026" width="12.5546875" style="647" customWidth="1"/>
    <col min="1027" max="1027" width="17" style="647" customWidth="1"/>
    <col min="1028" max="1028" width="17.88671875" style="647" customWidth="1"/>
    <col min="1029" max="1280" width="8.88671875" style="647"/>
    <col min="1281" max="1281" width="17.5546875" style="647" customWidth="1"/>
    <col min="1282" max="1282" width="12.5546875" style="647" customWidth="1"/>
    <col min="1283" max="1283" width="17" style="647" customWidth="1"/>
    <col min="1284" max="1284" width="17.88671875" style="647" customWidth="1"/>
    <col min="1285" max="1536" width="8.88671875" style="647"/>
    <col min="1537" max="1537" width="17.5546875" style="647" customWidth="1"/>
    <col min="1538" max="1538" width="12.5546875" style="647" customWidth="1"/>
    <col min="1539" max="1539" width="17" style="647" customWidth="1"/>
    <col min="1540" max="1540" width="17.88671875" style="647" customWidth="1"/>
    <col min="1541" max="1792" width="8.88671875" style="647"/>
    <col min="1793" max="1793" width="17.5546875" style="647" customWidth="1"/>
    <col min="1794" max="1794" width="12.5546875" style="647" customWidth="1"/>
    <col min="1795" max="1795" width="17" style="647" customWidth="1"/>
    <col min="1796" max="1796" width="17.88671875" style="647" customWidth="1"/>
    <col min="1797" max="2048" width="8.88671875" style="647"/>
    <col min="2049" max="2049" width="17.5546875" style="647" customWidth="1"/>
    <col min="2050" max="2050" width="12.5546875" style="647" customWidth="1"/>
    <col min="2051" max="2051" width="17" style="647" customWidth="1"/>
    <col min="2052" max="2052" width="17.88671875" style="647" customWidth="1"/>
    <col min="2053" max="2304" width="8.88671875" style="647"/>
    <col min="2305" max="2305" width="17.5546875" style="647" customWidth="1"/>
    <col min="2306" max="2306" width="12.5546875" style="647" customWidth="1"/>
    <col min="2307" max="2307" width="17" style="647" customWidth="1"/>
    <col min="2308" max="2308" width="17.88671875" style="647" customWidth="1"/>
    <col min="2309" max="2560" width="8.88671875" style="647"/>
    <col min="2561" max="2561" width="17.5546875" style="647" customWidth="1"/>
    <col min="2562" max="2562" width="12.5546875" style="647" customWidth="1"/>
    <col min="2563" max="2563" width="17" style="647" customWidth="1"/>
    <col min="2564" max="2564" width="17.88671875" style="647" customWidth="1"/>
    <col min="2565" max="2816" width="8.88671875" style="647"/>
    <col min="2817" max="2817" width="17.5546875" style="647" customWidth="1"/>
    <col min="2818" max="2818" width="12.5546875" style="647" customWidth="1"/>
    <col min="2819" max="2819" width="17" style="647" customWidth="1"/>
    <col min="2820" max="2820" width="17.88671875" style="647" customWidth="1"/>
    <col min="2821" max="3072" width="8.88671875" style="647"/>
    <col min="3073" max="3073" width="17.5546875" style="647" customWidth="1"/>
    <col min="3074" max="3074" width="12.5546875" style="647" customWidth="1"/>
    <col min="3075" max="3075" width="17" style="647" customWidth="1"/>
    <col min="3076" max="3076" width="17.88671875" style="647" customWidth="1"/>
    <col min="3077" max="3328" width="8.88671875" style="647"/>
    <col min="3329" max="3329" width="17.5546875" style="647" customWidth="1"/>
    <col min="3330" max="3330" width="12.5546875" style="647" customWidth="1"/>
    <col min="3331" max="3331" width="17" style="647" customWidth="1"/>
    <col min="3332" max="3332" width="17.88671875" style="647" customWidth="1"/>
    <col min="3333" max="3584" width="8.88671875" style="647"/>
    <col min="3585" max="3585" width="17.5546875" style="647" customWidth="1"/>
    <col min="3586" max="3586" width="12.5546875" style="647" customWidth="1"/>
    <col min="3587" max="3587" width="17" style="647" customWidth="1"/>
    <col min="3588" max="3588" width="17.88671875" style="647" customWidth="1"/>
    <col min="3589" max="3840" width="8.88671875" style="647"/>
    <col min="3841" max="3841" width="17.5546875" style="647" customWidth="1"/>
    <col min="3842" max="3842" width="12.5546875" style="647" customWidth="1"/>
    <col min="3843" max="3843" width="17" style="647" customWidth="1"/>
    <col min="3844" max="3844" width="17.88671875" style="647" customWidth="1"/>
    <col min="3845" max="4096" width="8.88671875" style="647"/>
    <col min="4097" max="4097" width="17.5546875" style="647" customWidth="1"/>
    <col min="4098" max="4098" width="12.5546875" style="647" customWidth="1"/>
    <col min="4099" max="4099" width="17" style="647" customWidth="1"/>
    <col min="4100" max="4100" width="17.88671875" style="647" customWidth="1"/>
    <col min="4101" max="4352" width="8.88671875" style="647"/>
    <col min="4353" max="4353" width="17.5546875" style="647" customWidth="1"/>
    <col min="4354" max="4354" width="12.5546875" style="647" customWidth="1"/>
    <col min="4355" max="4355" width="17" style="647" customWidth="1"/>
    <col min="4356" max="4356" width="17.88671875" style="647" customWidth="1"/>
    <col min="4357" max="4608" width="8.88671875" style="647"/>
    <col min="4609" max="4609" width="17.5546875" style="647" customWidth="1"/>
    <col min="4610" max="4610" width="12.5546875" style="647" customWidth="1"/>
    <col min="4611" max="4611" width="17" style="647" customWidth="1"/>
    <col min="4612" max="4612" width="17.88671875" style="647" customWidth="1"/>
    <col min="4613" max="4864" width="8.88671875" style="647"/>
    <col min="4865" max="4865" width="17.5546875" style="647" customWidth="1"/>
    <col min="4866" max="4866" width="12.5546875" style="647" customWidth="1"/>
    <col min="4867" max="4867" width="17" style="647" customWidth="1"/>
    <col min="4868" max="4868" width="17.88671875" style="647" customWidth="1"/>
    <col min="4869" max="5120" width="8.88671875" style="647"/>
    <col min="5121" max="5121" width="17.5546875" style="647" customWidth="1"/>
    <col min="5122" max="5122" width="12.5546875" style="647" customWidth="1"/>
    <col min="5123" max="5123" width="17" style="647" customWidth="1"/>
    <col min="5124" max="5124" width="17.88671875" style="647" customWidth="1"/>
    <col min="5125" max="5376" width="8.88671875" style="647"/>
    <col min="5377" max="5377" width="17.5546875" style="647" customWidth="1"/>
    <col min="5378" max="5378" width="12.5546875" style="647" customWidth="1"/>
    <col min="5379" max="5379" width="17" style="647" customWidth="1"/>
    <col min="5380" max="5380" width="17.88671875" style="647" customWidth="1"/>
    <col min="5381" max="5632" width="8.88671875" style="647"/>
    <col min="5633" max="5633" width="17.5546875" style="647" customWidth="1"/>
    <col min="5634" max="5634" width="12.5546875" style="647" customWidth="1"/>
    <col min="5635" max="5635" width="17" style="647" customWidth="1"/>
    <col min="5636" max="5636" width="17.88671875" style="647" customWidth="1"/>
    <col min="5637" max="5888" width="8.88671875" style="647"/>
    <col min="5889" max="5889" width="17.5546875" style="647" customWidth="1"/>
    <col min="5890" max="5890" width="12.5546875" style="647" customWidth="1"/>
    <col min="5891" max="5891" width="17" style="647" customWidth="1"/>
    <col min="5892" max="5892" width="17.88671875" style="647" customWidth="1"/>
    <col min="5893" max="6144" width="8.88671875" style="647"/>
    <col min="6145" max="6145" width="17.5546875" style="647" customWidth="1"/>
    <col min="6146" max="6146" width="12.5546875" style="647" customWidth="1"/>
    <col min="6147" max="6147" width="17" style="647" customWidth="1"/>
    <col min="6148" max="6148" width="17.88671875" style="647" customWidth="1"/>
    <col min="6149" max="6400" width="8.88671875" style="647"/>
    <col min="6401" max="6401" width="17.5546875" style="647" customWidth="1"/>
    <col min="6402" max="6402" width="12.5546875" style="647" customWidth="1"/>
    <col min="6403" max="6403" width="17" style="647" customWidth="1"/>
    <col min="6404" max="6404" width="17.88671875" style="647" customWidth="1"/>
    <col min="6405" max="6656" width="8.88671875" style="647"/>
    <col min="6657" max="6657" width="17.5546875" style="647" customWidth="1"/>
    <col min="6658" max="6658" width="12.5546875" style="647" customWidth="1"/>
    <col min="6659" max="6659" width="17" style="647" customWidth="1"/>
    <col min="6660" max="6660" width="17.88671875" style="647" customWidth="1"/>
    <col min="6661" max="6912" width="8.88671875" style="647"/>
    <col min="6913" max="6913" width="17.5546875" style="647" customWidth="1"/>
    <col min="6914" max="6914" width="12.5546875" style="647" customWidth="1"/>
    <col min="6915" max="6915" width="17" style="647" customWidth="1"/>
    <col min="6916" max="6916" width="17.88671875" style="647" customWidth="1"/>
    <col min="6917" max="7168" width="8.88671875" style="647"/>
    <col min="7169" max="7169" width="17.5546875" style="647" customWidth="1"/>
    <col min="7170" max="7170" width="12.5546875" style="647" customWidth="1"/>
    <col min="7171" max="7171" width="17" style="647" customWidth="1"/>
    <col min="7172" max="7172" width="17.88671875" style="647" customWidth="1"/>
    <col min="7173" max="7424" width="8.88671875" style="647"/>
    <col min="7425" max="7425" width="17.5546875" style="647" customWidth="1"/>
    <col min="7426" max="7426" width="12.5546875" style="647" customWidth="1"/>
    <col min="7427" max="7427" width="17" style="647" customWidth="1"/>
    <col min="7428" max="7428" width="17.88671875" style="647" customWidth="1"/>
    <col min="7429" max="7680" width="8.88671875" style="647"/>
    <col min="7681" max="7681" width="17.5546875" style="647" customWidth="1"/>
    <col min="7682" max="7682" width="12.5546875" style="647" customWidth="1"/>
    <col min="7683" max="7683" width="17" style="647" customWidth="1"/>
    <col min="7684" max="7684" width="17.88671875" style="647" customWidth="1"/>
    <col min="7685" max="7936" width="8.88671875" style="647"/>
    <col min="7937" max="7937" width="17.5546875" style="647" customWidth="1"/>
    <col min="7938" max="7938" width="12.5546875" style="647" customWidth="1"/>
    <col min="7939" max="7939" width="17" style="647" customWidth="1"/>
    <col min="7940" max="7940" width="17.88671875" style="647" customWidth="1"/>
    <col min="7941" max="8192" width="8.88671875" style="647"/>
    <col min="8193" max="8193" width="17.5546875" style="647" customWidth="1"/>
    <col min="8194" max="8194" width="12.5546875" style="647" customWidth="1"/>
    <col min="8195" max="8195" width="17" style="647" customWidth="1"/>
    <col min="8196" max="8196" width="17.88671875" style="647" customWidth="1"/>
    <col min="8197" max="8448" width="8.88671875" style="647"/>
    <col min="8449" max="8449" width="17.5546875" style="647" customWidth="1"/>
    <col min="8450" max="8450" width="12.5546875" style="647" customWidth="1"/>
    <col min="8451" max="8451" width="17" style="647" customWidth="1"/>
    <col min="8452" max="8452" width="17.88671875" style="647" customWidth="1"/>
    <col min="8453" max="8704" width="8.88671875" style="647"/>
    <col min="8705" max="8705" width="17.5546875" style="647" customWidth="1"/>
    <col min="8706" max="8706" width="12.5546875" style="647" customWidth="1"/>
    <col min="8707" max="8707" width="17" style="647" customWidth="1"/>
    <col min="8708" max="8708" width="17.88671875" style="647" customWidth="1"/>
    <col min="8709" max="8960" width="8.88671875" style="647"/>
    <col min="8961" max="8961" width="17.5546875" style="647" customWidth="1"/>
    <col min="8962" max="8962" width="12.5546875" style="647" customWidth="1"/>
    <col min="8963" max="8963" width="17" style="647" customWidth="1"/>
    <col min="8964" max="8964" width="17.88671875" style="647" customWidth="1"/>
    <col min="8965" max="9216" width="8.88671875" style="647"/>
    <col min="9217" max="9217" width="17.5546875" style="647" customWidth="1"/>
    <col min="9218" max="9218" width="12.5546875" style="647" customWidth="1"/>
    <col min="9219" max="9219" width="17" style="647" customWidth="1"/>
    <col min="9220" max="9220" width="17.88671875" style="647" customWidth="1"/>
    <col min="9221" max="9472" width="8.88671875" style="647"/>
    <col min="9473" max="9473" width="17.5546875" style="647" customWidth="1"/>
    <col min="9474" max="9474" width="12.5546875" style="647" customWidth="1"/>
    <col min="9475" max="9475" width="17" style="647" customWidth="1"/>
    <col min="9476" max="9476" width="17.88671875" style="647" customWidth="1"/>
    <col min="9477" max="9728" width="8.88671875" style="647"/>
    <col min="9729" max="9729" width="17.5546875" style="647" customWidth="1"/>
    <col min="9730" max="9730" width="12.5546875" style="647" customWidth="1"/>
    <col min="9731" max="9731" width="17" style="647" customWidth="1"/>
    <col min="9732" max="9732" width="17.88671875" style="647" customWidth="1"/>
    <col min="9733" max="9984" width="8.88671875" style="647"/>
    <col min="9985" max="9985" width="17.5546875" style="647" customWidth="1"/>
    <col min="9986" max="9986" width="12.5546875" style="647" customWidth="1"/>
    <col min="9987" max="9987" width="17" style="647" customWidth="1"/>
    <col min="9988" max="9988" width="17.88671875" style="647" customWidth="1"/>
    <col min="9989" max="10240" width="8.88671875" style="647"/>
    <col min="10241" max="10241" width="17.5546875" style="647" customWidth="1"/>
    <col min="10242" max="10242" width="12.5546875" style="647" customWidth="1"/>
    <col min="10243" max="10243" width="17" style="647" customWidth="1"/>
    <col min="10244" max="10244" width="17.88671875" style="647" customWidth="1"/>
    <col min="10245" max="10496" width="8.88671875" style="647"/>
    <col min="10497" max="10497" width="17.5546875" style="647" customWidth="1"/>
    <col min="10498" max="10498" width="12.5546875" style="647" customWidth="1"/>
    <col min="10499" max="10499" width="17" style="647" customWidth="1"/>
    <col min="10500" max="10500" width="17.88671875" style="647" customWidth="1"/>
    <col min="10501" max="10752" width="8.88671875" style="647"/>
    <col min="10753" max="10753" width="17.5546875" style="647" customWidth="1"/>
    <col min="10754" max="10754" width="12.5546875" style="647" customWidth="1"/>
    <col min="10755" max="10755" width="17" style="647" customWidth="1"/>
    <col min="10756" max="10756" width="17.88671875" style="647" customWidth="1"/>
    <col min="10757" max="11008" width="8.88671875" style="647"/>
    <col min="11009" max="11009" width="17.5546875" style="647" customWidth="1"/>
    <col min="11010" max="11010" width="12.5546875" style="647" customWidth="1"/>
    <col min="11011" max="11011" width="17" style="647" customWidth="1"/>
    <col min="11012" max="11012" width="17.88671875" style="647" customWidth="1"/>
    <col min="11013" max="11264" width="8.88671875" style="647"/>
    <col min="11265" max="11265" width="17.5546875" style="647" customWidth="1"/>
    <col min="11266" max="11266" width="12.5546875" style="647" customWidth="1"/>
    <col min="11267" max="11267" width="17" style="647" customWidth="1"/>
    <col min="11268" max="11268" width="17.88671875" style="647" customWidth="1"/>
    <col min="11269" max="11520" width="8.88671875" style="647"/>
    <col min="11521" max="11521" width="17.5546875" style="647" customWidth="1"/>
    <col min="11522" max="11522" width="12.5546875" style="647" customWidth="1"/>
    <col min="11523" max="11523" width="17" style="647" customWidth="1"/>
    <col min="11524" max="11524" width="17.88671875" style="647" customWidth="1"/>
    <col min="11525" max="11776" width="8.88671875" style="647"/>
    <col min="11777" max="11777" width="17.5546875" style="647" customWidth="1"/>
    <col min="11778" max="11778" width="12.5546875" style="647" customWidth="1"/>
    <col min="11779" max="11779" width="17" style="647" customWidth="1"/>
    <col min="11780" max="11780" width="17.88671875" style="647" customWidth="1"/>
    <col min="11781" max="12032" width="8.88671875" style="647"/>
    <col min="12033" max="12033" width="17.5546875" style="647" customWidth="1"/>
    <col min="12034" max="12034" width="12.5546875" style="647" customWidth="1"/>
    <col min="12035" max="12035" width="17" style="647" customWidth="1"/>
    <col min="12036" max="12036" width="17.88671875" style="647" customWidth="1"/>
    <col min="12037" max="12288" width="8.88671875" style="647"/>
    <col min="12289" max="12289" width="17.5546875" style="647" customWidth="1"/>
    <col min="12290" max="12290" width="12.5546875" style="647" customWidth="1"/>
    <col min="12291" max="12291" width="17" style="647" customWidth="1"/>
    <col min="12292" max="12292" width="17.88671875" style="647" customWidth="1"/>
    <col min="12293" max="12544" width="8.88671875" style="647"/>
    <col min="12545" max="12545" width="17.5546875" style="647" customWidth="1"/>
    <col min="12546" max="12546" width="12.5546875" style="647" customWidth="1"/>
    <col min="12547" max="12547" width="17" style="647" customWidth="1"/>
    <col min="12548" max="12548" width="17.88671875" style="647" customWidth="1"/>
    <col min="12549" max="12800" width="8.88671875" style="647"/>
    <col min="12801" max="12801" width="17.5546875" style="647" customWidth="1"/>
    <col min="12802" max="12802" width="12.5546875" style="647" customWidth="1"/>
    <col min="12803" max="12803" width="17" style="647" customWidth="1"/>
    <col min="12804" max="12804" width="17.88671875" style="647" customWidth="1"/>
    <col min="12805" max="13056" width="8.88671875" style="647"/>
    <col min="13057" max="13057" width="17.5546875" style="647" customWidth="1"/>
    <col min="13058" max="13058" width="12.5546875" style="647" customWidth="1"/>
    <col min="13059" max="13059" width="17" style="647" customWidth="1"/>
    <col min="13060" max="13060" width="17.88671875" style="647" customWidth="1"/>
    <col min="13061" max="13312" width="8.88671875" style="647"/>
    <col min="13313" max="13313" width="17.5546875" style="647" customWidth="1"/>
    <col min="13314" max="13314" width="12.5546875" style="647" customWidth="1"/>
    <col min="13315" max="13315" width="17" style="647" customWidth="1"/>
    <col min="13316" max="13316" width="17.88671875" style="647" customWidth="1"/>
    <col min="13317" max="13568" width="8.88671875" style="647"/>
    <col min="13569" max="13569" width="17.5546875" style="647" customWidth="1"/>
    <col min="13570" max="13570" width="12.5546875" style="647" customWidth="1"/>
    <col min="13571" max="13571" width="17" style="647" customWidth="1"/>
    <col min="13572" max="13572" width="17.88671875" style="647" customWidth="1"/>
    <col min="13573" max="13824" width="8.88671875" style="647"/>
    <col min="13825" max="13825" width="17.5546875" style="647" customWidth="1"/>
    <col min="13826" max="13826" width="12.5546875" style="647" customWidth="1"/>
    <col min="13827" max="13827" width="17" style="647" customWidth="1"/>
    <col min="13828" max="13828" width="17.88671875" style="647" customWidth="1"/>
    <col min="13829" max="14080" width="8.88671875" style="647"/>
    <col min="14081" max="14081" width="17.5546875" style="647" customWidth="1"/>
    <col min="14082" max="14082" width="12.5546875" style="647" customWidth="1"/>
    <col min="14083" max="14083" width="17" style="647" customWidth="1"/>
    <col min="14084" max="14084" width="17.88671875" style="647" customWidth="1"/>
    <col min="14085" max="14336" width="8.88671875" style="647"/>
    <col min="14337" max="14337" width="17.5546875" style="647" customWidth="1"/>
    <col min="14338" max="14338" width="12.5546875" style="647" customWidth="1"/>
    <col min="14339" max="14339" width="17" style="647" customWidth="1"/>
    <col min="14340" max="14340" width="17.88671875" style="647" customWidth="1"/>
    <col min="14341" max="14592" width="8.88671875" style="647"/>
    <col min="14593" max="14593" width="17.5546875" style="647" customWidth="1"/>
    <col min="14594" max="14594" width="12.5546875" style="647" customWidth="1"/>
    <col min="14595" max="14595" width="17" style="647" customWidth="1"/>
    <col min="14596" max="14596" width="17.88671875" style="647" customWidth="1"/>
    <col min="14597" max="14848" width="8.88671875" style="647"/>
    <col min="14849" max="14849" width="17.5546875" style="647" customWidth="1"/>
    <col min="14850" max="14850" width="12.5546875" style="647" customWidth="1"/>
    <col min="14851" max="14851" width="17" style="647" customWidth="1"/>
    <col min="14852" max="14852" width="17.88671875" style="647" customWidth="1"/>
    <col min="14853" max="15104" width="8.88671875" style="647"/>
    <col min="15105" max="15105" width="17.5546875" style="647" customWidth="1"/>
    <col min="15106" max="15106" width="12.5546875" style="647" customWidth="1"/>
    <col min="15107" max="15107" width="17" style="647" customWidth="1"/>
    <col min="15108" max="15108" width="17.88671875" style="647" customWidth="1"/>
    <col min="15109" max="15360" width="8.88671875" style="647"/>
    <col min="15361" max="15361" width="17.5546875" style="647" customWidth="1"/>
    <col min="15362" max="15362" width="12.5546875" style="647" customWidth="1"/>
    <col min="15363" max="15363" width="17" style="647" customWidth="1"/>
    <col min="15364" max="15364" width="17.88671875" style="647" customWidth="1"/>
    <col min="15365" max="15616" width="8.88671875" style="647"/>
    <col min="15617" max="15617" width="17.5546875" style="647" customWidth="1"/>
    <col min="15618" max="15618" width="12.5546875" style="647" customWidth="1"/>
    <col min="15619" max="15619" width="17" style="647" customWidth="1"/>
    <col min="15620" max="15620" width="17.88671875" style="647" customWidth="1"/>
    <col min="15621" max="15872" width="8.88671875" style="647"/>
    <col min="15873" max="15873" width="17.5546875" style="647" customWidth="1"/>
    <col min="15874" max="15874" width="12.5546875" style="647" customWidth="1"/>
    <col min="15875" max="15875" width="17" style="647" customWidth="1"/>
    <col min="15876" max="15876" width="17.88671875" style="647" customWidth="1"/>
    <col min="15877" max="16128" width="8.88671875" style="647"/>
    <col min="16129" max="16129" width="17.5546875" style="647" customWidth="1"/>
    <col min="16130" max="16130" width="12.5546875" style="647" customWidth="1"/>
    <col min="16131" max="16131" width="17" style="647" customWidth="1"/>
    <col min="16132" max="16132" width="17.88671875" style="647" customWidth="1"/>
    <col min="16133" max="16384" width="8.88671875" style="647"/>
  </cols>
  <sheetData>
    <row r="1" spans="1:8" x14ac:dyDescent="0.3">
      <c r="A1" s="646"/>
      <c r="B1" s="646"/>
      <c r="C1" s="646"/>
      <c r="D1" s="646"/>
      <c r="E1" s="646"/>
      <c r="F1" s="646"/>
      <c r="G1" s="646"/>
      <c r="H1" s="646"/>
    </row>
    <row r="2" spans="1:8" x14ac:dyDescent="0.3">
      <c r="A2" s="646"/>
      <c r="B2" s="646"/>
      <c r="C2" s="646"/>
      <c r="D2" s="646"/>
      <c r="E2" s="646"/>
      <c r="F2" s="646"/>
      <c r="G2" s="646"/>
      <c r="H2" s="646"/>
    </row>
    <row r="3" spans="1:8" x14ac:dyDescent="0.3">
      <c r="A3" s="646"/>
      <c r="B3" s="646"/>
      <c r="C3" s="646"/>
      <c r="D3" s="646"/>
      <c r="E3" s="646"/>
      <c r="F3" s="646"/>
      <c r="G3" s="646"/>
      <c r="H3" s="646"/>
    </row>
    <row r="4" spans="1:8" x14ac:dyDescent="0.3">
      <c r="A4" s="646"/>
      <c r="B4" s="646"/>
      <c r="C4" s="646"/>
      <c r="D4" s="646"/>
      <c r="E4" s="646"/>
      <c r="F4" s="646"/>
      <c r="G4" s="646"/>
      <c r="H4" s="646"/>
    </row>
    <row r="5" spans="1:8" x14ac:dyDescent="0.3">
      <c r="A5" s="646"/>
      <c r="B5" s="646"/>
      <c r="C5" s="646"/>
      <c r="D5" s="646"/>
      <c r="E5" s="646"/>
      <c r="F5" s="646"/>
      <c r="G5" s="646"/>
      <c r="H5" s="646"/>
    </row>
    <row r="6" spans="1:8" x14ac:dyDescent="0.3">
      <c r="A6" s="646"/>
      <c r="B6" s="646"/>
      <c r="C6" s="646"/>
      <c r="D6" s="646"/>
      <c r="E6" s="646"/>
      <c r="F6" s="646"/>
      <c r="G6" s="646"/>
      <c r="H6" s="646"/>
    </row>
    <row r="7" spans="1:8" x14ac:dyDescent="0.3">
      <c r="A7" s="646"/>
      <c r="B7" s="646"/>
      <c r="C7" s="646"/>
      <c r="D7" s="646"/>
      <c r="E7" s="646"/>
      <c r="F7" s="646"/>
      <c r="G7" s="646"/>
      <c r="H7" s="646"/>
    </row>
    <row r="8" spans="1:8" x14ac:dyDescent="0.3">
      <c r="A8" s="646"/>
      <c r="B8" s="646"/>
      <c r="C8" s="646"/>
      <c r="D8" s="646"/>
      <c r="E8" s="646"/>
      <c r="F8" s="646"/>
      <c r="G8" s="646"/>
      <c r="H8" s="646"/>
    </row>
    <row r="9" spans="1:8" x14ac:dyDescent="0.3">
      <c r="A9" s="646"/>
      <c r="B9" s="646"/>
      <c r="C9" s="646"/>
      <c r="D9" s="646"/>
      <c r="E9" s="646"/>
      <c r="F9" s="646"/>
      <c r="G9" s="646"/>
      <c r="H9" s="646"/>
    </row>
    <row r="10" spans="1:8" ht="15" thickBot="1" x14ac:dyDescent="0.35">
      <c r="A10" s="646"/>
      <c r="B10" s="646"/>
      <c r="C10" s="646"/>
      <c r="D10" s="646"/>
      <c r="E10" s="646"/>
      <c r="F10" s="646"/>
      <c r="G10" s="646"/>
      <c r="H10" s="646"/>
    </row>
    <row r="11" spans="1:8" ht="15" thickBot="1" x14ac:dyDescent="0.35">
      <c r="A11" s="700" t="s">
        <v>28</v>
      </c>
      <c r="B11" s="701"/>
      <c r="C11" s="701"/>
      <c r="D11" s="701"/>
      <c r="E11" s="701"/>
      <c r="F11" s="702"/>
      <c r="G11" s="648"/>
      <c r="H11" s="646"/>
    </row>
    <row r="12" spans="1:8" ht="15.6" x14ac:dyDescent="0.3">
      <c r="A12" s="696" t="s">
        <v>29</v>
      </c>
      <c r="B12" s="696"/>
      <c r="C12" s="696"/>
      <c r="D12" s="696"/>
      <c r="E12" s="696"/>
      <c r="F12" s="696"/>
      <c r="G12" s="649"/>
      <c r="H12" s="646"/>
    </row>
    <row r="13" spans="1:8" x14ac:dyDescent="0.3">
      <c r="A13" s="646"/>
      <c r="B13" s="646"/>
      <c r="C13" s="646"/>
      <c r="D13" s="646"/>
      <c r="E13" s="646"/>
      <c r="F13" s="646"/>
      <c r="G13" s="646"/>
      <c r="H13" s="646"/>
    </row>
    <row r="14" spans="1:8" ht="15.6" x14ac:dyDescent="0.3">
      <c r="A14" s="695" t="s">
        <v>30</v>
      </c>
      <c r="B14" s="695"/>
      <c r="C14" s="650" t="s">
        <v>124</v>
      </c>
      <c r="D14" s="646"/>
      <c r="E14" s="646"/>
      <c r="F14" s="646"/>
      <c r="G14" s="646"/>
      <c r="H14" s="646"/>
    </row>
    <row r="15" spans="1:8" ht="15.6" x14ac:dyDescent="0.3">
      <c r="A15" s="695" t="s">
        <v>31</v>
      </c>
      <c r="B15" s="695"/>
      <c r="C15" s="650" t="s">
        <v>6</v>
      </c>
      <c r="D15" s="646"/>
      <c r="E15" s="646"/>
      <c r="F15" s="646"/>
      <c r="G15" s="646"/>
      <c r="H15" s="646"/>
    </row>
    <row r="16" spans="1:8" ht="15.6" x14ac:dyDescent="0.3">
      <c r="A16" s="695" t="s">
        <v>32</v>
      </c>
      <c r="B16" s="695"/>
      <c r="C16" s="650" t="s">
        <v>125</v>
      </c>
      <c r="D16" s="646"/>
      <c r="E16" s="646"/>
      <c r="F16" s="646"/>
      <c r="G16" s="646"/>
      <c r="H16" s="646"/>
    </row>
    <row r="17" spans="1:8" ht="15.6" x14ac:dyDescent="0.3">
      <c r="A17" s="695" t="s">
        <v>33</v>
      </c>
      <c r="B17" s="695"/>
      <c r="C17" s="650" t="s">
        <v>126</v>
      </c>
      <c r="D17" s="646"/>
      <c r="E17" s="646"/>
      <c r="F17" s="646"/>
      <c r="G17" s="646"/>
      <c r="H17" s="646"/>
    </row>
    <row r="18" spans="1:8" ht="15.6" x14ac:dyDescent="0.3">
      <c r="A18" s="695" t="s">
        <v>34</v>
      </c>
      <c r="B18" s="695"/>
      <c r="C18" s="651"/>
      <c r="D18" s="646"/>
      <c r="E18" s="646"/>
      <c r="F18" s="646"/>
      <c r="G18" s="646"/>
      <c r="H18" s="646"/>
    </row>
    <row r="19" spans="1:8" ht="15.6" x14ac:dyDescent="0.3">
      <c r="A19" s="695" t="s">
        <v>35</v>
      </c>
      <c r="B19" s="695"/>
      <c r="C19" s="652"/>
      <c r="D19" s="646"/>
      <c r="E19" s="646"/>
      <c r="F19" s="646"/>
      <c r="G19" s="646"/>
      <c r="H19" s="646"/>
    </row>
    <row r="20" spans="1:8" ht="15.6" x14ac:dyDescent="0.3">
      <c r="A20" s="653"/>
      <c r="B20" s="653"/>
      <c r="C20" s="654"/>
      <c r="D20" s="646"/>
      <c r="E20" s="646"/>
      <c r="F20" s="646"/>
      <c r="G20" s="646"/>
      <c r="H20" s="646"/>
    </row>
    <row r="21" spans="1:8" ht="15.6" x14ac:dyDescent="0.3">
      <c r="A21" s="696" t="s">
        <v>1</v>
      </c>
      <c r="B21" s="696"/>
      <c r="C21" s="655" t="s">
        <v>36</v>
      </c>
      <c r="D21" s="656"/>
      <c r="E21" s="646"/>
      <c r="F21" s="646"/>
      <c r="G21" s="646"/>
      <c r="H21" s="646"/>
    </row>
    <row r="22" spans="1:8" ht="15" thickBot="1" x14ac:dyDescent="0.35">
      <c r="A22" s="697"/>
      <c r="B22" s="697"/>
      <c r="C22" s="657"/>
      <c r="D22" s="697"/>
      <c r="E22" s="697"/>
      <c r="F22" s="646"/>
      <c r="G22" s="646"/>
      <c r="H22" s="646"/>
    </row>
    <row r="23" spans="1:8" ht="31.8" thickBot="1" x14ac:dyDescent="0.35">
      <c r="A23" s="646"/>
      <c r="B23" s="646"/>
      <c r="C23" s="658" t="s">
        <v>37</v>
      </c>
      <c r="D23" s="659" t="s">
        <v>38</v>
      </c>
      <c r="E23" s="660"/>
      <c r="F23" s="646"/>
      <c r="G23" s="646"/>
      <c r="H23" s="646"/>
    </row>
    <row r="24" spans="1:8" ht="15.6" x14ac:dyDescent="0.3">
      <c r="A24" s="646"/>
      <c r="B24" s="646"/>
      <c r="C24" s="661">
        <v>1239.18</v>
      </c>
      <c r="D24" s="662">
        <f>(C24-$C$46)/$C$46</f>
        <v>3.2115918469121279E-3</v>
      </c>
      <c r="E24" s="663"/>
      <c r="F24" s="646"/>
      <c r="G24" s="646"/>
      <c r="H24" s="646"/>
    </row>
    <row r="25" spans="1:8" ht="15.6" x14ac:dyDescent="0.3">
      <c r="A25" s="646"/>
      <c r="B25" s="646"/>
      <c r="C25" s="661">
        <v>1230.52</v>
      </c>
      <c r="D25" s="664">
        <f t="shared" ref="D25:D43" si="0">(C25-$C$46)/$C$46</f>
        <v>-3.7993447283992399E-3</v>
      </c>
      <c r="E25" s="663"/>
      <c r="F25" s="646"/>
      <c r="G25" s="646"/>
      <c r="H25" s="646"/>
    </row>
    <row r="26" spans="1:8" ht="15.6" x14ac:dyDescent="0.3">
      <c r="A26" s="646"/>
      <c r="B26" s="646"/>
      <c r="C26" s="661">
        <v>1235.45</v>
      </c>
      <c r="D26" s="664">
        <f t="shared" si="0"/>
        <v>1.9186974230343481E-4</v>
      </c>
      <c r="E26" s="663"/>
      <c r="F26" s="646"/>
      <c r="G26" s="646"/>
      <c r="H26" s="646"/>
    </row>
    <row r="27" spans="1:8" ht="15.6" x14ac:dyDescent="0.3">
      <c r="A27" s="646"/>
      <c r="B27" s="646"/>
      <c r="C27" s="661">
        <v>1228.9100000000001</v>
      </c>
      <c r="D27" s="664">
        <f t="shared" si="0"/>
        <v>-5.1027636529085351E-3</v>
      </c>
      <c r="E27" s="663"/>
      <c r="F27" s="646"/>
      <c r="G27" s="646"/>
      <c r="H27" s="646"/>
    </row>
    <row r="28" spans="1:8" ht="15.6" x14ac:dyDescent="0.3">
      <c r="A28" s="646"/>
      <c r="B28" s="646"/>
      <c r="C28" s="661">
        <v>1237.76</v>
      </c>
      <c r="D28" s="664">
        <f t="shared" si="0"/>
        <v>2.0619925470342342E-3</v>
      </c>
      <c r="E28" s="663"/>
      <c r="F28" s="646"/>
      <c r="G28" s="646"/>
      <c r="H28" s="646"/>
    </row>
    <row r="29" spans="1:8" ht="15.6" x14ac:dyDescent="0.3">
      <c r="A29" s="646"/>
      <c r="B29" s="646"/>
      <c r="C29" s="661">
        <v>1227.79</v>
      </c>
      <c r="D29" s="664">
        <f t="shared" si="0"/>
        <v>-6.0094898612629791E-3</v>
      </c>
      <c r="E29" s="663"/>
      <c r="F29" s="646"/>
      <c r="G29" s="646"/>
      <c r="H29" s="646"/>
    </row>
    <row r="30" spans="1:8" ht="15.6" x14ac:dyDescent="0.3">
      <c r="A30" s="646"/>
      <c r="B30" s="646"/>
      <c r="C30" s="661">
        <v>1239.6300000000001</v>
      </c>
      <c r="D30" s="664">
        <f t="shared" si="0"/>
        <v>3.5759014841973938E-3</v>
      </c>
      <c r="E30" s="663"/>
      <c r="F30" s="646"/>
      <c r="G30" s="646"/>
      <c r="H30" s="646"/>
    </row>
    <row r="31" spans="1:8" ht="15.6" x14ac:dyDescent="0.3">
      <c r="A31" s="646"/>
      <c r="B31" s="646"/>
      <c r="C31" s="661">
        <v>1227.44</v>
      </c>
      <c r="D31" s="664">
        <f t="shared" si="0"/>
        <v>-6.2928418013736389E-3</v>
      </c>
      <c r="E31" s="663"/>
      <c r="F31" s="646"/>
      <c r="G31" s="646"/>
      <c r="H31" s="646"/>
    </row>
    <row r="32" spans="1:8" ht="15.6" x14ac:dyDescent="0.3">
      <c r="A32" s="646"/>
      <c r="B32" s="646"/>
      <c r="C32" s="661">
        <v>1235.7</v>
      </c>
      <c r="D32" s="664">
        <f t="shared" si="0"/>
        <v>3.9426398523967332E-4</v>
      </c>
      <c r="E32" s="663"/>
      <c r="F32" s="646"/>
      <c r="G32" s="646"/>
      <c r="H32" s="646"/>
    </row>
    <row r="33" spans="1:8" ht="15.6" x14ac:dyDescent="0.3">
      <c r="A33" s="646"/>
      <c r="B33" s="646"/>
      <c r="C33" s="661">
        <v>1230.1600000000001</v>
      </c>
      <c r="D33" s="664">
        <f t="shared" si="0"/>
        <v>-4.0907924382273426E-3</v>
      </c>
      <c r="E33" s="663"/>
      <c r="F33" s="646"/>
      <c r="G33" s="646"/>
      <c r="H33" s="646"/>
    </row>
    <row r="34" spans="1:8" ht="15.6" x14ac:dyDescent="0.3">
      <c r="A34" s="646"/>
      <c r="B34" s="646"/>
      <c r="C34" s="661">
        <v>1235.81</v>
      </c>
      <c r="D34" s="664">
        <f t="shared" si="0"/>
        <v>4.8331745213153727E-4</v>
      </c>
      <c r="E34" s="663"/>
      <c r="F34" s="646"/>
      <c r="G34" s="646"/>
      <c r="H34" s="646"/>
    </row>
    <row r="35" spans="1:8" ht="15.6" x14ac:dyDescent="0.3">
      <c r="A35" s="646"/>
      <c r="B35" s="646"/>
      <c r="C35" s="661">
        <v>1246.68</v>
      </c>
      <c r="D35" s="664">
        <f t="shared" si="0"/>
        <v>9.2834191349992819E-3</v>
      </c>
      <c r="E35" s="663"/>
      <c r="F35" s="646"/>
      <c r="G35" s="646"/>
      <c r="H35" s="646"/>
    </row>
    <row r="36" spans="1:8" ht="15.6" x14ac:dyDescent="0.3">
      <c r="A36" s="646"/>
      <c r="B36" s="646"/>
      <c r="C36" s="661">
        <v>1254.5999999999999</v>
      </c>
      <c r="D36" s="664">
        <f t="shared" si="0"/>
        <v>1.5695268751219193E-2</v>
      </c>
      <c r="E36" s="663"/>
      <c r="F36" s="646"/>
      <c r="G36" s="646"/>
      <c r="H36" s="646"/>
    </row>
    <row r="37" spans="1:8" ht="15.6" x14ac:dyDescent="0.3">
      <c r="A37" s="646"/>
      <c r="B37" s="646"/>
      <c r="C37" s="661">
        <v>1221.56</v>
      </c>
      <c r="D37" s="664">
        <f t="shared" si="0"/>
        <v>-1.1053154395234056E-2</v>
      </c>
      <c r="E37" s="663"/>
      <c r="F37" s="646"/>
      <c r="G37" s="646"/>
      <c r="H37" s="646"/>
    </row>
    <row r="38" spans="1:8" ht="15.6" x14ac:dyDescent="0.3">
      <c r="A38" s="646"/>
      <c r="B38" s="646"/>
      <c r="C38" s="661">
        <v>1223.1300000000001</v>
      </c>
      <c r="D38" s="664">
        <f t="shared" si="0"/>
        <v>-9.7821185495943468E-3</v>
      </c>
      <c r="E38" s="663"/>
      <c r="F38" s="646"/>
      <c r="G38" s="646"/>
      <c r="H38" s="646"/>
    </row>
    <row r="39" spans="1:8" ht="15.6" x14ac:dyDescent="0.3">
      <c r="A39" s="646"/>
      <c r="B39" s="646"/>
      <c r="C39" s="661">
        <v>1235.0899999999999</v>
      </c>
      <c r="D39" s="664">
        <f t="shared" si="0"/>
        <v>-9.9577967524851698E-5</v>
      </c>
      <c r="E39" s="663"/>
      <c r="F39" s="646"/>
      <c r="G39" s="646"/>
      <c r="H39" s="646"/>
    </row>
    <row r="40" spans="1:8" ht="15.6" x14ac:dyDescent="0.3">
      <c r="A40" s="646"/>
      <c r="B40" s="646"/>
      <c r="C40" s="661">
        <v>1234.24</v>
      </c>
      <c r="D40" s="664">
        <f t="shared" si="0"/>
        <v>-7.8771839350798897E-4</v>
      </c>
      <c r="E40" s="663"/>
      <c r="F40" s="646"/>
      <c r="G40" s="646"/>
      <c r="H40" s="646"/>
    </row>
    <row r="41" spans="1:8" ht="15.6" x14ac:dyDescent="0.3">
      <c r="A41" s="646"/>
      <c r="B41" s="646"/>
      <c r="C41" s="661">
        <v>1262.6600000000001</v>
      </c>
      <c r="D41" s="664">
        <f t="shared" si="0"/>
        <v>2.222045914348366E-2</v>
      </c>
      <c r="E41" s="663"/>
      <c r="F41" s="646"/>
      <c r="G41" s="646"/>
      <c r="H41" s="646"/>
    </row>
    <row r="42" spans="1:8" ht="15.6" x14ac:dyDescent="0.3">
      <c r="A42" s="646"/>
      <c r="B42" s="646"/>
      <c r="C42" s="661">
        <v>1222.46</v>
      </c>
      <c r="D42" s="664">
        <f t="shared" si="0"/>
        <v>-1.0324535120663525E-2</v>
      </c>
      <c r="E42" s="663"/>
      <c r="F42" s="646"/>
      <c r="G42" s="646"/>
      <c r="H42" s="646"/>
    </row>
    <row r="43" spans="1:8" ht="16.2" thickBot="1" x14ac:dyDescent="0.35">
      <c r="A43" s="646"/>
      <c r="B43" s="646"/>
      <c r="C43" s="665">
        <v>1235.49</v>
      </c>
      <c r="D43" s="666">
        <f t="shared" si="0"/>
        <v>2.2425282117320353E-4</v>
      </c>
      <c r="E43" s="663"/>
      <c r="F43" s="646"/>
      <c r="G43" s="646"/>
      <c r="H43" s="646"/>
    </row>
    <row r="44" spans="1:8" ht="16.2" thickBot="1" x14ac:dyDescent="0.35">
      <c r="A44" s="646"/>
      <c r="B44" s="646"/>
      <c r="C44" s="667"/>
      <c r="D44" s="663"/>
      <c r="E44" s="668"/>
      <c r="F44" s="646"/>
      <c r="G44" s="646"/>
      <c r="H44" s="646"/>
    </row>
    <row r="45" spans="1:8" ht="16.2" thickBot="1" x14ac:dyDescent="0.35">
      <c r="A45" s="646"/>
      <c r="B45" s="669" t="s">
        <v>39</v>
      </c>
      <c r="C45" s="690">
        <f>SUM(C24:C43)</f>
        <v>24704.260000000006</v>
      </c>
      <c r="D45" s="670"/>
      <c r="E45" s="667"/>
      <c r="F45" s="646"/>
      <c r="G45" s="646"/>
      <c r="H45" s="646"/>
    </row>
    <row r="46" spans="1:8" ht="16.2" thickBot="1" x14ac:dyDescent="0.35">
      <c r="A46" s="646"/>
      <c r="B46" s="669" t="s">
        <v>40</v>
      </c>
      <c r="C46" s="689">
        <f>AVERAGE(C24:C43)</f>
        <v>1235.2130000000002</v>
      </c>
      <c r="D46" s="646"/>
      <c r="E46" s="671"/>
      <c r="F46" s="646"/>
      <c r="G46" s="646"/>
      <c r="H46" s="646"/>
    </row>
    <row r="47" spans="1:8" ht="16.2" thickBot="1" x14ac:dyDescent="0.35">
      <c r="A47" s="650"/>
      <c r="B47" s="672"/>
      <c r="C47" s="646"/>
      <c r="D47" s="673"/>
      <c r="E47" s="671"/>
      <c r="F47" s="646"/>
      <c r="G47" s="646"/>
      <c r="H47" s="646"/>
    </row>
    <row r="48" spans="1:8" ht="31.8" thickBot="1" x14ac:dyDescent="0.35">
      <c r="A48" s="646"/>
      <c r="B48" s="674" t="s">
        <v>40</v>
      </c>
      <c r="C48" s="659" t="s">
        <v>41</v>
      </c>
      <c r="D48" s="675"/>
      <c r="E48" s="646"/>
      <c r="F48" s="646"/>
      <c r="G48" s="673"/>
      <c r="H48" s="646"/>
    </row>
    <row r="49" spans="1:8" ht="16.2" thickBot="1" x14ac:dyDescent="0.35">
      <c r="A49" s="646"/>
      <c r="B49" s="698">
        <f>C46</f>
        <v>1235.2130000000002</v>
      </c>
      <c r="C49" s="676">
        <f>-IF(C46&lt;=80,10%,IF(C46&lt;250,7.5%,5%))</f>
        <v>-0.05</v>
      </c>
      <c r="D49" s="677">
        <f>IF(C46&lt;=80,C46*0.9,IF(C46&lt;250,C46*0.925,C46*0.95))</f>
        <v>1173.45235</v>
      </c>
      <c r="E49" s="646"/>
      <c r="F49" s="646"/>
      <c r="G49" s="646"/>
      <c r="H49" s="646"/>
    </row>
    <row r="50" spans="1:8" ht="16.2" thickBot="1" x14ac:dyDescent="0.35">
      <c r="A50" s="646"/>
      <c r="B50" s="699"/>
      <c r="C50" s="678">
        <f>IF(C46&lt;=80, 10%, IF(C46&lt;250, 7.5%, 5%))</f>
        <v>0.05</v>
      </c>
      <c r="D50" s="677">
        <f>IF(C46&lt;=80, C46*1.1, IF(C46&lt;250, C46*1.075, C46*1.05))</f>
        <v>1296.9736500000004</v>
      </c>
      <c r="E50" s="646"/>
      <c r="F50" s="646"/>
      <c r="G50" s="646"/>
      <c r="H50" s="646"/>
    </row>
    <row r="51" spans="1:8" ht="16.2" thickBot="1" x14ac:dyDescent="0.35">
      <c r="A51" s="679"/>
      <c r="B51" s="680"/>
      <c r="C51" s="650"/>
      <c r="D51" s="681"/>
      <c r="E51" s="650"/>
      <c r="F51" s="656"/>
      <c r="G51" s="646"/>
      <c r="H51" s="646"/>
    </row>
    <row r="52" spans="1:8" ht="15.6" x14ac:dyDescent="0.3">
      <c r="A52" s="650"/>
      <c r="B52" s="682" t="s">
        <v>23</v>
      </c>
      <c r="C52" s="682"/>
      <c r="D52" s="683" t="s">
        <v>24</v>
      </c>
      <c r="E52" s="684"/>
      <c r="F52" s="683" t="s">
        <v>25</v>
      </c>
      <c r="G52" s="646"/>
      <c r="H52" s="646"/>
    </row>
    <row r="53" spans="1:8" ht="26.4" customHeight="1" x14ac:dyDescent="0.3">
      <c r="A53" s="653" t="s">
        <v>26</v>
      </c>
      <c r="B53" s="685"/>
      <c r="C53" s="650"/>
      <c r="D53" s="685"/>
      <c r="E53" s="650"/>
      <c r="F53" s="685"/>
      <c r="G53" s="646"/>
      <c r="H53" s="646"/>
    </row>
    <row r="54" spans="1:8" ht="30.6" customHeight="1" x14ac:dyDescent="0.3">
      <c r="A54" s="653" t="s">
        <v>27</v>
      </c>
      <c r="B54" s="686"/>
      <c r="C54" s="687"/>
      <c r="D54" s="686"/>
      <c r="E54" s="650"/>
      <c r="F54" s="688"/>
      <c r="G54" s="646"/>
      <c r="H54" s="646"/>
    </row>
  </sheetData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rintOptions horizontalCentered="1"/>
  <pageMargins left="0.45" right="0.45" top="0.75" bottom="0.75" header="0.3" footer="0.3"/>
  <pageSetup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view="pageBreakPreview" topLeftCell="A52" zoomScale="60" zoomScaleNormal="70" zoomScalePageLayoutView="50" workbookViewId="0">
      <selection activeCell="H72" sqref="H72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612"/>
    <col min="13" max="16384" width="9.109375" style="613"/>
  </cols>
  <sheetData>
    <row r="1" spans="1:9" ht="18.75" customHeight="1" x14ac:dyDescent="0.3">
      <c r="A1" s="731" t="s">
        <v>42</v>
      </c>
      <c r="B1" s="731"/>
      <c r="C1" s="731"/>
      <c r="D1" s="731"/>
      <c r="E1" s="731"/>
      <c r="F1" s="731"/>
      <c r="G1" s="731"/>
      <c r="H1" s="731"/>
      <c r="I1" s="731"/>
    </row>
    <row r="2" spans="1:9" ht="18.75" customHeight="1" x14ac:dyDescent="0.3">
      <c r="A2" s="731"/>
      <c r="B2" s="731"/>
      <c r="C2" s="731"/>
      <c r="D2" s="731"/>
      <c r="E2" s="731"/>
      <c r="F2" s="731"/>
      <c r="G2" s="731"/>
      <c r="H2" s="731"/>
      <c r="I2" s="731"/>
    </row>
    <row r="3" spans="1:9" ht="18.75" customHeight="1" x14ac:dyDescent="0.3">
      <c r="A3" s="731"/>
      <c r="B3" s="731"/>
      <c r="C3" s="731"/>
      <c r="D3" s="731"/>
      <c r="E3" s="731"/>
      <c r="F3" s="731"/>
      <c r="G3" s="731"/>
      <c r="H3" s="731"/>
      <c r="I3" s="731"/>
    </row>
    <row r="4" spans="1:9" ht="18.75" customHeight="1" x14ac:dyDescent="0.3">
      <c r="A4" s="731"/>
      <c r="B4" s="731"/>
      <c r="C4" s="731"/>
      <c r="D4" s="731"/>
      <c r="E4" s="731"/>
      <c r="F4" s="731"/>
      <c r="G4" s="731"/>
      <c r="H4" s="731"/>
      <c r="I4" s="731"/>
    </row>
    <row r="5" spans="1:9" ht="18.75" customHeight="1" x14ac:dyDescent="0.3">
      <c r="A5" s="731"/>
      <c r="B5" s="731"/>
      <c r="C5" s="731"/>
      <c r="D5" s="731"/>
      <c r="E5" s="731"/>
      <c r="F5" s="731"/>
      <c r="G5" s="731"/>
      <c r="H5" s="731"/>
      <c r="I5" s="731"/>
    </row>
    <row r="6" spans="1:9" ht="18.75" customHeight="1" x14ac:dyDescent="0.3">
      <c r="A6" s="731"/>
      <c r="B6" s="731"/>
      <c r="C6" s="731"/>
      <c r="D6" s="731"/>
      <c r="E6" s="731"/>
      <c r="F6" s="731"/>
      <c r="G6" s="731"/>
      <c r="H6" s="731"/>
      <c r="I6" s="731"/>
    </row>
    <row r="7" spans="1:9" ht="18.75" customHeight="1" x14ac:dyDescent="0.3">
      <c r="A7" s="731"/>
      <c r="B7" s="731"/>
      <c r="C7" s="731"/>
      <c r="D7" s="731"/>
      <c r="E7" s="731"/>
      <c r="F7" s="731"/>
      <c r="G7" s="731"/>
      <c r="H7" s="731"/>
      <c r="I7" s="731"/>
    </row>
    <row r="8" spans="1:9" x14ac:dyDescent="0.3">
      <c r="A8" s="732" t="s">
        <v>43</v>
      </c>
      <c r="B8" s="732"/>
      <c r="C8" s="732"/>
      <c r="D8" s="732"/>
      <c r="E8" s="732"/>
      <c r="F8" s="732"/>
      <c r="G8" s="732"/>
      <c r="H8" s="732"/>
      <c r="I8" s="732"/>
    </row>
    <row r="9" spans="1:9" x14ac:dyDescent="0.3">
      <c r="A9" s="732"/>
      <c r="B9" s="732"/>
      <c r="C9" s="732"/>
      <c r="D9" s="732"/>
      <c r="E9" s="732"/>
      <c r="F9" s="732"/>
      <c r="G9" s="732"/>
      <c r="H9" s="732"/>
      <c r="I9" s="732"/>
    </row>
    <row r="10" spans="1:9" x14ac:dyDescent="0.3">
      <c r="A10" s="732"/>
      <c r="B10" s="732"/>
      <c r="C10" s="732"/>
      <c r="D10" s="732"/>
      <c r="E10" s="732"/>
      <c r="F10" s="732"/>
      <c r="G10" s="732"/>
      <c r="H10" s="732"/>
      <c r="I10" s="732"/>
    </row>
    <row r="11" spans="1:9" x14ac:dyDescent="0.3">
      <c r="A11" s="732"/>
      <c r="B11" s="732"/>
      <c r="C11" s="732"/>
      <c r="D11" s="732"/>
      <c r="E11" s="732"/>
      <c r="F11" s="732"/>
      <c r="G11" s="732"/>
      <c r="H11" s="732"/>
      <c r="I11" s="732"/>
    </row>
    <row r="12" spans="1:9" x14ac:dyDescent="0.3">
      <c r="A12" s="732"/>
      <c r="B12" s="732"/>
      <c r="C12" s="732"/>
      <c r="D12" s="732"/>
      <c r="E12" s="732"/>
      <c r="F12" s="732"/>
      <c r="G12" s="732"/>
      <c r="H12" s="732"/>
      <c r="I12" s="732"/>
    </row>
    <row r="13" spans="1:9" x14ac:dyDescent="0.3">
      <c r="A13" s="732"/>
      <c r="B13" s="732"/>
      <c r="C13" s="732"/>
      <c r="D13" s="732"/>
      <c r="E13" s="732"/>
      <c r="F13" s="732"/>
      <c r="G13" s="732"/>
      <c r="H13" s="732"/>
      <c r="I13" s="732"/>
    </row>
    <row r="14" spans="1:9" x14ac:dyDescent="0.3">
      <c r="A14" s="732"/>
      <c r="B14" s="732"/>
      <c r="C14" s="732"/>
      <c r="D14" s="732"/>
      <c r="E14" s="732"/>
      <c r="F14" s="732"/>
      <c r="G14" s="732"/>
      <c r="H14" s="732"/>
      <c r="I14" s="732"/>
    </row>
    <row r="15" spans="1:9" ht="19.5" customHeight="1" x14ac:dyDescent="0.35">
      <c r="A15" s="3"/>
    </row>
    <row r="16" spans="1:9" ht="19.5" customHeight="1" x14ac:dyDescent="0.35">
      <c r="A16" s="704" t="s">
        <v>28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3">
      <c r="A17" s="707" t="s">
        <v>44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5">
      <c r="A18" s="5" t="s">
        <v>30</v>
      </c>
      <c r="B18" s="611" t="s">
        <v>124</v>
      </c>
      <c r="C18" s="611"/>
      <c r="D18" s="168"/>
      <c r="E18" s="6"/>
      <c r="F18" s="7"/>
      <c r="G18" s="7"/>
      <c r="H18" s="7"/>
    </row>
    <row r="19" spans="1:14" ht="26.25" customHeight="1" x14ac:dyDescent="0.5">
      <c r="A19" s="5" t="s">
        <v>31</v>
      </c>
      <c r="B19" s="8" t="s">
        <v>6</v>
      </c>
      <c r="C19" s="172">
        <v>29</v>
      </c>
      <c r="D19" s="7"/>
      <c r="E19" s="7"/>
      <c r="F19" s="7"/>
      <c r="G19" s="7"/>
      <c r="H19" s="7"/>
    </row>
    <row r="20" spans="1:14" ht="26.25" customHeight="1" x14ac:dyDescent="0.5">
      <c r="A20" s="5" t="s">
        <v>32</v>
      </c>
      <c r="B20" s="708" t="s">
        <v>125</v>
      </c>
      <c r="C20" s="708"/>
      <c r="D20" s="7"/>
      <c r="E20" s="7"/>
      <c r="F20" s="7"/>
      <c r="G20" s="7"/>
      <c r="H20" s="7"/>
    </row>
    <row r="21" spans="1:14" ht="26.25" customHeight="1" x14ac:dyDescent="0.5">
      <c r="A21" s="5" t="s">
        <v>33</v>
      </c>
      <c r="B21" s="708" t="s">
        <v>126</v>
      </c>
      <c r="C21" s="708"/>
      <c r="D21" s="708"/>
      <c r="E21" s="708"/>
      <c r="F21" s="708"/>
      <c r="G21" s="708"/>
      <c r="H21" s="708"/>
      <c r="I21" s="9"/>
    </row>
    <row r="22" spans="1:14" ht="26.25" customHeight="1" x14ac:dyDescent="0.5">
      <c r="A22" s="5" t="s">
        <v>34</v>
      </c>
      <c r="B22" s="10" t="s">
        <v>9</v>
      </c>
      <c r="C22" s="7"/>
      <c r="D22" s="7"/>
      <c r="E22" s="7"/>
      <c r="F22" s="7"/>
      <c r="G22" s="7"/>
      <c r="H22" s="7"/>
    </row>
    <row r="23" spans="1:14" ht="26.25" customHeight="1" x14ac:dyDescent="0.5">
      <c r="A23" s="5" t="s">
        <v>35</v>
      </c>
      <c r="B23" s="10"/>
      <c r="C23" s="7"/>
      <c r="D23" s="7"/>
      <c r="E23" s="7"/>
      <c r="F23" s="7"/>
      <c r="G23" s="7"/>
      <c r="H23" s="7"/>
    </row>
    <row r="24" spans="1:14" ht="18" x14ac:dyDescent="0.35">
      <c r="A24" s="5"/>
      <c r="B24" s="11"/>
    </row>
    <row r="25" spans="1:14" ht="18" x14ac:dyDescent="0.35">
      <c r="A25" s="12" t="s">
        <v>1</v>
      </c>
      <c r="B25" s="11"/>
    </row>
    <row r="26" spans="1:14" ht="26.25" customHeight="1" x14ac:dyDescent="0.45">
      <c r="A26" s="13" t="s">
        <v>4</v>
      </c>
      <c r="B26" s="703" t="s">
        <v>127</v>
      </c>
      <c r="C26" s="703"/>
    </row>
    <row r="27" spans="1:14" ht="26.25" customHeight="1" x14ac:dyDescent="0.5">
      <c r="A27" s="14" t="s">
        <v>45</v>
      </c>
      <c r="B27" s="709"/>
      <c r="C27" s="709"/>
    </row>
    <row r="28" spans="1:14" ht="27" customHeight="1" x14ac:dyDescent="0.45">
      <c r="A28" s="14" t="s">
        <v>5</v>
      </c>
      <c r="B28" s="15">
        <v>84.06</v>
      </c>
    </row>
    <row r="29" spans="1:14" s="615" customFormat="1" ht="27" customHeight="1" x14ac:dyDescent="0.5">
      <c r="A29" s="14" t="s">
        <v>46</v>
      </c>
      <c r="B29" s="16"/>
      <c r="C29" s="710" t="s">
        <v>47</v>
      </c>
      <c r="D29" s="711"/>
      <c r="E29" s="711"/>
      <c r="F29" s="711"/>
      <c r="G29" s="712"/>
      <c r="H29" s="365"/>
      <c r="I29" s="365"/>
      <c r="J29" s="17"/>
      <c r="K29" s="17"/>
      <c r="L29" s="614"/>
    </row>
    <row r="30" spans="1:14" s="615" customFormat="1" ht="19.5" customHeight="1" x14ac:dyDescent="0.35">
      <c r="A30" s="14" t="s">
        <v>48</v>
      </c>
      <c r="B30" s="18">
        <f>B28-B29</f>
        <v>84.06</v>
      </c>
      <c r="C30" s="19"/>
      <c r="D30" s="19"/>
      <c r="E30" s="19"/>
      <c r="F30" s="19"/>
      <c r="G30" s="20"/>
      <c r="H30" s="2"/>
      <c r="I30" s="17"/>
      <c r="J30" s="17"/>
      <c r="K30" s="17"/>
      <c r="L30" s="614"/>
    </row>
    <row r="31" spans="1:14" s="615" customFormat="1" ht="27" customHeight="1" x14ac:dyDescent="0.45">
      <c r="A31" s="14" t="s">
        <v>49</v>
      </c>
      <c r="B31" s="21">
        <v>1</v>
      </c>
      <c r="C31" s="713" t="s">
        <v>50</v>
      </c>
      <c r="D31" s="714"/>
      <c r="E31" s="714"/>
      <c r="F31" s="714"/>
      <c r="G31" s="714"/>
      <c r="H31" s="715"/>
      <c r="I31" s="17"/>
      <c r="J31" s="17"/>
      <c r="K31" s="17"/>
      <c r="L31" s="614"/>
    </row>
    <row r="32" spans="1:14" s="615" customFormat="1" ht="27" customHeight="1" x14ac:dyDescent="0.45">
      <c r="A32" s="14" t="s">
        <v>51</v>
      </c>
      <c r="B32" s="21">
        <v>1</v>
      </c>
      <c r="C32" s="713" t="s">
        <v>52</v>
      </c>
      <c r="D32" s="714"/>
      <c r="E32" s="714"/>
      <c r="F32" s="714"/>
      <c r="G32" s="714"/>
      <c r="H32" s="715"/>
      <c r="I32" s="17"/>
      <c r="J32" s="17"/>
      <c r="K32" s="17"/>
      <c r="L32" s="616"/>
      <c r="M32" s="616"/>
      <c r="N32" s="617"/>
    </row>
    <row r="33" spans="1:14" s="615" customFormat="1" ht="17.25" customHeight="1" x14ac:dyDescent="0.35">
      <c r="A33" s="14"/>
      <c r="B33" s="22"/>
      <c r="C33" s="23"/>
      <c r="D33" s="23"/>
      <c r="E33" s="23"/>
      <c r="F33" s="23"/>
      <c r="G33" s="23"/>
      <c r="H33" s="23"/>
      <c r="I33" s="17"/>
      <c r="J33" s="17"/>
      <c r="K33" s="17"/>
      <c r="L33" s="616"/>
      <c r="M33" s="616"/>
      <c r="N33" s="617"/>
    </row>
    <row r="34" spans="1:14" s="615" customFormat="1" ht="18" x14ac:dyDescent="0.35">
      <c r="A34" s="14" t="s">
        <v>53</v>
      </c>
      <c r="B34" s="24">
        <f>B31/B32</f>
        <v>1</v>
      </c>
      <c r="C34" s="4" t="s">
        <v>54</v>
      </c>
      <c r="D34" s="4"/>
      <c r="E34" s="4"/>
      <c r="F34" s="4"/>
      <c r="G34" s="4"/>
      <c r="H34" s="480"/>
      <c r="I34" s="17"/>
      <c r="J34" s="17"/>
      <c r="K34" s="17"/>
      <c r="L34" s="616"/>
      <c r="M34" s="616"/>
      <c r="N34" s="617"/>
    </row>
    <row r="35" spans="1:14" s="615" customFormat="1" ht="19.5" customHeight="1" x14ac:dyDescent="0.35">
      <c r="A35" s="14"/>
      <c r="B35" s="18"/>
      <c r="C35" s="458"/>
      <c r="D35" s="458"/>
      <c r="E35" s="458"/>
      <c r="F35" s="458"/>
      <c r="G35" s="4"/>
      <c r="H35" s="480"/>
      <c r="I35" s="17"/>
      <c r="J35" s="17"/>
      <c r="K35" s="17"/>
      <c r="L35" s="616"/>
      <c r="M35" s="616"/>
      <c r="N35" s="617"/>
    </row>
    <row r="36" spans="1:14" s="615" customFormat="1" ht="27" customHeight="1" x14ac:dyDescent="0.45">
      <c r="A36" s="25" t="s">
        <v>55</v>
      </c>
      <c r="B36" s="26">
        <v>20</v>
      </c>
      <c r="C36" s="4"/>
      <c r="D36" s="716" t="s">
        <v>56</v>
      </c>
      <c r="E36" s="717"/>
      <c r="F36" s="716" t="s">
        <v>57</v>
      </c>
      <c r="G36" s="718"/>
      <c r="H36" s="480"/>
      <c r="I36" s="2"/>
      <c r="J36" s="17"/>
      <c r="K36" s="17"/>
      <c r="L36" s="616"/>
      <c r="M36" s="616"/>
      <c r="N36" s="617"/>
    </row>
    <row r="37" spans="1:14" s="615" customFormat="1" ht="27" customHeight="1" x14ac:dyDescent="0.45">
      <c r="A37" s="27" t="s">
        <v>58</v>
      </c>
      <c r="B37" s="28">
        <v>4</v>
      </c>
      <c r="C37" s="29" t="s">
        <v>59</v>
      </c>
      <c r="D37" s="30" t="s">
        <v>60</v>
      </c>
      <c r="E37" s="31" t="s">
        <v>61</v>
      </c>
      <c r="F37" s="30" t="s">
        <v>60</v>
      </c>
      <c r="G37" s="32" t="s">
        <v>61</v>
      </c>
      <c r="H37" s="480"/>
      <c r="I37" s="33" t="s">
        <v>62</v>
      </c>
      <c r="J37" s="17"/>
      <c r="K37" s="17"/>
      <c r="L37" s="616"/>
      <c r="M37" s="616"/>
      <c r="N37" s="617"/>
    </row>
    <row r="38" spans="1:14" s="615" customFormat="1" ht="26.25" customHeight="1" x14ac:dyDescent="0.45">
      <c r="A38" s="27" t="s">
        <v>63</v>
      </c>
      <c r="B38" s="28">
        <v>20</v>
      </c>
      <c r="C38" s="34">
        <v>1</v>
      </c>
      <c r="D38" s="35">
        <v>115637056</v>
      </c>
      <c r="E38" s="36">
        <f>IF(ISBLANK(D38),"-",$D$48/$D$45*D38)</f>
        <v>137290320.61976451</v>
      </c>
      <c r="F38" s="35">
        <v>100392305</v>
      </c>
      <c r="G38" s="37">
        <f>IF(ISBLANK(F38),"-",$D$48/$F$45*F38)</f>
        <v>137697166.18359235</v>
      </c>
      <c r="H38" s="480"/>
      <c r="I38" s="38"/>
      <c r="J38" s="17"/>
      <c r="K38" s="17"/>
      <c r="L38" s="616"/>
      <c r="M38" s="616"/>
      <c r="N38" s="617"/>
    </row>
    <row r="39" spans="1:14" s="615" customFormat="1" ht="26.25" customHeight="1" x14ac:dyDescent="0.45">
      <c r="A39" s="27" t="s">
        <v>64</v>
      </c>
      <c r="B39" s="28">
        <v>1</v>
      </c>
      <c r="C39" s="39">
        <v>2</v>
      </c>
      <c r="D39" s="40">
        <v>115587346</v>
      </c>
      <c r="E39" s="41">
        <f>IF(ISBLANK(D39),"-",$D$48/$D$45*D39)</f>
        <v>137231302.32516173</v>
      </c>
      <c r="F39" s="40">
        <v>100202036</v>
      </c>
      <c r="G39" s="42">
        <f>IF(ISBLANK(F39),"-",$D$48/$F$45*F39)</f>
        <v>137436194.96560323</v>
      </c>
      <c r="H39" s="480"/>
      <c r="I39" s="720">
        <f>ABS((F43/D43*D42)-F42)/D42</f>
        <v>1.3177440999862797E-3</v>
      </c>
      <c r="J39" s="17"/>
      <c r="K39" s="17"/>
      <c r="L39" s="616"/>
      <c r="M39" s="616"/>
      <c r="N39" s="617"/>
    </row>
    <row r="40" spans="1:14" ht="26.25" customHeight="1" x14ac:dyDescent="0.45">
      <c r="A40" s="27" t="s">
        <v>65</v>
      </c>
      <c r="B40" s="28">
        <v>1</v>
      </c>
      <c r="C40" s="39">
        <v>3</v>
      </c>
      <c r="D40" s="40">
        <v>115623449</v>
      </c>
      <c r="E40" s="41">
        <f>IF(ISBLANK(D40),"-",$D$48/$D$45*D40)</f>
        <v>137274165.6824348</v>
      </c>
      <c r="F40" s="40">
        <v>100094954</v>
      </c>
      <c r="G40" s="42">
        <f>IF(ISBLANK(F40),"-",$D$48/$F$45*F40)</f>
        <v>137289322.27501932</v>
      </c>
      <c r="I40" s="720"/>
      <c r="L40" s="616"/>
      <c r="M40" s="616"/>
      <c r="N40" s="618"/>
    </row>
    <row r="41" spans="1:14" ht="27" customHeight="1" x14ac:dyDescent="0.45">
      <c r="A41" s="27" t="s">
        <v>66</v>
      </c>
      <c r="B41" s="28">
        <v>1</v>
      </c>
      <c r="C41" s="44">
        <v>4</v>
      </c>
      <c r="D41" s="45"/>
      <c r="E41" s="46" t="str">
        <f>IF(ISBLANK(D41),"-",$D$48/$D$45*D41)</f>
        <v>-</v>
      </c>
      <c r="F41" s="45"/>
      <c r="G41" s="47" t="str">
        <f>IF(ISBLANK(F41),"-",$D$48/$F$45*F41)</f>
        <v>-</v>
      </c>
      <c r="I41" s="48"/>
      <c r="L41" s="616"/>
      <c r="M41" s="616"/>
      <c r="N41" s="618"/>
    </row>
    <row r="42" spans="1:14" ht="27" customHeight="1" x14ac:dyDescent="0.45">
      <c r="A42" s="27" t="s">
        <v>67</v>
      </c>
      <c r="B42" s="28">
        <v>1</v>
      </c>
      <c r="C42" s="49" t="s">
        <v>68</v>
      </c>
      <c r="D42" s="50">
        <f>AVERAGE(D38:D41)</f>
        <v>115615950.33333333</v>
      </c>
      <c r="E42" s="51">
        <f>AVERAGE(E38:E41)</f>
        <v>137265262.87578702</v>
      </c>
      <c r="F42" s="50">
        <f>AVERAGE(F38:F41)</f>
        <v>100229765</v>
      </c>
      <c r="G42" s="52">
        <f>AVERAGE(G38:G41)</f>
        <v>137474227.80807161</v>
      </c>
      <c r="H42" s="53"/>
    </row>
    <row r="43" spans="1:14" ht="26.25" customHeight="1" x14ac:dyDescent="0.45">
      <c r="A43" s="27" t="s">
        <v>69</v>
      </c>
      <c r="B43" s="28">
        <v>1</v>
      </c>
      <c r="C43" s="54" t="s">
        <v>70</v>
      </c>
      <c r="D43" s="55">
        <v>15.03</v>
      </c>
      <c r="E43" s="43"/>
      <c r="F43" s="55">
        <v>13.01</v>
      </c>
      <c r="H43" s="53"/>
    </row>
    <row r="44" spans="1:14" ht="26.25" customHeight="1" x14ac:dyDescent="0.45">
      <c r="A44" s="27" t="s">
        <v>71</v>
      </c>
      <c r="B44" s="28">
        <v>1</v>
      </c>
      <c r="C44" s="56" t="s">
        <v>72</v>
      </c>
      <c r="D44" s="57">
        <f>D43*$B$34</f>
        <v>15.03</v>
      </c>
      <c r="E44" s="58"/>
      <c r="F44" s="57">
        <f>F43*$B$34</f>
        <v>13.01</v>
      </c>
      <c r="H44" s="53"/>
    </row>
    <row r="45" spans="1:14" ht="19.5" customHeight="1" x14ac:dyDescent="0.35">
      <c r="A45" s="27" t="s">
        <v>73</v>
      </c>
      <c r="B45" s="59">
        <f>(B44/B43)*(B42/B41)*(B40/B39)*(B38/B37)*B36</f>
        <v>100</v>
      </c>
      <c r="C45" s="56" t="s">
        <v>74</v>
      </c>
      <c r="D45" s="60">
        <f>D44*$B$30/100</f>
        <v>12.634218000000001</v>
      </c>
      <c r="E45" s="61"/>
      <c r="F45" s="60">
        <f>F44*$B$30/100</f>
        <v>10.936206</v>
      </c>
      <c r="H45" s="53"/>
    </row>
    <row r="46" spans="1:14" ht="19.5" customHeight="1" x14ac:dyDescent="0.35">
      <c r="A46" s="721" t="s">
        <v>75</v>
      </c>
      <c r="B46" s="722"/>
      <c r="C46" s="56" t="s">
        <v>76</v>
      </c>
      <c r="D46" s="62">
        <f>D45/$B$45</f>
        <v>0.12634218</v>
      </c>
      <c r="E46" s="63"/>
      <c r="F46" s="64">
        <f>F45/$B$45</f>
        <v>0.10936206</v>
      </c>
      <c r="H46" s="53"/>
    </row>
    <row r="47" spans="1:14" ht="27" customHeight="1" x14ac:dyDescent="0.45">
      <c r="A47" s="723"/>
      <c r="B47" s="724"/>
      <c r="C47" s="65" t="s">
        <v>77</v>
      </c>
      <c r="D47" s="66">
        <v>0.15</v>
      </c>
      <c r="E47" s="67"/>
      <c r="F47" s="63"/>
      <c r="H47" s="53"/>
    </row>
    <row r="48" spans="1:14" ht="18" x14ac:dyDescent="0.35">
      <c r="C48" s="68" t="s">
        <v>78</v>
      </c>
      <c r="D48" s="60">
        <f>D47*$B$45</f>
        <v>15</v>
      </c>
      <c r="F48" s="69"/>
      <c r="H48" s="53"/>
    </row>
    <row r="49" spans="1:12" ht="19.5" customHeight="1" x14ac:dyDescent="0.35">
      <c r="C49" s="70" t="s">
        <v>79</v>
      </c>
      <c r="D49" s="71">
        <f>D48/B34</f>
        <v>15</v>
      </c>
      <c r="F49" s="69"/>
      <c r="H49" s="53"/>
    </row>
    <row r="50" spans="1:12" ht="18" x14ac:dyDescent="0.35">
      <c r="C50" s="25" t="s">
        <v>80</v>
      </c>
      <c r="D50" s="72">
        <f>AVERAGE(E38:E41,G38:G41)</f>
        <v>137369745.34192932</v>
      </c>
      <c r="F50" s="73"/>
      <c r="H50" s="53"/>
    </row>
    <row r="51" spans="1:12" ht="18" x14ac:dyDescent="0.35">
      <c r="C51" s="27" t="s">
        <v>81</v>
      </c>
      <c r="D51" s="74">
        <f>STDEV(E38:E41,G38:G41)/D50</f>
        <v>1.2721568458345905E-3</v>
      </c>
      <c r="F51" s="73"/>
      <c r="H51" s="53"/>
    </row>
    <row r="52" spans="1:12" ht="19.5" customHeight="1" x14ac:dyDescent="0.35">
      <c r="C52" s="75" t="s">
        <v>17</v>
      </c>
      <c r="D52" s="76">
        <f>COUNT(E38:E41,G38:G41)</f>
        <v>6</v>
      </c>
      <c r="F52" s="73"/>
    </row>
    <row r="54" spans="1:12" ht="18" x14ac:dyDescent="0.35">
      <c r="A54" s="77" t="s">
        <v>1</v>
      </c>
      <c r="B54" s="78" t="s">
        <v>82</v>
      </c>
    </row>
    <row r="55" spans="1:12" ht="18" x14ac:dyDescent="0.35">
      <c r="A55" s="4" t="s">
        <v>83</v>
      </c>
      <c r="B55" s="79" t="str">
        <f>B21</f>
        <v xml:space="preserve">Lamivudine 150 mg + Zidovudine 300 mg + Nevirapine 200 mg </v>
      </c>
    </row>
    <row r="56" spans="1:12" ht="26.25" customHeight="1" x14ac:dyDescent="0.45">
      <c r="A56" s="80" t="s">
        <v>84</v>
      </c>
      <c r="B56" s="81">
        <v>150</v>
      </c>
      <c r="C56" s="4" t="str">
        <f>B26</f>
        <v>Lamivudine</v>
      </c>
      <c r="H56" s="82"/>
    </row>
    <row r="57" spans="1:12" ht="18" x14ac:dyDescent="0.35">
      <c r="A57" s="79" t="s">
        <v>85</v>
      </c>
      <c r="B57" s="169">
        <f>Uniformity!C46</f>
        <v>1235.2130000000002</v>
      </c>
      <c r="H57" s="82"/>
    </row>
    <row r="58" spans="1:12" ht="19.5" customHeight="1" x14ac:dyDescent="0.35">
      <c r="H58" s="82"/>
    </row>
    <row r="59" spans="1:12" s="615" customFormat="1" ht="27" customHeight="1" x14ac:dyDescent="0.45">
      <c r="A59" s="25" t="s">
        <v>86</v>
      </c>
      <c r="B59" s="26">
        <v>100</v>
      </c>
      <c r="C59" s="4"/>
      <c r="D59" s="83" t="s">
        <v>87</v>
      </c>
      <c r="E59" s="84" t="s">
        <v>59</v>
      </c>
      <c r="F59" s="84" t="s">
        <v>60</v>
      </c>
      <c r="G59" s="84" t="s">
        <v>88</v>
      </c>
      <c r="H59" s="29" t="s">
        <v>89</v>
      </c>
      <c r="I59" s="2"/>
      <c r="J59" s="480"/>
      <c r="K59" s="480"/>
      <c r="L59" s="614"/>
    </row>
    <row r="60" spans="1:12" s="615" customFormat="1" ht="26.25" customHeight="1" x14ac:dyDescent="0.45">
      <c r="A60" s="27" t="s">
        <v>90</v>
      </c>
      <c r="B60" s="28">
        <v>5</v>
      </c>
      <c r="C60" s="725" t="s">
        <v>91</v>
      </c>
      <c r="D60" s="728">
        <v>1235.43</v>
      </c>
      <c r="E60" s="85">
        <v>1</v>
      </c>
      <c r="F60" s="86">
        <v>129005970</v>
      </c>
      <c r="G60" s="606">
        <f>IF(ISBLANK(F60),"-",(F60/$D$50*$D$47*$B$68)*($B$57/$D$60))</f>
        <v>140.84248695675311</v>
      </c>
      <c r="H60" s="87">
        <f t="shared" ref="H60:H71" si="0">IF(ISBLANK(F60),"-",G60/$B$56)</f>
        <v>0.93894991304502073</v>
      </c>
      <c r="I60" s="2"/>
      <c r="J60" s="480"/>
      <c r="K60" s="480"/>
      <c r="L60" s="614"/>
    </row>
    <row r="61" spans="1:12" s="615" customFormat="1" ht="26.25" customHeight="1" x14ac:dyDescent="0.45">
      <c r="A61" s="27" t="s">
        <v>92</v>
      </c>
      <c r="B61" s="28">
        <v>50</v>
      </c>
      <c r="C61" s="726"/>
      <c r="D61" s="729"/>
      <c r="E61" s="88">
        <v>2</v>
      </c>
      <c r="F61" s="40">
        <v>129099786</v>
      </c>
      <c r="G61" s="607">
        <f>IF(ISBLANK(F61),"-",(F61/$D$50*$D$47*$B$68)*($B$57/$D$60))</f>
        <v>140.94491073416694</v>
      </c>
      <c r="H61" s="89">
        <f t="shared" si="0"/>
        <v>0.9396327382277796</v>
      </c>
      <c r="I61" s="2"/>
      <c r="J61" s="480"/>
      <c r="K61" s="480"/>
      <c r="L61" s="614"/>
    </row>
    <row r="62" spans="1:12" s="615" customFormat="1" ht="26.25" customHeight="1" x14ac:dyDescent="0.45">
      <c r="A62" s="27" t="s">
        <v>93</v>
      </c>
      <c r="B62" s="28">
        <v>1</v>
      </c>
      <c r="C62" s="726"/>
      <c r="D62" s="729"/>
      <c r="E62" s="88">
        <v>3</v>
      </c>
      <c r="F62" s="90">
        <v>129246502</v>
      </c>
      <c r="G62" s="607">
        <f>IF(ISBLANK(F62),"-",(F62/$D$50*$D$47*$B$68)*($B$57/$D$60))</f>
        <v>141.10508817646939</v>
      </c>
      <c r="H62" s="89">
        <f t="shared" si="0"/>
        <v>0.94070058784312927</v>
      </c>
      <c r="I62" s="2"/>
      <c r="J62" s="480"/>
      <c r="K62" s="480"/>
      <c r="L62" s="614"/>
    </row>
    <row r="63" spans="1:12" ht="27" customHeight="1" x14ac:dyDescent="0.45">
      <c r="A63" s="27" t="s">
        <v>94</v>
      </c>
      <c r="B63" s="28">
        <v>1</v>
      </c>
      <c r="C63" s="727"/>
      <c r="D63" s="730"/>
      <c r="E63" s="91">
        <v>4</v>
      </c>
      <c r="F63" s="92"/>
      <c r="G63" s="607" t="str">
        <f>IF(ISBLANK(F63),"-",(F63/$D$50*$D$47*$B$68)*($B$57/$D$60))</f>
        <v>-</v>
      </c>
      <c r="H63" s="89" t="str">
        <f t="shared" si="0"/>
        <v>-</v>
      </c>
    </row>
    <row r="64" spans="1:12" ht="26.25" customHeight="1" x14ac:dyDescent="0.45">
      <c r="A64" s="27" t="s">
        <v>95</v>
      </c>
      <c r="B64" s="28">
        <v>1</v>
      </c>
      <c r="C64" s="725" t="s">
        <v>96</v>
      </c>
      <c r="D64" s="728">
        <v>1245.6099999999999</v>
      </c>
      <c r="E64" s="85">
        <v>1</v>
      </c>
      <c r="F64" s="86">
        <v>131753942</v>
      </c>
      <c r="G64" s="608">
        <f>IF(ISBLANK(F64),"-",(F64/$D$50*$D$47*$B$68)*($B$57/$D$64))</f>
        <v>142.66700735728892</v>
      </c>
      <c r="H64" s="93">
        <f t="shared" si="0"/>
        <v>0.95111338238192611</v>
      </c>
    </row>
    <row r="65" spans="1:8" ht="26.25" customHeight="1" x14ac:dyDescent="0.45">
      <c r="A65" s="27" t="s">
        <v>97</v>
      </c>
      <c r="B65" s="28">
        <v>1</v>
      </c>
      <c r="C65" s="726"/>
      <c r="D65" s="729"/>
      <c r="E65" s="88">
        <v>2</v>
      </c>
      <c r="F65" s="40">
        <v>131681597</v>
      </c>
      <c r="G65" s="609">
        <f>IF(ISBLANK(F65),"-",(F65/$D$50*$D$47*$B$68)*($B$57/$D$64))</f>
        <v>142.58867008334792</v>
      </c>
      <c r="H65" s="94">
        <f t="shared" si="0"/>
        <v>0.9505911338889862</v>
      </c>
    </row>
    <row r="66" spans="1:8" ht="26.25" customHeight="1" x14ac:dyDescent="0.45">
      <c r="A66" s="27" t="s">
        <v>98</v>
      </c>
      <c r="B66" s="28">
        <v>1</v>
      </c>
      <c r="C66" s="726"/>
      <c r="D66" s="729"/>
      <c r="E66" s="88">
        <v>3</v>
      </c>
      <c r="F66" s="40">
        <v>131458141</v>
      </c>
      <c r="G66" s="609">
        <f>IF(ISBLANK(F66),"-",(F66/$D$50*$D$47*$B$68)*($B$57/$D$64))</f>
        <v>142.34670541563398</v>
      </c>
      <c r="H66" s="94">
        <f t="shared" si="0"/>
        <v>0.94897803610422649</v>
      </c>
    </row>
    <row r="67" spans="1:8" ht="27" customHeight="1" x14ac:dyDescent="0.45">
      <c r="A67" s="27" t="s">
        <v>99</v>
      </c>
      <c r="B67" s="28">
        <v>1</v>
      </c>
      <c r="C67" s="727"/>
      <c r="D67" s="730"/>
      <c r="E67" s="91">
        <v>4</v>
      </c>
      <c r="F67" s="92"/>
      <c r="G67" s="610" t="str">
        <f>IF(ISBLANK(F67),"-",(F67/$D$50*$D$47*$B$68)*($B$57/$D$64))</f>
        <v>-</v>
      </c>
      <c r="H67" s="95" t="str">
        <f t="shared" si="0"/>
        <v>-</v>
      </c>
    </row>
    <row r="68" spans="1:8" ht="26.25" customHeight="1" x14ac:dyDescent="0.5">
      <c r="A68" s="27" t="s">
        <v>100</v>
      </c>
      <c r="B68" s="96">
        <f>(B67/B66)*(B65/B64)*(B63/B62)*(B61/B60)*B59</f>
        <v>1000</v>
      </c>
      <c r="C68" s="725" t="s">
        <v>101</v>
      </c>
      <c r="D68" s="728">
        <v>1230.52</v>
      </c>
      <c r="E68" s="85">
        <v>1</v>
      </c>
      <c r="F68" s="86">
        <v>126453401</v>
      </c>
      <c r="G68" s="608">
        <f>IF(ISBLANK(F68),"-",(F68/$D$50*$D$47*$B$68)*($B$57/$D$68))</f>
        <v>138.60658298399349</v>
      </c>
      <c r="H68" s="89">
        <f t="shared" si="0"/>
        <v>0.92404388655995662</v>
      </c>
    </row>
    <row r="69" spans="1:8" ht="27" customHeight="1" x14ac:dyDescent="0.5">
      <c r="A69" s="75" t="s">
        <v>102</v>
      </c>
      <c r="B69" s="97">
        <f>(D47*B68)/B56*B57</f>
        <v>1235.2130000000002</v>
      </c>
      <c r="C69" s="726"/>
      <c r="D69" s="729"/>
      <c r="E69" s="88">
        <v>2</v>
      </c>
      <c r="F69" s="40">
        <v>126939973</v>
      </c>
      <c r="G69" s="609">
        <f>IF(ISBLANK(F69),"-",(F69/$D$50*$D$47*$B$68)*($B$57/$D$68))</f>
        <v>139.13991844007731</v>
      </c>
      <c r="H69" s="89">
        <f t="shared" si="0"/>
        <v>0.9275994562671821</v>
      </c>
    </row>
    <row r="70" spans="1:8" ht="26.25" customHeight="1" x14ac:dyDescent="0.45">
      <c r="A70" s="738" t="s">
        <v>75</v>
      </c>
      <c r="B70" s="739"/>
      <c r="C70" s="726"/>
      <c r="D70" s="729"/>
      <c r="E70" s="88">
        <v>3</v>
      </c>
      <c r="F70" s="40">
        <v>126939345</v>
      </c>
      <c r="G70" s="609">
        <f>IF(ISBLANK(F70),"-",(F70/$D$50*$D$47*$B$68)*($B$57/$D$68))</f>
        <v>139.13923008426065</v>
      </c>
      <c r="H70" s="89">
        <f t="shared" si="0"/>
        <v>0.92759486722840434</v>
      </c>
    </row>
    <row r="71" spans="1:8" ht="27" customHeight="1" x14ac:dyDescent="0.45">
      <c r="A71" s="740"/>
      <c r="B71" s="741"/>
      <c r="C71" s="737"/>
      <c r="D71" s="730"/>
      <c r="E71" s="91">
        <v>4</v>
      </c>
      <c r="F71" s="92"/>
      <c r="G71" s="610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45">
      <c r="A72" s="99"/>
      <c r="B72" s="99"/>
      <c r="C72" s="99"/>
      <c r="D72" s="99"/>
      <c r="E72" s="99"/>
      <c r="F72" s="101" t="s">
        <v>68</v>
      </c>
      <c r="G72" s="171">
        <f>AVERAGE(G60:G71)</f>
        <v>140.8200666924435</v>
      </c>
      <c r="H72" s="102">
        <f>AVERAGE(H60:H71)</f>
        <v>0.9388004446162902</v>
      </c>
    </row>
    <row r="73" spans="1:8" ht="26.25" customHeight="1" x14ac:dyDescent="0.45">
      <c r="C73" s="99"/>
      <c r="D73" s="99"/>
      <c r="E73" s="99"/>
      <c r="F73" s="103" t="s">
        <v>81</v>
      </c>
      <c r="G73" s="170">
        <f>STDEV(G60:G71)/G72</f>
        <v>1.1091023293234204E-2</v>
      </c>
      <c r="H73" s="170">
        <f>STDEV(H60:H71)/H72</f>
        <v>1.1091023293234187E-2</v>
      </c>
    </row>
    <row r="74" spans="1:8" ht="27" customHeight="1" x14ac:dyDescent="0.45">
      <c r="A74" s="99"/>
      <c r="B74" s="99"/>
      <c r="C74" s="100"/>
      <c r="D74" s="100"/>
      <c r="E74" s="104"/>
      <c r="F74" s="105" t="s">
        <v>17</v>
      </c>
      <c r="G74" s="106">
        <f>COUNT(G60:G71)</f>
        <v>9</v>
      </c>
      <c r="H74" s="106">
        <f>COUNT(H60:H71)</f>
        <v>9</v>
      </c>
    </row>
    <row r="76" spans="1:8" ht="26.25" customHeight="1" x14ac:dyDescent="0.45">
      <c r="A76" s="13" t="s">
        <v>103</v>
      </c>
      <c r="B76" s="107" t="s">
        <v>104</v>
      </c>
      <c r="C76" s="733" t="str">
        <f>C56</f>
        <v>Lamivudine</v>
      </c>
      <c r="D76" s="733"/>
      <c r="E76" s="108" t="s">
        <v>105</v>
      </c>
      <c r="F76" s="108"/>
      <c r="G76" s="109">
        <f>H72</f>
        <v>0.9388004446162902</v>
      </c>
      <c r="H76" s="110"/>
    </row>
    <row r="77" spans="1:8" ht="18" x14ac:dyDescent="0.35">
      <c r="A77" s="12" t="s">
        <v>106</v>
      </c>
      <c r="B77" s="12" t="s">
        <v>107</v>
      </c>
    </row>
    <row r="78" spans="1:8" ht="18" x14ac:dyDescent="0.35">
      <c r="A78" s="12"/>
      <c r="B78" s="12"/>
    </row>
    <row r="79" spans="1:8" ht="26.25" customHeight="1" x14ac:dyDescent="0.45">
      <c r="A79" s="13" t="s">
        <v>4</v>
      </c>
      <c r="B79" s="719" t="str">
        <f>B26</f>
        <v>Lamivudine</v>
      </c>
      <c r="C79" s="719"/>
    </row>
    <row r="80" spans="1:8" ht="26.25" customHeight="1" x14ac:dyDescent="0.45">
      <c r="A80" s="14" t="s">
        <v>45</v>
      </c>
      <c r="B80" s="719">
        <f>B27</f>
        <v>0</v>
      </c>
      <c r="C80" s="719"/>
    </row>
    <row r="81" spans="1:12" ht="27" customHeight="1" x14ac:dyDescent="0.45">
      <c r="A81" s="14" t="s">
        <v>5</v>
      </c>
      <c r="B81" s="111">
        <f>B28</f>
        <v>84.06</v>
      </c>
    </row>
    <row r="82" spans="1:12" s="615" customFormat="1" ht="27" customHeight="1" x14ac:dyDescent="0.5">
      <c r="A82" s="14" t="s">
        <v>46</v>
      </c>
      <c r="B82" s="16">
        <v>0</v>
      </c>
      <c r="C82" s="710" t="s">
        <v>47</v>
      </c>
      <c r="D82" s="711"/>
      <c r="E82" s="711"/>
      <c r="F82" s="711"/>
      <c r="G82" s="712"/>
      <c r="H82" s="480"/>
      <c r="I82" s="17"/>
      <c r="J82" s="17"/>
      <c r="K82" s="17"/>
      <c r="L82" s="614"/>
    </row>
    <row r="83" spans="1:12" s="615" customFormat="1" ht="19.5" customHeight="1" x14ac:dyDescent="0.35">
      <c r="A83" s="14" t="s">
        <v>48</v>
      </c>
      <c r="B83" s="18">
        <f>B81-B82</f>
        <v>84.06</v>
      </c>
      <c r="C83" s="19"/>
      <c r="D83" s="19"/>
      <c r="E83" s="19"/>
      <c r="F83" s="19"/>
      <c r="G83" s="20"/>
      <c r="H83" s="480"/>
      <c r="I83" s="17"/>
      <c r="J83" s="17"/>
      <c r="K83" s="17"/>
      <c r="L83" s="614"/>
    </row>
    <row r="84" spans="1:12" s="615" customFormat="1" ht="27" customHeight="1" x14ac:dyDescent="0.45">
      <c r="A84" s="14" t="s">
        <v>49</v>
      </c>
      <c r="B84" s="21">
        <v>1</v>
      </c>
      <c r="C84" s="713" t="s">
        <v>108</v>
      </c>
      <c r="D84" s="714"/>
      <c r="E84" s="714"/>
      <c r="F84" s="714"/>
      <c r="G84" s="714"/>
      <c r="H84" s="715"/>
      <c r="I84" s="17"/>
      <c r="J84" s="17"/>
      <c r="K84" s="17"/>
      <c r="L84" s="614"/>
    </row>
    <row r="85" spans="1:12" s="615" customFormat="1" ht="27" customHeight="1" x14ac:dyDescent="0.45">
      <c r="A85" s="14" t="s">
        <v>51</v>
      </c>
      <c r="B85" s="21">
        <v>1</v>
      </c>
      <c r="C85" s="713" t="s">
        <v>109</v>
      </c>
      <c r="D85" s="714"/>
      <c r="E85" s="714"/>
      <c r="F85" s="714"/>
      <c r="G85" s="714"/>
      <c r="H85" s="715"/>
      <c r="I85" s="17"/>
      <c r="J85" s="17"/>
      <c r="K85" s="17"/>
      <c r="L85" s="614"/>
    </row>
    <row r="86" spans="1:12" s="615" customFormat="1" ht="18" x14ac:dyDescent="0.35">
      <c r="A86" s="14"/>
      <c r="B86" s="22"/>
      <c r="C86" s="23"/>
      <c r="D86" s="23"/>
      <c r="E86" s="23"/>
      <c r="F86" s="23"/>
      <c r="G86" s="23"/>
      <c r="H86" s="23"/>
      <c r="I86" s="17"/>
      <c r="J86" s="17"/>
      <c r="K86" s="17"/>
      <c r="L86" s="614"/>
    </row>
    <row r="87" spans="1:12" s="615" customFormat="1" ht="18" x14ac:dyDescent="0.35">
      <c r="A87" s="14" t="s">
        <v>53</v>
      </c>
      <c r="B87" s="24">
        <f>B84/B85</f>
        <v>1</v>
      </c>
      <c r="C87" s="4" t="s">
        <v>54</v>
      </c>
      <c r="D87" s="4"/>
      <c r="E87" s="4"/>
      <c r="F87" s="4"/>
      <c r="G87" s="4"/>
      <c r="H87" s="480"/>
      <c r="I87" s="17"/>
      <c r="J87" s="17"/>
      <c r="K87" s="17"/>
      <c r="L87" s="614"/>
    </row>
    <row r="88" spans="1:12" ht="19.5" customHeight="1" x14ac:dyDescent="0.35">
      <c r="A88" s="12"/>
      <c r="B88" s="12"/>
    </row>
    <row r="89" spans="1:12" ht="27" customHeight="1" x14ac:dyDescent="0.45">
      <c r="A89" s="25" t="s">
        <v>55</v>
      </c>
      <c r="B89" s="26">
        <v>20</v>
      </c>
      <c r="D89" s="112" t="s">
        <v>56</v>
      </c>
      <c r="E89" s="113"/>
      <c r="F89" s="716" t="s">
        <v>57</v>
      </c>
      <c r="G89" s="718"/>
    </row>
    <row r="90" spans="1:12" ht="27" customHeight="1" x14ac:dyDescent="0.45">
      <c r="A90" s="27" t="s">
        <v>58</v>
      </c>
      <c r="B90" s="28">
        <v>4</v>
      </c>
      <c r="C90" s="114" t="s">
        <v>59</v>
      </c>
      <c r="D90" s="30" t="s">
        <v>60</v>
      </c>
      <c r="E90" s="31" t="s">
        <v>61</v>
      </c>
      <c r="F90" s="30" t="s">
        <v>60</v>
      </c>
      <c r="G90" s="115" t="s">
        <v>61</v>
      </c>
      <c r="I90" s="33" t="s">
        <v>62</v>
      </c>
    </row>
    <row r="91" spans="1:12" ht="26.25" customHeight="1" x14ac:dyDescent="0.45">
      <c r="A91" s="27" t="s">
        <v>63</v>
      </c>
      <c r="B91" s="28">
        <v>20</v>
      </c>
      <c r="C91" s="116">
        <v>1</v>
      </c>
      <c r="D91" s="35">
        <v>99527502</v>
      </c>
      <c r="E91" s="36">
        <f>IF(ISBLANK(D91),"-",$D$101/$D$98*D91)</f>
        <v>131032038.07815763</v>
      </c>
      <c r="F91" s="35">
        <v>114978695</v>
      </c>
      <c r="G91" s="37">
        <f>IF(ISBLANK(F91),"-",$D$101/$F$98*F91)</f>
        <v>133471601.87056454</v>
      </c>
      <c r="I91" s="38"/>
    </row>
    <row r="92" spans="1:12" ht="26.25" customHeight="1" x14ac:dyDescent="0.45">
      <c r="A92" s="27" t="s">
        <v>64</v>
      </c>
      <c r="B92" s="28">
        <v>1</v>
      </c>
      <c r="C92" s="100">
        <v>2</v>
      </c>
      <c r="D92" s="40">
        <v>99702057</v>
      </c>
      <c r="E92" s="41">
        <f>IF(ISBLANK(D92),"-",$D$101/$D$98*D92)</f>
        <v>131261846.89428499</v>
      </c>
      <c r="F92" s="40">
        <v>115203506</v>
      </c>
      <c r="G92" s="42">
        <f>IF(ISBLANK(F92),"-",$D$101/$F$98*F92)</f>
        <v>133732570.95086348</v>
      </c>
      <c r="I92" s="720">
        <f>ABS((F96/D96*D95)-F95)/D95</f>
        <v>2.1628979319755173E-2</v>
      </c>
    </row>
    <row r="93" spans="1:12" ht="26.25" customHeight="1" x14ac:dyDescent="0.45">
      <c r="A93" s="27" t="s">
        <v>65</v>
      </c>
      <c r="B93" s="28">
        <v>1</v>
      </c>
      <c r="C93" s="100">
        <v>3</v>
      </c>
      <c r="D93" s="40">
        <v>99676530</v>
      </c>
      <c r="E93" s="41">
        <f>IF(ISBLANK(D93),"-",$D$101/$D$98*D93)</f>
        <v>131228239.55190417</v>
      </c>
      <c r="F93" s="40">
        <v>115281239</v>
      </c>
      <c r="G93" s="42">
        <f>IF(ISBLANK(F93),"-",$D$101/$F$98*F93)</f>
        <v>133822806.34645747</v>
      </c>
      <c r="I93" s="720"/>
    </row>
    <row r="94" spans="1:12" ht="27" customHeight="1" x14ac:dyDescent="0.45">
      <c r="A94" s="27" t="s">
        <v>66</v>
      </c>
      <c r="B94" s="28">
        <v>1</v>
      </c>
      <c r="C94" s="117">
        <v>4</v>
      </c>
      <c r="D94" s="45"/>
      <c r="E94" s="46" t="str">
        <f>IF(ISBLANK(D94),"-",$D$101/$D$98*D94)</f>
        <v>-</v>
      </c>
      <c r="F94" s="118"/>
      <c r="G94" s="47" t="str">
        <f>IF(ISBLANK(F94),"-",$D$101/$F$98*F94)</f>
        <v>-</v>
      </c>
      <c r="I94" s="48"/>
    </row>
    <row r="95" spans="1:12" ht="27" customHeight="1" x14ac:dyDescent="0.45">
      <c r="A95" s="27" t="s">
        <v>67</v>
      </c>
      <c r="B95" s="28">
        <v>1</v>
      </c>
      <c r="C95" s="119" t="s">
        <v>68</v>
      </c>
      <c r="D95" s="120">
        <f>AVERAGE(D91:D94)</f>
        <v>99635363</v>
      </c>
      <c r="E95" s="51">
        <f>AVERAGE(E91:E94)</f>
        <v>131174041.5081156</v>
      </c>
      <c r="F95" s="121">
        <f>AVERAGE(F91:F94)</f>
        <v>115154480</v>
      </c>
      <c r="G95" s="122">
        <f>AVERAGE(G91:G94)</f>
        <v>133675659.72262849</v>
      </c>
    </row>
    <row r="96" spans="1:12" ht="26.25" customHeight="1" x14ac:dyDescent="0.45">
      <c r="A96" s="27" t="s">
        <v>69</v>
      </c>
      <c r="B96" s="15">
        <v>1</v>
      </c>
      <c r="C96" s="123" t="s">
        <v>110</v>
      </c>
      <c r="D96" s="124">
        <v>15.06</v>
      </c>
      <c r="E96" s="43"/>
      <c r="F96" s="55">
        <v>17.079999999999998</v>
      </c>
    </row>
    <row r="97" spans="1:10" ht="26.25" customHeight="1" x14ac:dyDescent="0.45">
      <c r="A97" s="27" t="s">
        <v>71</v>
      </c>
      <c r="B97" s="15">
        <v>1</v>
      </c>
      <c r="C97" s="125" t="s">
        <v>111</v>
      </c>
      <c r="D97" s="126">
        <f>D96*$B$87</f>
        <v>15.06</v>
      </c>
      <c r="E97" s="58"/>
      <c r="F97" s="57">
        <f>F96*$B$87</f>
        <v>17.079999999999998</v>
      </c>
    </row>
    <row r="98" spans="1:10" ht="19.5" customHeight="1" x14ac:dyDescent="0.35">
      <c r="A98" s="27" t="s">
        <v>73</v>
      </c>
      <c r="B98" s="127">
        <f>(B97/B96)*(B95/B94)*(B93/B92)*(B91/B90)*B89</f>
        <v>100</v>
      </c>
      <c r="C98" s="125" t="s">
        <v>112</v>
      </c>
      <c r="D98" s="128">
        <f>D97*$B$83/100</f>
        <v>12.659436000000001</v>
      </c>
      <c r="E98" s="61"/>
      <c r="F98" s="60">
        <f>F97*$B$83/100</f>
        <v>14.357448</v>
      </c>
    </row>
    <row r="99" spans="1:10" ht="19.5" customHeight="1" x14ac:dyDescent="0.35">
      <c r="A99" s="721" t="s">
        <v>75</v>
      </c>
      <c r="B99" s="735"/>
      <c r="C99" s="125" t="s">
        <v>113</v>
      </c>
      <c r="D99" s="129">
        <f>D98/$B$98</f>
        <v>0.12659436000000002</v>
      </c>
      <c r="E99" s="61"/>
      <c r="F99" s="64">
        <f>F98/$B$98</f>
        <v>0.14357448</v>
      </c>
      <c r="G99" s="130"/>
      <c r="H99" s="53"/>
    </row>
    <row r="100" spans="1:10" ht="19.5" customHeight="1" x14ac:dyDescent="0.35">
      <c r="A100" s="723"/>
      <c r="B100" s="736"/>
      <c r="C100" s="125" t="s">
        <v>77</v>
      </c>
      <c r="D100" s="131">
        <f>$B$56/$B$116</f>
        <v>0.16666666666666666</v>
      </c>
      <c r="F100" s="69"/>
      <c r="G100" s="132"/>
      <c r="H100" s="53"/>
    </row>
    <row r="101" spans="1:10" ht="18" x14ac:dyDescent="0.35">
      <c r="C101" s="125" t="s">
        <v>78</v>
      </c>
      <c r="D101" s="126">
        <f>D100*$B$98</f>
        <v>16.666666666666664</v>
      </c>
      <c r="F101" s="69"/>
      <c r="G101" s="130"/>
      <c r="H101" s="53"/>
    </row>
    <row r="102" spans="1:10" ht="19.5" customHeight="1" x14ac:dyDescent="0.35">
      <c r="C102" s="133" t="s">
        <v>79</v>
      </c>
      <c r="D102" s="134">
        <f>D101/B34</f>
        <v>16.666666666666664</v>
      </c>
      <c r="F102" s="73"/>
      <c r="G102" s="130"/>
      <c r="H102" s="53"/>
      <c r="J102" s="135"/>
    </row>
    <row r="103" spans="1:10" ht="18" x14ac:dyDescent="0.35">
      <c r="C103" s="136" t="s">
        <v>114</v>
      </c>
      <c r="D103" s="137">
        <f>AVERAGE(E91:E94,G91:G94)</f>
        <v>132424850.61537206</v>
      </c>
      <c r="F103" s="73"/>
      <c r="G103" s="138"/>
      <c r="H103" s="53"/>
      <c r="J103" s="139"/>
    </row>
    <row r="104" spans="1:10" ht="18" x14ac:dyDescent="0.35">
      <c r="C104" s="103" t="s">
        <v>81</v>
      </c>
      <c r="D104" s="140">
        <f>STDEV(E91:E94,G91:G94)/D103</f>
        <v>1.040045514537608E-2</v>
      </c>
      <c r="F104" s="73"/>
      <c r="G104" s="130"/>
      <c r="H104" s="53"/>
      <c r="J104" s="139"/>
    </row>
    <row r="105" spans="1:10" ht="19.5" customHeight="1" x14ac:dyDescent="0.35">
      <c r="C105" s="105" t="s">
        <v>17</v>
      </c>
      <c r="D105" s="141">
        <f>COUNT(E91:E94,G91:G94)</f>
        <v>6</v>
      </c>
      <c r="F105" s="73"/>
      <c r="G105" s="130"/>
      <c r="H105" s="53"/>
      <c r="J105" s="139"/>
    </row>
    <row r="106" spans="1:10" ht="19.5" customHeight="1" x14ac:dyDescent="0.35">
      <c r="A106" s="77"/>
      <c r="B106" s="77"/>
      <c r="C106" s="77"/>
      <c r="D106" s="77"/>
      <c r="E106" s="77"/>
    </row>
    <row r="107" spans="1:10" ht="26.25" customHeight="1" x14ac:dyDescent="0.45">
      <c r="A107" s="25" t="s">
        <v>115</v>
      </c>
      <c r="B107" s="26">
        <v>900</v>
      </c>
      <c r="C107" s="142" t="s">
        <v>128</v>
      </c>
      <c r="D107" s="143" t="s">
        <v>60</v>
      </c>
      <c r="E107" s="144" t="s">
        <v>116</v>
      </c>
      <c r="F107" s="145" t="s">
        <v>117</v>
      </c>
    </row>
    <row r="108" spans="1:10" ht="26.25" customHeight="1" x14ac:dyDescent="0.45">
      <c r="A108" s="27" t="s">
        <v>118</v>
      </c>
      <c r="B108" s="28">
        <v>1</v>
      </c>
      <c r="C108" s="146">
        <v>1</v>
      </c>
      <c r="D108" s="147">
        <v>138070464</v>
      </c>
      <c r="E108" s="619">
        <f t="shared" ref="E108:E113" si="1">IF(ISBLANK(D108),"-",D108/$D$103*$D$100*$B$116)</f>
        <v>156.39488739280395</v>
      </c>
      <c r="F108" s="148">
        <f t="shared" ref="F108:F113" si="2">IF(ISBLANK(D108), "-", E108/$B$56)</f>
        <v>1.0426325826186931</v>
      </c>
    </row>
    <row r="109" spans="1:10" ht="26.25" customHeight="1" x14ac:dyDescent="0.45">
      <c r="A109" s="27" t="s">
        <v>92</v>
      </c>
      <c r="B109" s="28">
        <v>1</v>
      </c>
      <c r="C109" s="146">
        <v>2</v>
      </c>
      <c r="D109" s="147">
        <v>139794753</v>
      </c>
      <c r="E109" s="620">
        <f t="shared" si="1"/>
        <v>158.34802042484512</v>
      </c>
      <c r="F109" s="149">
        <f t="shared" si="2"/>
        <v>1.0556534694989674</v>
      </c>
    </row>
    <row r="110" spans="1:10" ht="26.25" customHeight="1" x14ac:dyDescent="0.45">
      <c r="A110" s="27" t="s">
        <v>93</v>
      </c>
      <c r="B110" s="28">
        <v>1</v>
      </c>
      <c r="C110" s="146">
        <v>3</v>
      </c>
      <c r="D110" s="147">
        <v>133615273</v>
      </c>
      <c r="E110" s="620">
        <f t="shared" si="1"/>
        <v>151.34841275534325</v>
      </c>
      <c r="F110" s="149">
        <f t="shared" si="2"/>
        <v>1.0089894183689549</v>
      </c>
    </row>
    <row r="111" spans="1:10" ht="26.25" customHeight="1" x14ac:dyDescent="0.45">
      <c r="A111" s="27" t="s">
        <v>94</v>
      </c>
      <c r="B111" s="28">
        <v>1</v>
      </c>
      <c r="C111" s="146">
        <v>4</v>
      </c>
      <c r="D111" s="147">
        <v>132659294</v>
      </c>
      <c r="E111" s="620">
        <f t="shared" si="1"/>
        <v>150.26555822061169</v>
      </c>
      <c r="F111" s="149">
        <f t="shared" si="2"/>
        <v>1.0017703881374114</v>
      </c>
    </row>
    <row r="112" spans="1:10" ht="26.25" customHeight="1" x14ac:dyDescent="0.45">
      <c r="A112" s="27" t="s">
        <v>95</v>
      </c>
      <c r="B112" s="28">
        <v>1</v>
      </c>
      <c r="C112" s="146">
        <v>5</v>
      </c>
      <c r="D112" s="147">
        <v>137625669</v>
      </c>
      <c r="E112" s="620">
        <f t="shared" si="1"/>
        <v>155.89106013009641</v>
      </c>
      <c r="F112" s="149">
        <f t="shared" si="2"/>
        <v>1.0392737342006426</v>
      </c>
    </row>
    <row r="113" spans="1:10" ht="26.25" customHeight="1" x14ac:dyDescent="0.45">
      <c r="A113" s="27" t="s">
        <v>97</v>
      </c>
      <c r="B113" s="28">
        <v>1</v>
      </c>
      <c r="C113" s="150">
        <v>6</v>
      </c>
      <c r="D113" s="151">
        <v>137354580</v>
      </c>
      <c r="E113" s="621">
        <f t="shared" si="1"/>
        <v>155.58399276463561</v>
      </c>
      <c r="F113" s="152">
        <f t="shared" si="2"/>
        <v>1.037226618430904</v>
      </c>
    </row>
    <row r="114" spans="1:10" ht="26.25" customHeight="1" x14ac:dyDescent="0.45">
      <c r="A114" s="27" t="s">
        <v>98</v>
      </c>
      <c r="B114" s="28">
        <v>1</v>
      </c>
      <c r="C114" s="146"/>
      <c r="D114" s="100"/>
      <c r="E114" s="3"/>
      <c r="F114" s="153"/>
    </row>
    <row r="115" spans="1:10" ht="26.25" customHeight="1" x14ac:dyDescent="0.45">
      <c r="A115" s="27" t="s">
        <v>99</v>
      </c>
      <c r="B115" s="28">
        <v>1</v>
      </c>
      <c r="C115" s="146"/>
      <c r="D115" s="622" t="s">
        <v>68</v>
      </c>
      <c r="E115" s="625">
        <f>AVERAGE(E108:E113)</f>
        <v>154.63865528138933</v>
      </c>
      <c r="F115" s="154">
        <f>AVERAGE(F108:F113)</f>
        <v>1.0309243685425957</v>
      </c>
    </row>
    <row r="116" spans="1:10" ht="27" customHeight="1" x14ac:dyDescent="0.45">
      <c r="A116" s="27" t="s">
        <v>100</v>
      </c>
      <c r="B116" s="59">
        <f>(B115/B114)*(B113/B112)*(B111/B110)*(B109/B108)*B107</f>
        <v>900</v>
      </c>
      <c r="C116" s="155"/>
      <c r="D116" s="623" t="s">
        <v>81</v>
      </c>
      <c r="E116" s="626">
        <f>STDEV(E108:E113)/E115</f>
        <v>2.0296666745472359E-2</v>
      </c>
      <c r="F116" s="156">
        <f>STDEV(F108:F113)/F115</f>
        <v>2.0296666745472338E-2</v>
      </c>
      <c r="I116" s="3"/>
    </row>
    <row r="117" spans="1:10" ht="27" customHeight="1" x14ac:dyDescent="0.45">
      <c r="A117" s="721" t="s">
        <v>75</v>
      </c>
      <c r="B117" s="722"/>
      <c r="C117" s="157"/>
      <c r="D117" s="624" t="s">
        <v>17</v>
      </c>
      <c r="E117" s="627">
        <f>COUNT(E108:E113)</f>
        <v>6</v>
      </c>
      <c r="F117" s="158">
        <f>COUNT(F108:F113)</f>
        <v>6</v>
      </c>
      <c r="I117" s="3"/>
      <c r="J117" s="139"/>
    </row>
    <row r="118" spans="1:10" ht="19.5" customHeight="1" x14ac:dyDescent="0.35">
      <c r="A118" s="723"/>
      <c r="B118" s="724"/>
      <c r="C118" s="3"/>
      <c r="D118" s="3"/>
      <c r="E118" s="3"/>
      <c r="F118" s="100"/>
      <c r="G118" s="3"/>
      <c r="H118" s="3"/>
      <c r="I118" s="3"/>
    </row>
    <row r="119" spans="1:10" ht="18" x14ac:dyDescent="0.35">
      <c r="A119" s="167"/>
      <c r="B119" s="23"/>
      <c r="C119" s="3"/>
      <c r="D119" s="3"/>
      <c r="E119" s="3"/>
      <c r="F119" s="100"/>
      <c r="G119" s="3"/>
      <c r="H119" s="3"/>
      <c r="I119" s="3"/>
    </row>
    <row r="120" spans="1:10" ht="26.25" customHeight="1" x14ac:dyDescent="0.45">
      <c r="A120" s="13" t="s">
        <v>103</v>
      </c>
      <c r="B120" s="107" t="s">
        <v>119</v>
      </c>
      <c r="C120" s="733" t="str">
        <f>C76</f>
        <v>Lamivudine</v>
      </c>
      <c r="D120" s="733"/>
      <c r="E120" s="108" t="s">
        <v>120</v>
      </c>
      <c r="F120" s="108"/>
      <c r="G120" s="109">
        <f>F115</f>
        <v>1.0309243685425957</v>
      </c>
      <c r="H120" s="3"/>
      <c r="I120" s="3"/>
    </row>
    <row r="121" spans="1:10" ht="19.5" customHeight="1" x14ac:dyDescent="0.35">
      <c r="A121" s="159"/>
      <c r="B121" s="159"/>
      <c r="C121" s="160"/>
      <c r="D121" s="160"/>
      <c r="E121" s="160"/>
      <c r="F121" s="160"/>
      <c r="G121" s="160"/>
      <c r="H121" s="160"/>
    </row>
    <row r="122" spans="1:10" ht="18" x14ac:dyDescent="0.35">
      <c r="B122" s="734" t="s">
        <v>23</v>
      </c>
      <c r="C122" s="734"/>
      <c r="E122" s="114" t="s">
        <v>24</v>
      </c>
      <c r="F122" s="161"/>
      <c r="G122" s="734" t="s">
        <v>25</v>
      </c>
      <c r="H122" s="734"/>
    </row>
    <row r="123" spans="1:10" ht="69.900000000000006" customHeight="1" x14ac:dyDescent="0.35">
      <c r="A123" s="162" t="s">
        <v>26</v>
      </c>
      <c r="B123" s="163"/>
      <c r="C123" s="163"/>
      <c r="E123" s="163"/>
      <c r="F123" s="3"/>
      <c r="G123" s="164"/>
      <c r="H123" s="164"/>
    </row>
    <row r="124" spans="1:10" ht="69.900000000000006" customHeight="1" x14ac:dyDescent="0.35">
      <c r="A124" s="162" t="s">
        <v>27</v>
      </c>
      <c r="B124" s="165"/>
      <c r="C124" s="165"/>
      <c r="E124" s="165"/>
      <c r="F124" s="3"/>
      <c r="G124" s="166"/>
      <c r="H124" s="166"/>
    </row>
    <row r="125" spans="1:10" ht="18" x14ac:dyDescent="0.35">
      <c r="A125" s="99"/>
      <c r="B125" s="99"/>
      <c r="C125" s="100"/>
      <c r="D125" s="100"/>
      <c r="E125" s="100"/>
      <c r="F125" s="104"/>
      <c r="G125" s="100"/>
      <c r="H125" s="100"/>
      <c r="I125" s="3"/>
    </row>
    <row r="126" spans="1:10" ht="18" x14ac:dyDescent="0.35">
      <c r="A126" s="99"/>
      <c r="B126" s="99"/>
      <c r="C126" s="100"/>
      <c r="D126" s="100"/>
      <c r="E126" s="100"/>
      <c r="F126" s="104"/>
      <c r="G126" s="100"/>
      <c r="H126" s="100"/>
      <c r="I126" s="3"/>
    </row>
    <row r="127" spans="1:10" ht="18" x14ac:dyDescent="0.35">
      <c r="A127" s="99"/>
      <c r="B127" s="99"/>
      <c r="C127" s="100"/>
      <c r="D127" s="100"/>
      <c r="E127" s="100"/>
      <c r="F127" s="104"/>
      <c r="G127" s="100"/>
      <c r="H127" s="100"/>
      <c r="I127" s="3"/>
    </row>
    <row r="128" spans="1:10" ht="18" x14ac:dyDescent="0.35">
      <c r="A128" s="99"/>
      <c r="B128" s="99"/>
      <c r="C128" s="100"/>
      <c r="D128" s="100"/>
      <c r="E128" s="100"/>
      <c r="F128" s="104"/>
      <c r="G128" s="100"/>
      <c r="H128" s="100"/>
      <c r="I128" s="3"/>
    </row>
    <row r="129" spans="1:9" ht="18" x14ac:dyDescent="0.35">
      <c r="A129" s="99"/>
      <c r="B129" s="99"/>
      <c r="C129" s="100"/>
      <c r="D129" s="100"/>
      <c r="E129" s="100"/>
      <c r="F129" s="104"/>
      <c r="G129" s="100"/>
      <c r="H129" s="100"/>
      <c r="I129" s="3"/>
    </row>
    <row r="130" spans="1:9" ht="18" x14ac:dyDescent="0.35">
      <c r="A130" s="99"/>
      <c r="B130" s="99"/>
      <c r="C130" s="100"/>
      <c r="D130" s="100"/>
      <c r="E130" s="100"/>
      <c r="F130" s="104"/>
      <c r="G130" s="100"/>
      <c r="H130" s="100"/>
      <c r="I130" s="3"/>
    </row>
    <row r="131" spans="1:9" ht="18" x14ac:dyDescent="0.35">
      <c r="A131" s="99"/>
      <c r="B131" s="99"/>
      <c r="C131" s="100"/>
      <c r="D131" s="100"/>
      <c r="E131" s="100"/>
      <c r="F131" s="104"/>
      <c r="G131" s="100"/>
      <c r="H131" s="100"/>
      <c r="I131" s="3"/>
    </row>
    <row r="132" spans="1:9" ht="18" x14ac:dyDescent="0.35">
      <c r="A132" s="99"/>
      <c r="B132" s="99"/>
      <c r="C132" s="100"/>
      <c r="D132" s="100"/>
      <c r="E132" s="100"/>
      <c r="F132" s="104"/>
      <c r="G132" s="100"/>
      <c r="H132" s="100"/>
      <c r="I132" s="3"/>
    </row>
    <row r="133" spans="1:9" ht="18" x14ac:dyDescent="0.35">
      <c r="A133" s="99"/>
      <c r="B133" s="99"/>
      <c r="C133" s="100"/>
      <c r="D133" s="100"/>
      <c r="E133" s="100"/>
      <c r="F133" s="104"/>
      <c r="G133" s="100"/>
      <c r="H133" s="100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view="pageBreakPreview" topLeftCell="A49" zoomScale="60" zoomScaleNormal="70" zoomScalePageLayoutView="50" workbookViewId="0">
      <selection activeCell="H72" sqref="H72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731" t="s">
        <v>42</v>
      </c>
      <c r="B1" s="731"/>
      <c r="C1" s="731"/>
      <c r="D1" s="731"/>
      <c r="E1" s="731"/>
      <c r="F1" s="731"/>
      <c r="G1" s="731"/>
      <c r="H1" s="731"/>
      <c r="I1" s="731"/>
    </row>
    <row r="2" spans="1:9" ht="18.75" customHeight="1" x14ac:dyDescent="0.3">
      <c r="A2" s="731"/>
      <c r="B2" s="731"/>
      <c r="C2" s="731"/>
      <c r="D2" s="731"/>
      <c r="E2" s="731"/>
      <c r="F2" s="731"/>
      <c r="G2" s="731"/>
      <c r="H2" s="731"/>
      <c r="I2" s="731"/>
    </row>
    <row r="3" spans="1:9" ht="18.75" customHeight="1" x14ac:dyDescent="0.3">
      <c r="A3" s="731"/>
      <c r="B3" s="731"/>
      <c r="C3" s="731"/>
      <c r="D3" s="731"/>
      <c r="E3" s="731"/>
      <c r="F3" s="731"/>
      <c r="G3" s="731"/>
      <c r="H3" s="731"/>
      <c r="I3" s="731"/>
    </row>
    <row r="4" spans="1:9" ht="18.75" customHeight="1" x14ac:dyDescent="0.3">
      <c r="A4" s="731"/>
      <c r="B4" s="731"/>
      <c r="C4" s="731"/>
      <c r="D4" s="731"/>
      <c r="E4" s="731"/>
      <c r="F4" s="731"/>
      <c r="G4" s="731"/>
      <c r="H4" s="731"/>
      <c r="I4" s="731"/>
    </row>
    <row r="5" spans="1:9" ht="18.75" customHeight="1" x14ac:dyDescent="0.3">
      <c r="A5" s="731"/>
      <c r="B5" s="731"/>
      <c r="C5" s="731"/>
      <c r="D5" s="731"/>
      <c r="E5" s="731"/>
      <c r="F5" s="731"/>
      <c r="G5" s="731"/>
      <c r="H5" s="731"/>
      <c r="I5" s="731"/>
    </row>
    <row r="6" spans="1:9" ht="18.75" customHeight="1" x14ac:dyDescent="0.3">
      <c r="A6" s="731"/>
      <c r="B6" s="731"/>
      <c r="C6" s="731"/>
      <c r="D6" s="731"/>
      <c r="E6" s="731"/>
      <c r="F6" s="731"/>
      <c r="G6" s="731"/>
      <c r="H6" s="731"/>
      <c r="I6" s="731"/>
    </row>
    <row r="7" spans="1:9" ht="18.75" customHeight="1" x14ac:dyDescent="0.3">
      <c r="A7" s="731"/>
      <c r="B7" s="731"/>
      <c r="C7" s="731"/>
      <c r="D7" s="731"/>
      <c r="E7" s="731"/>
      <c r="F7" s="731"/>
      <c r="G7" s="731"/>
      <c r="H7" s="731"/>
      <c r="I7" s="731"/>
    </row>
    <row r="8" spans="1:9" x14ac:dyDescent="0.3">
      <c r="A8" s="732" t="s">
        <v>43</v>
      </c>
      <c r="B8" s="732"/>
      <c r="C8" s="732"/>
      <c r="D8" s="732"/>
      <c r="E8" s="732"/>
      <c r="F8" s="732"/>
      <c r="G8" s="732"/>
      <c r="H8" s="732"/>
      <c r="I8" s="732"/>
    </row>
    <row r="9" spans="1:9" x14ac:dyDescent="0.3">
      <c r="A9" s="732"/>
      <c r="B9" s="732"/>
      <c r="C9" s="732"/>
      <c r="D9" s="732"/>
      <c r="E9" s="732"/>
      <c r="F9" s="732"/>
      <c r="G9" s="732"/>
      <c r="H9" s="732"/>
      <c r="I9" s="732"/>
    </row>
    <row r="10" spans="1:9" x14ac:dyDescent="0.3">
      <c r="A10" s="732"/>
      <c r="B10" s="732"/>
      <c r="C10" s="732"/>
      <c r="D10" s="732"/>
      <c r="E10" s="732"/>
      <c r="F10" s="732"/>
      <c r="G10" s="732"/>
      <c r="H10" s="732"/>
      <c r="I10" s="732"/>
    </row>
    <row r="11" spans="1:9" x14ac:dyDescent="0.3">
      <c r="A11" s="732"/>
      <c r="B11" s="732"/>
      <c r="C11" s="732"/>
      <c r="D11" s="732"/>
      <c r="E11" s="732"/>
      <c r="F11" s="732"/>
      <c r="G11" s="732"/>
      <c r="H11" s="732"/>
      <c r="I11" s="732"/>
    </row>
    <row r="12" spans="1:9" x14ac:dyDescent="0.3">
      <c r="A12" s="732"/>
      <c r="B12" s="732"/>
      <c r="C12" s="732"/>
      <c r="D12" s="732"/>
      <c r="E12" s="732"/>
      <c r="F12" s="732"/>
      <c r="G12" s="732"/>
      <c r="H12" s="732"/>
      <c r="I12" s="732"/>
    </row>
    <row r="13" spans="1:9" x14ac:dyDescent="0.3">
      <c r="A13" s="732"/>
      <c r="B13" s="732"/>
      <c r="C13" s="732"/>
      <c r="D13" s="732"/>
      <c r="E13" s="732"/>
      <c r="F13" s="732"/>
      <c r="G13" s="732"/>
      <c r="H13" s="732"/>
      <c r="I13" s="732"/>
    </row>
    <row r="14" spans="1:9" x14ac:dyDescent="0.3">
      <c r="A14" s="732"/>
      <c r="B14" s="732"/>
      <c r="C14" s="732"/>
      <c r="D14" s="732"/>
      <c r="E14" s="732"/>
      <c r="F14" s="732"/>
      <c r="G14" s="732"/>
      <c r="H14" s="732"/>
      <c r="I14" s="732"/>
    </row>
    <row r="15" spans="1:9" ht="19.5" customHeight="1" x14ac:dyDescent="0.35">
      <c r="A15" s="173"/>
    </row>
    <row r="16" spans="1:9" ht="19.5" customHeight="1" x14ac:dyDescent="0.35">
      <c r="A16" s="704" t="s">
        <v>28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3">
      <c r="A17" s="707" t="s">
        <v>44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5">
      <c r="A18" s="175" t="s">
        <v>30</v>
      </c>
      <c r="B18" s="611" t="s">
        <v>124</v>
      </c>
      <c r="C18" s="611"/>
      <c r="D18" s="342"/>
      <c r="E18" s="176"/>
      <c r="F18" s="177"/>
      <c r="G18" s="177"/>
      <c r="H18" s="177"/>
    </row>
    <row r="19" spans="1:14" ht="26.25" customHeight="1" x14ac:dyDescent="0.5">
      <c r="A19" s="175" t="s">
        <v>31</v>
      </c>
      <c r="B19" s="178" t="s">
        <v>6</v>
      </c>
      <c r="C19" s="352">
        <v>29</v>
      </c>
      <c r="D19" s="177"/>
      <c r="E19" s="177"/>
      <c r="F19" s="177"/>
      <c r="G19" s="177"/>
      <c r="H19" s="177"/>
    </row>
    <row r="20" spans="1:14" ht="26.25" customHeight="1" x14ac:dyDescent="0.5">
      <c r="A20" s="175" t="s">
        <v>32</v>
      </c>
      <c r="B20" s="708" t="s">
        <v>125</v>
      </c>
      <c r="C20" s="708"/>
      <c r="D20" s="177"/>
      <c r="E20" s="177"/>
      <c r="F20" s="177"/>
      <c r="G20" s="177"/>
      <c r="H20" s="177"/>
    </row>
    <row r="21" spans="1:14" ht="26.25" customHeight="1" x14ac:dyDescent="0.5">
      <c r="A21" s="175" t="s">
        <v>33</v>
      </c>
      <c r="B21" s="708" t="s">
        <v>126</v>
      </c>
      <c r="C21" s="708"/>
      <c r="D21" s="708"/>
      <c r="E21" s="708"/>
      <c r="F21" s="708"/>
      <c r="G21" s="708"/>
      <c r="H21" s="708"/>
      <c r="I21" s="179"/>
    </row>
    <row r="22" spans="1:14" ht="26.25" customHeight="1" x14ac:dyDescent="0.5">
      <c r="A22" s="175" t="s">
        <v>34</v>
      </c>
      <c r="B22" s="180" t="s">
        <v>9</v>
      </c>
      <c r="C22" s="177"/>
      <c r="D22" s="177"/>
      <c r="E22" s="177"/>
      <c r="F22" s="177"/>
      <c r="G22" s="177"/>
      <c r="H22" s="177"/>
    </row>
    <row r="23" spans="1:14" ht="26.25" customHeight="1" x14ac:dyDescent="0.5">
      <c r="A23" s="175" t="s">
        <v>35</v>
      </c>
      <c r="B23" s="180"/>
      <c r="C23" s="177"/>
      <c r="D23" s="177"/>
      <c r="E23" s="177"/>
      <c r="F23" s="177"/>
      <c r="G23" s="177"/>
      <c r="H23" s="177"/>
    </row>
    <row r="24" spans="1:14" ht="18" x14ac:dyDescent="0.35">
      <c r="A24" s="175"/>
      <c r="B24" s="181"/>
    </row>
    <row r="25" spans="1:14" ht="18" x14ac:dyDescent="0.35">
      <c r="A25" s="182" t="s">
        <v>1</v>
      </c>
      <c r="B25" s="181"/>
    </row>
    <row r="26" spans="1:14" ht="26.25" customHeight="1" x14ac:dyDescent="0.45">
      <c r="A26" s="183" t="s">
        <v>4</v>
      </c>
      <c r="B26" s="703" t="s">
        <v>129</v>
      </c>
      <c r="C26" s="703"/>
    </row>
    <row r="27" spans="1:14" ht="26.25" customHeight="1" x14ac:dyDescent="0.5">
      <c r="A27" s="184" t="s">
        <v>45</v>
      </c>
      <c r="B27" s="709"/>
      <c r="C27" s="709"/>
    </row>
    <row r="28" spans="1:14" ht="27" customHeight="1" x14ac:dyDescent="0.45">
      <c r="A28" s="184" t="s">
        <v>5</v>
      </c>
      <c r="B28" s="185">
        <v>98.8</v>
      </c>
    </row>
    <row r="29" spans="1:14" s="2" customFormat="1" ht="27" customHeight="1" x14ac:dyDescent="0.5">
      <c r="A29" s="184" t="s">
        <v>46</v>
      </c>
      <c r="B29" s="186"/>
      <c r="C29" s="710" t="s">
        <v>47</v>
      </c>
      <c r="D29" s="711"/>
      <c r="E29" s="711"/>
      <c r="F29" s="711"/>
      <c r="G29" s="712"/>
      <c r="H29" s="480"/>
      <c r="I29" s="187"/>
      <c r="J29" s="187"/>
      <c r="K29" s="187"/>
      <c r="L29" s="187"/>
    </row>
    <row r="30" spans="1:14" s="2" customFormat="1" ht="19.5" customHeight="1" x14ac:dyDescent="0.35">
      <c r="A30" s="184" t="s">
        <v>48</v>
      </c>
      <c r="B30" s="188">
        <f>B28-B29</f>
        <v>98.8</v>
      </c>
      <c r="C30" s="189"/>
      <c r="D30" s="189"/>
      <c r="E30" s="189"/>
      <c r="F30" s="189"/>
      <c r="G30" s="190"/>
      <c r="H30" s="480"/>
      <c r="I30" s="187"/>
      <c r="J30" s="187"/>
      <c r="K30" s="187"/>
      <c r="L30" s="187"/>
    </row>
    <row r="31" spans="1:14" s="2" customFormat="1" ht="27" customHeight="1" x14ac:dyDescent="0.45">
      <c r="A31" s="184" t="s">
        <v>49</v>
      </c>
      <c r="B31" s="191">
        <v>1</v>
      </c>
      <c r="C31" s="713" t="s">
        <v>50</v>
      </c>
      <c r="D31" s="714"/>
      <c r="E31" s="714"/>
      <c r="F31" s="714"/>
      <c r="G31" s="714"/>
      <c r="H31" s="715"/>
      <c r="I31" s="187"/>
      <c r="J31" s="187"/>
      <c r="K31" s="187"/>
      <c r="L31" s="187"/>
    </row>
    <row r="32" spans="1:14" s="2" customFormat="1" ht="27" customHeight="1" x14ac:dyDescent="0.45">
      <c r="A32" s="184" t="s">
        <v>51</v>
      </c>
      <c r="B32" s="191">
        <v>1</v>
      </c>
      <c r="C32" s="713" t="s">
        <v>52</v>
      </c>
      <c r="D32" s="714"/>
      <c r="E32" s="714"/>
      <c r="F32" s="714"/>
      <c r="G32" s="714"/>
      <c r="H32" s="715"/>
      <c r="I32" s="187"/>
      <c r="J32" s="187"/>
      <c r="K32" s="187"/>
      <c r="L32" s="192"/>
      <c r="M32" s="192"/>
      <c r="N32" s="193"/>
    </row>
    <row r="33" spans="1:14" s="2" customFormat="1" ht="17.25" customHeight="1" x14ac:dyDescent="0.35">
      <c r="A33" s="184"/>
      <c r="B33" s="194"/>
      <c r="C33" s="195"/>
      <c r="D33" s="195"/>
      <c r="E33" s="195"/>
      <c r="F33" s="195"/>
      <c r="G33" s="195"/>
      <c r="H33" s="195"/>
      <c r="I33" s="187"/>
      <c r="J33" s="187"/>
      <c r="K33" s="187"/>
      <c r="L33" s="192"/>
      <c r="M33" s="192"/>
      <c r="N33" s="193"/>
    </row>
    <row r="34" spans="1:14" s="2" customFormat="1" ht="18" x14ac:dyDescent="0.35">
      <c r="A34" s="184" t="s">
        <v>53</v>
      </c>
      <c r="B34" s="196">
        <f>B31/B32</f>
        <v>1</v>
      </c>
      <c r="C34" s="174" t="s">
        <v>54</v>
      </c>
      <c r="D34" s="174"/>
      <c r="E34" s="174"/>
      <c r="F34" s="174"/>
      <c r="G34" s="174"/>
      <c r="H34" s="480"/>
      <c r="I34" s="187"/>
      <c r="J34" s="187"/>
      <c r="K34" s="187"/>
      <c r="L34" s="192"/>
      <c r="M34" s="192"/>
      <c r="N34" s="193"/>
    </row>
    <row r="35" spans="1:14" s="2" customFormat="1" ht="19.5" customHeight="1" x14ac:dyDescent="0.35">
      <c r="A35" s="184"/>
      <c r="B35" s="188"/>
      <c r="C35" s="458"/>
      <c r="D35" s="458"/>
      <c r="E35" s="458"/>
      <c r="F35" s="458"/>
      <c r="G35" s="174"/>
      <c r="H35" s="480"/>
      <c r="I35" s="187"/>
      <c r="J35" s="187"/>
      <c r="K35" s="187"/>
      <c r="L35" s="192"/>
      <c r="M35" s="192"/>
      <c r="N35" s="193"/>
    </row>
    <row r="36" spans="1:14" s="2" customFormat="1" ht="27" customHeight="1" x14ac:dyDescent="0.45">
      <c r="A36" s="197" t="s">
        <v>55</v>
      </c>
      <c r="B36" s="198">
        <v>20</v>
      </c>
      <c r="C36" s="174"/>
      <c r="D36" s="716" t="s">
        <v>56</v>
      </c>
      <c r="E36" s="717"/>
      <c r="F36" s="716" t="s">
        <v>57</v>
      </c>
      <c r="G36" s="718"/>
      <c r="H36" s="480"/>
      <c r="J36" s="187"/>
      <c r="K36" s="187"/>
      <c r="L36" s="192"/>
      <c r="M36" s="192"/>
      <c r="N36" s="193"/>
    </row>
    <row r="37" spans="1:14" s="2" customFormat="1" ht="27" customHeight="1" x14ac:dyDescent="0.45">
      <c r="A37" s="199" t="s">
        <v>58</v>
      </c>
      <c r="B37" s="200">
        <v>4</v>
      </c>
      <c r="C37" s="201" t="s">
        <v>59</v>
      </c>
      <c r="D37" s="202" t="s">
        <v>60</v>
      </c>
      <c r="E37" s="203" t="s">
        <v>61</v>
      </c>
      <c r="F37" s="202" t="s">
        <v>60</v>
      </c>
      <c r="G37" s="204" t="s">
        <v>61</v>
      </c>
      <c r="H37" s="480"/>
      <c r="I37" s="205" t="s">
        <v>62</v>
      </c>
      <c r="J37" s="187"/>
      <c r="K37" s="187"/>
      <c r="L37" s="192"/>
      <c r="M37" s="192"/>
      <c r="N37" s="193"/>
    </row>
    <row r="38" spans="1:14" s="2" customFormat="1" ht="26.25" customHeight="1" x14ac:dyDescent="0.45">
      <c r="A38" s="199" t="s">
        <v>63</v>
      </c>
      <c r="B38" s="200">
        <v>20</v>
      </c>
      <c r="C38" s="206">
        <v>1</v>
      </c>
      <c r="D38" s="207">
        <v>104584640</v>
      </c>
      <c r="E38" s="208">
        <f>IF(ISBLANK(D38),"-",$D$48/$D$45*D38)</f>
        <v>104444892.73352255</v>
      </c>
      <c r="F38" s="207">
        <v>96134487</v>
      </c>
      <c r="G38" s="209">
        <f>IF(ISBLANK(F38),"-",$D$48/$F$45*F38)</f>
        <v>105533744.4123407</v>
      </c>
      <c r="H38" s="480"/>
      <c r="I38" s="210"/>
      <c r="J38" s="187"/>
      <c r="K38" s="187"/>
      <c r="L38" s="192"/>
      <c r="M38" s="192"/>
      <c r="N38" s="193"/>
    </row>
    <row r="39" spans="1:14" s="2" customFormat="1" ht="26.25" customHeight="1" x14ac:dyDescent="0.45">
      <c r="A39" s="199" t="s">
        <v>64</v>
      </c>
      <c r="B39" s="200">
        <v>1</v>
      </c>
      <c r="C39" s="211">
        <v>2</v>
      </c>
      <c r="D39" s="212">
        <v>104571853</v>
      </c>
      <c r="E39" s="213">
        <f>IF(ISBLANK(D39),"-",$D$48/$D$45*D39)</f>
        <v>104432122.81966729</v>
      </c>
      <c r="F39" s="212">
        <v>95964688</v>
      </c>
      <c r="G39" s="214">
        <f>IF(ISBLANK(F39),"-",$D$48/$F$45*F39)</f>
        <v>105347343.83096066</v>
      </c>
      <c r="H39" s="480"/>
      <c r="I39" s="720">
        <f>ABS((F43/D43*D42)-F42)/D42</f>
        <v>8.3687308257975896E-3</v>
      </c>
      <c r="J39" s="187"/>
      <c r="K39" s="187"/>
      <c r="L39" s="192"/>
      <c r="M39" s="192"/>
      <c r="N39" s="193"/>
    </row>
    <row r="40" spans="1:14" ht="26.25" customHeight="1" x14ac:dyDescent="0.45">
      <c r="A40" s="199" t="s">
        <v>65</v>
      </c>
      <c r="B40" s="200">
        <v>1</v>
      </c>
      <c r="C40" s="211">
        <v>3</v>
      </c>
      <c r="D40" s="212">
        <v>104584273</v>
      </c>
      <c r="E40" s="213">
        <f>IF(ISBLANK(D40),"-",$D$48/$D$45*D40)</f>
        <v>104444526.22391242</v>
      </c>
      <c r="F40" s="212">
        <v>95942309</v>
      </c>
      <c r="G40" s="214">
        <f>IF(ISBLANK(F40),"-",$D$48/$F$45*F40)</f>
        <v>105322776.79222248</v>
      </c>
      <c r="I40" s="720"/>
      <c r="L40" s="192"/>
      <c r="M40" s="192"/>
      <c r="N40" s="215"/>
    </row>
    <row r="41" spans="1:14" ht="27" customHeight="1" x14ac:dyDescent="0.45">
      <c r="A41" s="199" t="s">
        <v>66</v>
      </c>
      <c r="B41" s="200">
        <v>1</v>
      </c>
      <c r="C41" s="216">
        <v>4</v>
      </c>
      <c r="D41" s="217"/>
      <c r="E41" s="218" t="str">
        <f>IF(ISBLANK(D41),"-",$D$48/$D$45*D41)</f>
        <v>-</v>
      </c>
      <c r="F41" s="217"/>
      <c r="G41" s="219" t="str">
        <f>IF(ISBLANK(F41),"-",$D$48/$F$45*F41)</f>
        <v>-</v>
      </c>
      <c r="I41" s="220"/>
      <c r="L41" s="192"/>
      <c r="M41" s="192"/>
      <c r="N41" s="215"/>
    </row>
    <row r="42" spans="1:14" ht="27" customHeight="1" x14ac:dyDescent="0.45">
      <c r="A42" s="199" t="s">
        <v>67</v>
      </c>
      <c r="B42" s="200">
        <v>1</v>
      </c>
      <c r="C42" s="221" t="s">
        <v>68</v>
      </c>
      <c r="D42" s="222">
        <f>AVERAGE(D38:D41)</f>
        <v>104580255.33333333</v>
      </c>
      <c r="E42" s="223">
        <f>AVERAGE(E38:E41)</f>
        <v>104440513.92570074</v>
      </c>
      <c r="F42" s="222">
        <f>AVERAGE(F38:F41)</f>
        <v>96013828</v>
      </c>
      <c r="G42" s="224">
        <f>AVERAGE(G38:G41)</f>
        <v>105401288.34517461</v>
      </c>
      <c r="H42" s="225"/>
    </row>
    <row r="43" spans="1:14" ht="26.25" customHeight="1" x14ac:dyDescent="0.45">
      <c r="A43" s="199" t="s">
        <v>69</v>
      </c>
      <c r="B43" s="200">
        <v>1</v>
      </c>
      <c r="C43" s="226" t="s">
        <v>70</v>
      </c>
      <c r="D43" s="227">
        <v>20.27</v>
      </c>
      <c r="E43" s="215"/>
      <c r="F43" s="227">
        <v>18.440000000000001</v>
      </c>
      <c r="H43" s="225"/>
    </row>
    <row r="44" spans="1:14" ht="26.25" customHeight="1" x14ac:dyDescent="0.45">
      <c r="A44" s="199" t="s">
        <v>71</v>
      </c>
      <c r="B44" s="200">
        <v>1</v>
      </c>
      <c r="C44" s="228" t="s">
        <v>72</v>
      </c>
      <c r="D44" s="229">
        <f>D43*$B$34</f>
        <v>20.27</v>
      </c>
      <c r="E44" s="230"/>
      <c r="F44" s="229">
        <f>F43*$B$34</f>
        <v>18.440000000000001</v>
      </c>
      <c r="H44" s="225"/>
    </row>
    <row r="45" spans="1:14" ht="19.5" customHeight="1" x14ac:dyDescent="0.35">
      <c r="A45" s="199" t="s">
        <v>73</v>
      </c>
      <c r="B45" s="231">
        <f>(B44/B43)*(B42/B41)*(B40/B39)*(B38/B37)*B36</f>
        <v>100</v>
      </c>
      <c r="C45" s="228" t="s">
        <v>74</v>
      </c>
      <c r="D45" s="232">
        <f>D44*$B$30/100</f>
        <v>20.026759999999999</v>
      </c>
      <c r="E45" s="233"/>
      <c r="F45" s="232">
        <f>F44*$B$30/100</f>
        <v>18.218720000000001</v>
      </c>
      <c r="H45" s="225"/>
    </row>
    <row r="46" spans="1:14" ht="19.5" customHeight="1" x14ac:dyDescent="0.35">
      <c r="A46" s="721" t="s">
        <v>75</v>
      </c>
      <c r="B46" s="722"/>
      <c r="C46" s="228" t="s">
        <v>76</v>
      </c>
      <c r="D46" s="234">
        <f>D45/$B$45</f>
        <v>0.20026759999999999</v>
      </c>
      <c r="E46" s="235"/>
      <c r="F46" s="236">
        <f>F45/$B$45</f>
        <v>0.18218720000000002</v>
      </c>
      <c r="H46" s="225"/>
    </row>
    <row r="47" spans="1:14" ht="27" customHeight="1" x14ac:dyDescent="0.45">
      <c r="A47" s="723"/>
      <c r="B47" s="724"/>
      <c r="C47" s="237" t="s">
        <v>77</v>
      </c>
      <c r="D47" s="238">
        <v>0.2</v>
      </c>
      <c r="E47" s="239"/>
      <c r="F47" s="235"/>
      <c r="H47" s="225"/>
    </row>
    <row r="48" spans="1:14" ht="18" x14ac:dyDescent="0.35">
      <c r="C48" s="240" t="s">
        <v>78</v>
      </c>
      <c r="D48" s="232">
        <f>D47*$B$45</f>
        <v>20</v>
      </c>
      <c r="F48" s="241"/>
      <c r="H48" s="225"/>
    </row>
    <row r="49" spans="1:12" ht="19.5" customHeight="1" x14ac:dyDescent="0.35">
      <c r="C49" s="242" t="s">
        <v>79</v>
      </c>
      <c r="D49" s="243">
        <f>D48/B34</f>
        <v>20</v>
      </c>
      <c r="F49" s="241"/>
      <c r="H49" s="225"/>
    </row>
    <row r="50" spans="1:12" ht="18" x14ac:dyDescent="0.35">
      <c r="C50" s="197" t="s">
        <v>80</v>
      </c>
      <c r="D50" s="244">
        <f>AVERAGE(E38:E41,G38:G41)</f>
        <v>104920901.13543768</v>
      </c>
      <c r="F50" s="245"/>
      <c r="H50" s="225"/>
    </row>
    <row r="51" spans="1:12" ht="18" x14ac:dyDescent="0.35">
      <c r="C51" s="199" t="s">
        <v>81</v>
      </c>
      <c r="D51" s="246">
        <f>STDEV(E38:E41,G38:G41)/D50</f>
        <v>5.063737807692148E-3</v>
      </c>
      <c r="F51" s="245"/>
      <c r="H51" s="225"/>
    </row>
    <row r="52" spans="1:12" ht="19.5" customHeight="1" x14ac:dyDescent="0.35">
      <c r="C52" s="247" t="s">
        <v>17</v>
      </c>
      <c r="D52" s="248">
        <f>COUNT(E38:E41,G38:G41)</f>
        <v>6</v>
      </c>
      <c r="F52" s="245"/>
    </row>
    <row r="54" spans="1:12" ht="18" x14ac:dyDescent="0.35">
      <c r="A54" s="249" t="s">
        <v>1</v>
      </c>
      <c r="B54" s="250" t="s">
        <v>82</v>
      </c>
    </row>
    <row r="55" spans="1:12" ht="18" x14ac:dyDescent="0.35">
      <c r="A55" s="174" t="s">
        <v>83</v>
      </c>
      <c r="B55" s="251" t="str">
        <f>B21</f>
        <v xml:space="preserve">Lamivudine 150 mg + Zidovudine 300 mg + Nevirapine 200 mg </v>
      </c>
    </row>
    <row r="56" spans="1:12" ht="26.25" customHeight="1" x14ac:dyDescent="0.45">
      <c r="A56" s="252" t="s">
        <v>84</v>
      </c>
      <c r="B56" s="253">
        <v>200</v>
      </c>
      <c r="C56" s="174" t="str">
        <f>B26</f>
        <v>Nevirapine</v>
      </c>
      <c r="H56" s="254"/>
    </row>
    <row r="57" spans="1:12" ht="18" x14ac:dyDescent="0.35">
      <c r="A57" s="251" t="s">
        <v>85</v>
      </c>
      <c r="B57" s="343">
        <f>Uniformity!C46</f>
        <v>1235.2130000000002</v>
      </c>
      <c r="H57" s="254"/>
    </row>
    <row r="58" spans="1:12" ht="19.5" customHeight="1" x14ac:dyDescent="0.35">
      <c r="H58" s="254"/>
    </row>
    <row r="59" spans="1:12" s="2" customFormat="1" ht="27" customHeight="1" x14ac:dyDescent="0.45">
      <c r="A59" s="197" t="s">
        <v>86</v>
      </c>
      <c r="B59" s="198">
        <v>100</v>
      </c>
      <c r="C59" s="174"/>
      <c r="D59" s="255" t="s">
        <v>87</v>
      </c>
      <c r="E59" s="256" t="s">
        <v>59</v>
      </c>
      <c r="F59" s="256" t="s">
        <v>60</v>
      </c>
      <c r="G59" s="256" t="s">
        <v>88</v>
      </c>
      <c r="H59" s="201" t="s">
        <v>89</v>
      </c>
      <c r="J59" s="480"/>
      <c r="L59" s="187"/>
    </row>
    <row r="60" spans="1:12" s="2" customFormat="1" ht="26.25" customHeight="1" x14ac:dyDescent="0.45">
      <c r="A60" s="199" t="s">
        <v>90</v>
      </c>
      <c r="B60" s="200">
        <v>5</v>
      </c>
      <c r="C60" s="725" t="s">
        <v>91</v>
      </c>
      <c r="D60" s="728">
        <v>1235.43</v>
      </c>
      <c r="E60" s="257">
        <v>1</v>
      </c>
      <c r="F60" s="258"/>
      <c r="G60" s="344" t="str">
        <f>IF(ISBLANK(F60),"-",(F60/$D$50*$D$47*$B$68)*($B$57/$D$60))</f>
        <v>-</v>
      </c>
      <c r="H60" s="259" t="str">
        <f t="shared" ref="H60:H71" si="0">IF(ISBLANK(F60),"-",G60/$B$56)</f>
        <v>-</v>
      </c>
      <c r="J60" s="480"/>
      <c r="L60" s="187"/>
    </row>
    <row r="61" spans="1:12" s="2" customFormat="1" ht="26.25" customHeight="1" x14ac:dyDescent="0.45">
      <c r="A61" s="199" t="s">
        <v>92</v>
      </c>
      <c r="B61" s="200">
        <v>50</v>
      </c>
      <c r="C61" s="726"/>
      <c r="D61" s="729"/>
      <c r="E61" s="260">
        <v>2</v>
      </c>
      <c r="F61" s="212"/>
      <c r="G61" s="345" t="str">
        <f>IF(ISBLANK(F61),"-",(F61/$D$50*$D$47*$B$68)*($B$57/$D$60))</f>
        <v>-</v>
      </c>
      <c r="H61" s="261" t="str">
        <f t="shared" si="0"/>
        <v>-</v>
      </c>
      <c r="J61" s="480"/>
      <c r="L61" s="187"/>
    </row>
    <row r="62" spans="1:12" s="2" customFormat="1" ht="26.25" customHeight="1" x14ac:dyDescent="0.45">
      <c r="A62" s="199" t="s">
        <v>93</v>
      </c>
      <c r="B62" s="200">
        <v>1</v>
      </c>
      <c r="C62" s="726"/>
      <c r="D62" s="729"/>
      <c r="E62" s="260">
        <v>3</v>
      </c>
      <c r="F62" s="262"/>
      <c r="G62" s="345" t="str">
        <f>IF(ISBLANK(F62),"-",(F62/$D$50*$D$47*$B$68)*($B$57/$D$60))</f>
        <v>-</v>
      </c>
      <c r="H62" s="261" t="str">
        <f t="shared" si="0"/>
        <v>-</v>
      </c>
      <c r="J62" s="480"/>
      <c r="L62" s="187"/>
    </row>
    <row r="63" spans="1:12" ht="27" customHeight="1" x14ac:dyDescent="0.45">
      <c r="A63" s="199" t="s">
        <v>94</v>
      </c>
      <c r="B63" s="200">
        <v>1</v>
      </c>
      <c r="C63" s="727"/>
      <c r="D63" s="730"/>
      <c r="E63" s="263">
        <v>4</v>
      </c>
      <c r="F63" s="264"/>
      <c r="G63" s="345" t="str">
        <f>IF(ISBLANK(F63),"-",(F63/$D$50*$D$47*$B$68)*($B$57/$D$60))</f>
        <v>-</v>
      </c>
      <c r="H63" s="261" t="str">
        <f t="shared" si="0"/>
        <v>-</v>
      </c>
      <c r="J63" s="480"/>
    </row>
    <row r="64" spans="1:12" ht="26.25" customHeight="1" x14ac:dyDescent="0.45">
      <c r="A64" s="199" t="s">
        <v>95</v>
      </c>
      <c r="B64" s="200">
        <v>1</v>
      </c>
      <c r="C64" s="725" t="s">
        <v>96</v>
      </c>
      <c r="D64" s="728">
        <v>1245.6099999999999</v>
      </c>
      <c r="E64" s="257">
        <v>1</v>
      </c>
      <c r="F64" s="258">
        <v>111845925</v>
      </c>
      <c r="G64" s="346">
        <f>IF(ISBLANK(F64),"-",(F64/$D$50*$D$47*$B$68)*($B$57/$D$64))</f>
        <v>211.42089982428848</v>
      </c>
      <c r="H64" s="265">
        <f t="shared" si="0"/>
        <v>1.0571044991214424</v>
      </c>
    </row>
    <row r="65" spans="1:8" ht="26.25" customHeight="1" x14ac:dyDescent="0.45">
      <c r="A65" s="199" t="s">
        <v>97</v>
      </c>
      <c r="B65" s="200">
        <v>1</v>
      </c>
      <c r="C65" s="726"/>
      <c r="D65" s="729"/>
      <c r="E65" s="260">
        <v>2</v>
      </c>
      <c r="F65" s="212">
        <v>111859834</v>
      </c>
      <c r="G65" s="347">
        <f>IF(ISBLANK(F65),"-",(F65/$D$50*$D$47*$B$68)*($B$57/$D$64))</f>
        <v>211.4471918263946</v>
      </c>
      <c r="H65" s="266">
        <f t="shared" si="0"/>
        <v>1.0572359591319731</v>
      </c>
    </row>
    <row r="66" spans="1:8" ht="26.25" customHeight="1" x14ac:dyDescent="0.45">
      <c r="A66" s="199" t="s">
        <v>98</v>
      </c>
      <c r="B66" s="200">
        <v>1</v>
      </c>
      <c r="C66" s="726"/>
      <c r="D66" s="729"/>
      <c r="E66" s="260">
        <v>3</v>
      </c>
      <c r="F66" s="212">
        <v>111451765</v>
      </c>
      <c r="G66" s="347">
        <f>IF(ISBLANK(F66),"-",(F66/$D$50*$D$47*$B$68)*($B$57/$D$64))</f>
        <v>210.67582429404686</v>
      </c>
      <c r="H66" s="266">
        <f t="shared" si="0"/>
        <v>1.0533791214702344</v>
      </c>
    </row>
    <row r="67" spans="1:8" ht="27" customHeight="1" x14ac:dyDescent="0.45">
      <c r="A67" s="199" t="s">
        <v>99</v>
      </c>
      <c r="B67" s="200">
        <v>1</v>
      </c>
      <c r="C67" s="727"/>
      <c r="D67" s="730"/>
      <c r="E67" s="263">
        <v>4</v>
      </c>
      <c r="F67" s="264"/>
      <c r="G67" s="348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5">
      <c r="A68" s="199" t="s">
        <v>100</v>
      </c>
      <c r="B68" s="268">
        <f>(B67/B66)*(B65/B64)*(B63/B62)*(B61/B60)*B59</f>
        <v>1000</v>
      </c>
      <c r="C68" s="725" t="s">
        <v>101</v>
      </c>
      <c r="D68" s="728">
        <v>1230.52</v>
      </c>
      <c r="E68" s="257">
        <v>1</v>
      </c>
      <c r="F68" s="258">
        <v>111622804</v>
      </c>
      <c r="G68" s="346">
        <f>IF(ISBLANK(F68),"-",(F68/$D$50*$D$47*$B$68)*($B$57/$D$68))</f>
        <v>213.58664236004444</v>
      </c>
      <c r="H68" s="261">
        <f t="shared" si="0"/>
        <v>1.0679332118002223</v>
      </c>
    </row>
    <row r="69" spans="1:8" ht="27" customHeight="1" x14ac:dyDescent="0.5">
      <c r="A69" s="247" t="s">
        <v>102</v>
      </c>
      <c r="B69" s="269">
        <f>(D47*B68)/B56*B57</f>
        <v>1235.2130000000002</v>
      </c>
      <c r="C69" s="726"/>
      <c r="D69" s="729"/>
      <c r="E69" s="260">
        <v>2</v>
      </c>
      <c r="F69" s="212">
        <v>112677900</v>
      </c>
      <c r="G69" s="347">
        <f>IF(ISBLANK(F69),"-",(F69/$D$50*$D$47*$B$68)*($B$57/$D$68))</f>
        <v>215.60553459292109</v>
      </c>
      <c r="H69" s="261">
        <f t="shared" si="0"/>
        <v>1.0780276729646054</v>
      </c>
    </row>
    <row r="70" spans="1:8" ht="26.25" customHeight="1" x14ac:dyDescent="0.45">
      <c r="A70" s="738" t="s">
        <v>75</v>
      </c>
      <c r="B70" s="739"/>
      <c r="C70" s="726"/>
      <c r="D70" s="729"/>
      <c r="E70" s="260">
        <v>3</v>
      </c>
      <c r="F70" s="212">
        <v>112869232</v>
      </c>
      <c r="G70" s="347">
        <f>IF(ISBLANK(F70),"-",(F70/$D$50*$D$47*$B$68)*($B$57/$D$68))</f>
        <v>215.9716422160196</v>
      </c>
      <c r="H70" s="261">
        <f t="shared" si="0"/>
        <v>1.0798582110800981</v>
      </c>
    </row>
    <row r="71" spans="1:8" ht="27" customHeight="1" x14ac:dyDescent="0.45">
      <c r="A71" s="740"/>
      <c r="B71" s="741"/>
      <c r="C71" s="737"/>
      <c r="D71" s="730"/>
      <c r="E71" s="263">
        <v>4</v>
      </c>
      <c r="F71" s="264"/>
      <c r="G71" s="348" t="str">
        <f>IF(ISBLANK(F71),"-",(F71/$D$50*$D$47*$B$68)*($B$57/$D$68))</f>
        <v>-</v>
      </c>
      <c r="H71" s="270" t="str">
        <f t="shared" si="0"/>
        <v>-</v>
      </c>
    </row>
    <row r="72" spans="1:8" ht="26.25" customHeight="1" x14ac:dyDescent="0.45">
      <c r="A72" s="271"/>
      <c r="B72" s="271"/>
      <c r="C72" s="271"/>
      <c r="D72" s="271"/>
      <c r="E72" s="271"/>
      <c r="F72" s="273" t="s">
        <v>68</v>
      </c>
      <c r="G72" s="350">
        <f>AVERAGE(G60:G71)</f>
        <v>213.11795585228583</v>
      </c>
      <c r="H72" s="274">
        <f>AVERAGE(H60:H71)</f>
        <v>1.0655897792614293</v>
      </c>
    </row>
    <row r="73" spans="1:8" ht="26.25" customHeight="1" x14ac:dyDescent="0.45">
      <c r="C73" s="271"/>
      <c r="D73" s="271"/>
      <c r="E73" s="271"/>
      <c r="F73" s="275" t="s">
        <v>81</v>
      </c>
      <c r="G73" s="349">
        <f>STDEV(G60:G71)/G72</f>
        <v>1.0738295092166035E-2</v>
      </c>
      <c r="H73" s="349">
        <f>STDEV(H60:H71)/H72</f>
        <v>1.0738295092166015E-2</v>
      </c>
    </row>
    <row r="74" spans="1:8" ht="27" customHeight="1" x14ac:dyDescent="0.45">
      <c r="A74" s="271"/>
      <c r="B74" s="271"/>
      <c r="C74" s="272"/>
      <c r="D74" s="272"/>
      <c r="E74" s="276"/>
      <c r="F74" s="277" t="s">
        <v>17</v>
      </c>
      <c r="G74" s="278">
        <f>COUNT(G60:G71)</f>
        <v>6</v>
      </c>
      <c r="H74" s="278">
        <f>COUNT(H60:H71)</f>
        <v>6</v>
      </c>
    </row>
    <row r="76" spans="1:8" ht="26.25" customHeight="1" x14ac:dyDescent="0.45">
      <c r="A76" s="183" t="s">
        <v>103</v>
      </c>
      <c r="B76" s="279" t="s">
        <v>104</v>
      </c>
      <c r="C76" s="733" t="str">
        <f>C56</f>
        <v>Nevirapine</v>
      </c>
      <c r="D76" s="733"/>
      <c r="E76" s="280" t="s">
        <v>105</v>
      </c>
      <c r="F76" s="280"/>
      <c r="G76" s="281">
        <f>H72</f>
        <v>1.0655897792614293</v>
      </c>
      <c r="H76" s="282"/>
    </row>
    <row r="77" spans="1:8" ht="18" x14ac:dyDescent="0.35">
      <c r="A77" s="182" t="s">
        <v>106</v>
      </c>
      <c r="B77" s="182" t="s">
        <v>107</v>
      </c>
    </row>
    <row r="78" spans="1:8" ht="18" x14ac:dyDescent="0.35">
      <c r="A78" s="182"/>
      <c r="B78" s="182"/>
    </row>
    <row r="79" spans="1:8" ht="26.25" customHeight="1" x14ac:dyDescent="0.45">
      <c r="A79" s="183" t="s">
        <v>4</v>
      </c>
      <c r="B79" s="719" t="str">
        <f>B26</f>
        <v>Nevirapine</v>
      </c>
      <c r="C79" s="719"/>
    </row>
    <row r="80" spans="1:8" ht="26.25" customHeight="1" x14ac:dyDescent="0.45">
      <c r="A80" s="184" t="s">
        <v>45</v>
      </c>
      <c r="B80" s="719">
        <f>B27</f>
        <v>0</v>
      </c>
      <c r="C80" s="719"/>
    </row>
    <row r="81" spans="1:12" ht="27" customHeight="1" x14ac:dyDescent="0.45">
      <c r="A81" s="184" t="s">
        <v>5</v>
      </c>
      <c r="B81" s="283">
        <f>B28</f>
        <v>98.8</v>
      </c>
    </row>
    <row r="82" spans="1:12" s="2" customFormat="1" ht="27" customHeight="1" x14ac:dyDescent="0.5">
      <c r="A82" s="184" t="s">
        <v>46</v>
      </c>
      <c r="B82" s="186">
        <v>0</v>
      </c>
      <c r="C82" s="710" t="s">
        <v>47</v>
      </c>
      <c r="D82" s="711"/>
      <c r="E82" s="711"/>
      <c r="F82" s="711"/>
      <c r="G82" s="712"/>
      <c r="I82" s="187"/>
      <c r="J82" s="187"/>
      <c r="K82" s="187"/>
      <c r="L82" s="187"/>
    </row>
    <row r="83" spans="1:12" s="2" customFormat="1" ht="19.5" customHeight="1" x14ac:dyDescent="0.35">
      <c r="A83" s="184" t="s">
        <v>48</v>
      </c>
      <c r="B83" s="188">
        <f>B81-B82</f>
        <v>98.8</v>
      </c>
      <c r="C83" s="189"/>
      <c r="D83" s="189"/>
      <c r="E83" s="189"/>
      <c r="F83" s="189"/>
      <c r="G83" s="190"/>
      <c r="I83" s="187"/>
      <c r="J83" s="187"/>
      <c r="K83" s="187"/>
      <c r="L83" s="187"/>
    </row>
    <row r="84" spans="1:12" s="2" customFormat="1" ht="27" customHeight="1" x14ac:dyDescent="0.45">
      <c r="A84" s="184" t="s">
        <v>49</v>
      </c>
      <c r="B84" s="191">
        <v>1</v>
      </c>
      <c r="C84" s="713" t="s">
        <v>108</v>
      </c>
      <c r="D84" s="714"/>
      <c r="E84" s="714"/>
      <c r="F84" s="714"/>
      <c r="G84" s="714"/>
      <c r="H84" s="715"/>
      <c r="I84" s="187"/>
      <c r="J84" s="187"/>
      <c r="K84" s="187"/>
      <c r="L84" s="187"/>
    </row>
    <row r="85" spans="1:12" s="2" customFormat="1" ht="27" customHeight="1" x14ac:dyDescent="0.45">
      <c r="A85" s="184" t="s">
        <v>51</v>
      </c>
      <c r="B85" s="191">
        <v>1</v>
      </c>
      <c r="C85" s="713" t="s">
        <v>109</v>
      </c>
      <c r="D85" s="714"/>
      <c r="E85" s="714"/>
      <c r="F85" s="714"/>
      <c r="G85" s="714"/>
      <c r="H85" s="715"/>
      <c r="I85" s="187"/>
      <c r="J85" s="187"/>
      <c r="K85" s="187"/>
      <c r="L85" s="187"/>
    </row>
    <row r="86" spans="1:12" s="2" customFormat="1" ht="18" x14ac:dyDescent="0.35">
      <c r="A86" s="184"/>
      <c r="B86" s="194"/>
      <c r="C86" s="195"/>
      <c r="D86" s="195"/>
      <c r="E86" s="195"/>
      <c r="F86" s="195"/>
      <c r="G86" s="195"/>
      <c r="H86" s="195"/>
      <c r="I86" s="187"/>
      <c r="J86" s="187"/>
      <c r="K86" s="187"/>
      <c r="L86" s="187"/>
    </row>
    <row r="87" spans="1:12" s="2" customFormat="1" ht="18" x14ac:dyDescent="0.35">
      <c r="A87" s="184" t="s">
        <v>53</v>
      </c>
      <c r="B87" s="196">
        <f>B84/B85</f>
        <v>1</v>
      </c>
      <c r="C87" s="174" t="s">
        <v>54</v>
      </c>
      <c r="D87" s="174"/>
      <c r="E87" s="174"/>
      <c r="F87" s="174"/>
      <c r="G87" s="174"/>
      <c r="H87" s="480"/>
      <c r="I87" s="187"/>
      <c r="J87" s="187"/>
      <c r="K87" s="187"/>
      <c r="L87" s="187"/>
    </row>
    <row r="88" spans="1:12" ht="19.5" customHeight="1" x14ac:dyDescent="0.35">
      <c r="A88" s="182"/>
      <c r="B88" s="182"/>
    </row>
    <row r="89" spans="1:12" ht="27" customHeight="1" x14ac:dyDescent="0.45">
      <c r="A89" s="197" t="s">
        <v>55</v>
      </c>
      <c r="B89" s="198">
        <v>20</v>
      </c>
      <c r="D89" s="284" t="s">
        <v>56</v>
      </c>
      <c r="E89" s="285"/>
      <c r="F89" s="716" t="s">
        <v>57</v>
      </c>
      <c r="G89" s="718"/>
    </row>
    <row r="90" spans="1:12" ht="27" customHeight="1" x14ac:dyDescent="0.45">
      <c r="A90" s="199" t="s">
        <v>58</v>
      </c>
      <c r="B90" s="200">
        <v>4</v>
      </c>
      <c r="C90" s="286" t="s">
        <v>59</v>
      </c>
      <c r="D90" s="202" t="s">
        <v>60</v>
      </c>
      <c r="E90" s="203" t="s">
        <v>61</v>
      </c>
      <c r="F90" s="202" t="s">
        <v>60</v>
      </c>
      <c r="G90" s="287" t="s">
        <v>61</v>
      </c>
      <c r="I90" s="205" t="s">
        <v>62</v>
      </c>
    </row>
    <row r="91" spans="1:12" ht="26.25" customHeight="1" x14ac:dyDescent="0.45">
      <c r="A91" s="199" t="s">
        <v>63</v>
      </c>
      <c r="B91" s="200">
        <v>20</v>
      </c>
      <c r="C91" s="288">
        <v>1</v>
      </c>
      <c r="D91" s="207">
        <v>102418550</v>
      </c>
      <c r="E91" s="208">
        <f>IF(ISBLANK(D91),"-",$D$101/$D$98*D91)</f>
        <v>115934127.3835486</v>
      </c>
      <c r="F91" s="207">
        <v>123131668</v>
      </c>
      <c r="G91" s="209">
        <f>IF(ISBLANK(F91),"-",$D$101/$F$98*F91)</f>
        <v>118506341.77909361</v>
      </c>
      <c r="I91" s="210"/>
    </row>
    <row r="92" spans="1:12" ht="26.25" customHeight="1" x14ac:dyDescent="0.45">
      <c r="A92" s="199" t="s">
        <v>64</v>
      </c>
      <c r="B92" s="200">
        <v>1</v>
      </c>
      <c r="C92" s="272">
        <v>2</v>
      </c>
      <c r="D92" s="212">
        <v>102541895</v>
      </c>
      <c r="E92" s="213">
        <f>IF(ISBLANK(D92),"-",$D$101/$D$98*D92)</f>
        <v>116073749.50221875</v>
      </c>
      <c r="F92" s="212">
        <v>123317792</v>
      </c>
      <c r="G92" s="214">
        <f>IF(ISBLANK(F92),"-",$D$101/$F$98*F92)</f>
        <v>118685474.20469587</v>
      </c>
      <c r="I92" s="720">
        <f>ABS((F96/D96*D95)-F95)/D95</f>
        <v>2.6883354010718442E-2</v>
      </c>
    </row>
    <row r="93" spans="1:12" ht="26.25" customHeight="1" x14ac:dyDescent="0.45">
      <c r="A93" s="199" t="s">
        <v>65</v>
      </c>
      <c r="B93" s="200">
        <v>1</v>
      </c>
      <c r="C93" s="272">
        <v>3</v>
      </c>
      <c r="D93" s="212">
        <v>102529364</v>
      </c>
      <c r="E93" s="213">
        <f>IF(ISBLANK(D93),"-",$D$101/$D$98*D93)</f>
        <v>116059564.85939533</v>
      </c>
      <c r="F93" s="212">
        <v>123469481</v>
      </c>
      <c r="G93" s="214">
        <f>IF(ISBLANK(F93),"-",$D$101/$F$98*F93)</f>
        <v>118831465.14894368</v>
      </c>
      <c r="I93" s="720"/>
    </row>
    <row r="94" spans="1:12" ht="27" customHeight="1" x14ac:dyDescent="0.45">
      <c r="A94" s="199" t="s">
        <v>66</v>
      </c>
      <c r="B94" s="200">
        <v>1</v>
      </c>
      <c r="C94" s="289">
        <v>4</v>
      </c>
      <c r="D94" s="217"/>
      <c r="E94" s="218" t="str">
        <f>IF(ISBLANK(D94),"-",$D$101/$D$98*D94)</f>
        <v>-</v>
      </c>
      <c r="F94" s="290"/>
      <c r="G94" s="219" t="str">
        <f>IF(ISBLANK(F94),"-",$D$101/$F$98*F94)</f>
        <v>-</v>
      </c>
      <c r="I94" s="220"/>
    </row>
    <row r="95" spans="1:12" ht="27" customHeight="1" x14ac:dyDescent="0.45">
      <c r="A95" s="199" t="s">
        <v>67</v>
      </c>
      <c r="B95" s="200">
        <v>1</v>
      </c>
      <c r="C95" s="291" t="s">
        <v>68</v>
      </c>
      <c r="D95" s="292">
        <f>AVERAGE(D91:D94)</f>
        <v>102496603</v>
      </c>
      <c r="E95" s="223">
        <f>AVERAGE(E91:E94)</f>
        <v>116022480.58172089</v>
      </c>
      <c r="F95" s="293">
        <f>AVERAGE(F91:F94)</f>
        <v>123306313.66666667</v>
      </c>
      <c r="G95" s="294">
        <f>AVERAGE(G91:G94)</f>
        <v>118674427.04424439</v>
      </c>
    </row>
    <row r="96" spans="1:12" ht="26.25" customHeight="1" x14ac:dyDescent="0.45">
      <c r="A96" s="199" t="s">
        <v>69</v>
      </c>
      <c r="B96" s="185">
        <v>1</v>
      </c>
      <c r="C96" s="295" t="s">
        <v>110</v>
      </c>
      <c r="D96" s="296">
        <v>19.87</v>
      </c>
      <c r="E96" s="215"/>
      <c r="F96" s="227">
        <v>23.37</v>
      </c>
    </row>
    <row r="97" spans="1:10" ht="26.25" customHeight="1" x14ac:dyDescent="0.45">
      <c r="A97" s="199" t="s">
        <v>71</v>
      </c>
      <c r="B97" s="185">
        <v>1</v>
      </c>
      <c r="C97" s="297" t="s">
        <v>111</v>
      </c>
      <c r="D97" s="298">
        <f>D96*$B$87</f>
        <v>19.87</v>
      </c>
      <c r="E97" s="230"/>
      <c r="F97" s="229">
        <f>F96*$B$87</f>
        <v>23.37</v>
      </c>
    </row>
    <row r="98" spans="1:10" ht="19.5" customHeight="1" x14ac:dyDescent="0.35">
      <c r="A98" s="199" t="s">
        <v>73</v>
      </c>
      <c r="B98" s="299">
        <f>(B97/B96)*(B95/B94)*(B93/B92)*(B91/B90)*B89</f>
        <v>100</v>
      </c>
      <c r="C98" s="297" t="s">
        <v>112</v>
      </c>
      <c r="D98" s="300">
        <f>D97*$B$83/100</f>
        <v>19.63156</v>
      </c>
      <c r="E98" s="233"/>
      <c r="F98" s="232">
        <f>F97*$B$83/100</f>
        <v>23.089560000000002</v>
      </c>
    </row>
    <row r="99" spans="1:10" ht="19.5" customHeight="1" x14ac:dyDescent="0.35">
      <c r="A99" s="721" t="s">
        <v>75</v>
      </c>
      <c r="B99" s="735"/>
      <c r="C99" s="297" t="s">
        <v>113</v>
      </c>
      <c r="D99" s="301">
        <f>D98/$B$98</f>
        <v>0.19631560000000001</v>
      </c>
      <c r="E99" s="233"/>
      <c r="F99" s="236">
        <f>F98/$B$98</f>
        <v>0.23089560000000003</v>
      </c>
      <c r="G99" s="302"/>
      <c r="H99" s="225"/>
    </row>
    <row r="100" spans="1:10" ht="19.5" customHeight="1" x14ac:dyDescent="0.35">
      <c r="A100" s="723"/>
      <c r="B100" s="736"/>
      <c r="C100" s="297" t="s">
        <v>77</v>
      </c>
      <c r="D100" s="303">
        <f>$B$56/$B$116</f>
        <v>0.22222222222222221</v>
      </c>
      <c r="F100" s="241"/>
      <c r="G100" s="304"/>
      <c r="H100" s="225"/>
    </row>
    <row r="101" spans="1:10" ht="18" x14ac:dyDescent="0.35">
      <c r="C101" s="297" t="s">
        <v>78</v>
      </c>
      <c r="D101" s="298">
        <f>D100*$B$98</f>
        <v>22.222222222222221</v>
      </c>
      <c r="F101" s="241"/>
      <c r="G101" s="302"/>
      <c r="H101" s="225"/>
    </row>
    <row r="102" spans="1:10" ht="19.5" customHeight="1" x14ac:dyDescent="0.35">
      <c r="C102" s="305" t="s">
        <v>79</v>
      </c>
      <c r="D102" s="306">
        <f>D101/B34</f>
        <v>22.222222222222221</v>
      </c>
      <c r="F102" s="245"/>
      <c r="G102" s="302"/>
      <c r="H102" s="225"/>
      <c r="J102" s="307"/>
    </row>
    <row r="103" spans="1:10" ht="18" x14ac:dyDescent="0.35">
      <c r="C103" s="308" t="s">
        <v>114</v>
      </c>
      <c r="D103" s="309">
        <f>AVERAGE(E91:E94,G91:G94)</f>
        <v>117348453.81298263</v>
      </c>
      <c r="F103" s="245"/>
      <c r="G103" s="310"/>
      <c r="H103" s="225"/>
      <c r="J103" s="311"/>
    </row>
    <row r="104" spans="1:10" ht="18" x14ac:dyDescent="0.35">
      <c r="C104" s="275" t="s">
        <v>81</v>
      </c>
      <c r="D104" s="312">
        <f>STDEV(E91:E94,G91:G94)/D103</f>
        <v>1.2415914625999759E-2</v>
      </c>
      <c r="F104" s="245"/>
      <c r="G104" s="302"/>
      <c r="H104" s="225"/>
      <c r="J104" s="311"/>
    </row>
    <row r="105" spans="1:10" ht="19.5" customHeight="1" x14ac:dyDescent="0.35">
      <c r="C105" s="277" t="s">
        <v>17</v>
      </c>
      <c r="D105" s="313">
        <f>COUNT(E91:E94,G91:G94)</f>
        <v>6</v>
      </c>
      <c r="F105" s="245"/>
      <c r="G105" s="302"/>
      <c r="H105" s="225"/>
      <c r="J105" s="311"/>
    </row>
    <row r="106" spans="1:10" ht="19.5" customHeight="1" x14ac:dyDescent="0.35">
      <c r="A106" s="249"/>
      <c r="B106" s="249"/>
      <c r="C106" s="249"/>
      <c r="D106" s="249"/>
      <c r="E106" s="249"/>
    </row>
    <row r="107" spans="1:10" ht="26.25" customHeight="1" x14ac:dyDescent="0.45">
      <c r="A107" s="197" t="s">
        <v>115</v>
      </c>
      <c r="B107" s="198">
        <v>900</v>
      </c>
      <c r="C107" s="314" t="s">
        <v>128</v>
      </c>
      <c r="D107" s="315" t="s">
        <v>60</v>
      </c>
      <c r="E107" s="316" t="s">
        <v>116</v>
      </c>
      <c r="F107" s="317" t="s">
        <v>117</v>
      </c>
    </row>
    <row r="108" spans="1:10" ht="26.25" customHeight="1" x14ac:dyDescent="0.45">
      <c r="A108" s="199" t="s">
        <v>118</v>
      </c>
      <c r="B108" s="200">
        <v>1</v>
      </c>
      <c r="C108" s="318">
        <v>1</v>
      </c>
      <c r="D108" s="319">
        <v>116177778</v>
      </c>
      <c r="E108" s="619">
        <f t="shared" ref="E108:E113" si="1">IF(ISBLANK(D108),"-",D108/$D$103*$D$100*$B$116)</f>
        <v>198.00478698279514</v>
      </c>
      <c r="F108" s="320">
        <f t="shared" ref="F108:F113" si="2">IF(ISBLANK(D108), "-", E108/$B$56)</f>
        <v>0.99002393491397567</v>
      </c>
    </row>
    <row r="109" spans="1:10" ht="26.25" customHeight="1" x14ac:dyDescent="0.45">
      <c r="A109" s="199" t="s">
        <v>92</v>
      </c>
      <c r="B109" s="200">
        <v>1</v>
      </c>
      <c r="C109" s="318">
        <v>2</v>
      </c>
      <c r="D109" s="319">
        <v>116432973</v>
      </c>
      <c r="E109" s="620">
        <f t="shared" si="1"/>
        <v>198.43972241092899</v>
      </c>
      <c r="F109" s="321">
        <f t="shared" si="2"/>
        <v>0.99219861205464499</v>
      </c>
    </row>
    <row r="110" spans="1:10" ht="26.25" customHeight="1" x14ac:dyDescent="0.45">
      <c r="A110" s="199" t="s">
        <v>93</v>
      </c>
      <c r="B110" s="200">
        <v>1</v>
      </c>
      <c r="C110" s="318">
        <v>3</v>
      </c>
      <c r="D110" s="319">
        <v>118132762</v>
      </c>
      <c r="E110" s="620">
        <f t="shared" si="1"/>
        <v>201.33671669550466</v>
      </c>
      <c r="F110" s="321">
        <f t="shared" si="2"/>
        <v>1.0066835834775234</v>
      </c>
    </row>
    <row r="111" spans="1:10" ht="26.25" customHeight="1" x14ac:dyDescent="0.45">
      <c r="A111" s="199" t="s">
        <v>94</v>
      </c>
      <c r="B111" s="200">
        <v>1</v>
      </c>
      <c r="C111" s="318">
        <v>4</v>
      </c>
      <c r="D111" s="319">
        <v>117790498</v>
      </c>
      <c r="E111" s="620">
        <f t="shared" si="1"/>
        <v>200.75338732237898</v>
      </c>
      <c r="F111" s="321">
        <f t="shared" si="2"/>
        <v>1.0037669366118949</v>
      </c>
    </row>
    <row r="112" spans="1:10" ht="26.25" customHeight="1" x14ac:dyDescent="0.45">
      <c r="A112" s="199" t="s">
        <v>95</v>
      </c>
      <c r="B112" s="200">
        <v>1</v>
      </c>
      <c r="C112" s="318">
        <v>5</v>
      </c>
      <c r="D112" s="319">
        <v>115286592</v>
      </c>
      <c r="E112" s="620">
        <f t="shared" si="1"/>
        <v>196.48591567083002</v>
      </c>
      <c r="F112" s="321">
        <f t="shared" si="2"/>
        <v>0.98242957835415012</v>
      </c>
    </row>
    <row r="113" spans="1:10" ht="26.25" customHeight="1" x14ac:dyDescent="0.45">
      <c r="A113" s="199" t="s">
        <v>97</v>
      </c>
      <c r="B113" s="200">
        <v>1</v>
      </c>
      <c r="C113" s="322">
        <v>6</v>
      </c>
      <c r="D113" s="323">
        <v>115074497</v>
      </c>
      <c r="E113" s="621">
        <f t="shared" si="1"/>
        <v>196.12443668562241</v>
      </c>
      <c r="F113" s="324">
        <f t="shared" si="2"/>
        <v>0.98062218342811203</v>
      </c>
    </row>
    <row r="114" spans="1:10" ht="26.25" customHeight="1" x14ac:dyDescent="0.45">
      <c r="A114" s="199" t="s">
        <v>98</v>
      </c>
      <c r="B114" s="200">
        <v>1</v>
      </c>
      <c r="C114" s="318"/>
      <c r="D114" s="272"/>
      <c r="E114" s="173"/>
      <c r="F114" s="325"/>
    </row>
    <row r="115" spans="1:10" ht="26.25" customHeight="1" x14ac:dyDescent="0.45">
      <c r="A115" s="199" t="s">
        <v>99</v>
      </c>
      <c r="B115" s="200">
        <v>1</v>
      </c>
      <c r="C115" s="318"/>
      <c r="D115" s="326" t="s">
        <v>68</v>
      </c>
      <c r="E115" s="351">
        <f>AVERAGE(E108:E113)</f>
        <v>198.52416096134337</v>
      </c>
      <c r="F115" s="327">
        <f>AVERAGE(F108:F113)</f>
        <v>0.99262080480671688</v>
      </c>
    </row>
    <row r="116" spans="1:10" ht="27" customHeight="1" x14ac:dyDescent="0.45">
      <c r="A116" s="199" t="s">
        <v>100</v>
      </c>
      <c r="B116" s="231">
        <f>(B115/B114)*(B113/B112)*(B111/B110)*(B109/B108)*B107</f>
        <v>900</v>
      </c>
      <c r="C116" s="328"/>
      <c r="D116" s="291" t="s">
        <v>81</v>
      </c>
      <c r="E116" s="329">
        <f>STDEV(E108:E113)/E115</f>
        <v>1.0819935429231396E-2</v>
      </c>
      <c r="F116" s="329">
        <f>STDEV(F108:F113)/F115</f>
        <v>1.0819935429231419E-2</v>
      </c>
      <c r="I116" s="173"/>
    </row>
    <row r="117" spans="1:10" ht="27" customHeight="1" x14ac:dyDescent="0.45">
      <c r="A117" s="721" t="s">
        <v>75</v>
      </c>
      <c r="B117" s="722"/>
      <c r="C117" s="330"/>
      <c r="D117" s="331" t="s">
        <v>17</v>
      </c>
      <c r="E117" s="332">
        <f>COUNT(E108:E113)</f>
        <v>6</v>
      </c>
      <c r="F117" s="332">
        <f>COUNT(F108:F113)</f>
        <v>6</v>
      </c>
      <c r="I117" s="173"/>
      <c r="J117" s="311"/>
    </row>
    <row r="118" spans="1:10" ht="19.5" customHeight="1" x14ac:dyDescent="0.35">
      <c r="A118" s="723"/>
      <c r="B118" s="724"/>
      <c r="C118" s="173"/>
      <c r="D118" s="173"/>
      <c r="E118" s="173"/>
      <c r="F118" s="272"/>
      <c r="G118" s="173"/>
      <c r="H118" s="173"/>
      <c r="I118" s="173"/>
    </row>
    <row r="119" spans="1:10" ht="18" x14ac:dyDescent="0.35">
      <c r="A119" s="341"/>
      <c r="B119" s="195"/>
      <c r="C119" s="173"/>
      <c r="D119" s="173"/>
      <c r="E119" s="173"/>
      <c r="F119" s="272"/>
      <c r="G119" s="173"/>
      <c r="H119" s="173"/>
      <c r="I119" s="173"/>
    </row>
    <row r="120" spans="1:10" ht="26.25" customHeight="1" x14ac:dyDescent="0.45">
      <c r="A120" s="183" t="s">
        <v>103</v>
      </c>
      <c r="B120" s="279" t="s">
        <v>119</v>
      </c>
      <c r="C120" s="733" t="str">
        <f>C76</f>
        <v>Nevirapine</v>
      </c>
      <c r="D120" s="733"/>
      <c r="E120" s="280" t="s">
        <v>120</v>
      </c>
      <c r="F120" s="280"/>
      <c r="G120" s="281">
        <f>F115</f>
        <v>0.99262080480671688</v>
      </c>
      <c r="H120" s="173"/>
      <c r="I120" s="173"/>
    </row>
    <row r="121" spans="1:10" ht="19.5" customHeight="1" x14ac:dyDescent="0.35">
      <c r="A121" s="333"/>
      <c r="B121" s="333"/>
      <c r="C121" s="334"/>
      <c r="D121" s="334"/>
      <c r="E121" s="334"/>
      <c r="F121" s="334"/>
      <c r="G121" s="334"/>
      <c r="H121" s="334"/>
    </row>
    <row r="122" spans="1:10" ht="18" x14ac:dyDescent="0.35">
      <c r="B122" s="734" t="s">
        <v>23</v>
      </c>
      <c r="C122" s="734"/>
      <c r="E122" s="286" t="s">
        <v>24</v>
      </c>
      <c r="F122" s="335"/>
      <c r="G122" s="734" t="s">
        <v>25</v>
      </c>
      <c r="H122" s="734"/>
    </row>
    <row r="123" spans="1:10" ht="69.900000000000006" customHeight="1" x14ac:dyDescent="0.35">
      <c r="A123" s="336" t="s">
        <v>26</v>
      </c>
      <c r="B123" s="337"/>
      <c r="C123" s="337"/>
      <c r="E123" s="337"/>
      <c r="F123" s="173"/>
      <c r="G123" s="338"/>
      <c r="H123" s="338"/>
    </row>
    <row r="124" spans="1:10" ht="69.900000000000006" customHeight="1" x14ac:dyDescent="0.35">
      <c r="A124" s="336" t="s">
        <v>27</v>
      </c>
      <c r="B124" s="339"/>
      <c r="C124" s="339"/>
      <c r="E124" s="339"/>
      <c r="F124" s="173"/>
      <c r="G124" s="340"/>
      <c r="H124" s="340"/>
    </row>
    <row r="125" spans="1:10" ht="18" x14ac:dyDescent="0.35">
      <c r="A125" s="271"/>
      <c r="B125" s="271"/>
      <c r="C125" s="272"/>
      <c r="D125" s="272"/>
      <c r="E125" s="272"/>
      <c r="F125" s="276"/>
      <c r="G125" s="272"/>
      <c r="H125" s="272"/>
      <c r="I125" s="173"/>
    </row>
    <row r="126" spans="1:10" ht="18" x14ac:dyDescent="0.35">
      <c r="A126" s="271"/>
      <c r="B126" s="271"/>
      <c r="C126" s="272"/>
      <c r="D126" s="272"/>
      <c r="E126" s="272"/>
      <c r="F126" s="276"/>
      <c r="G126" s="272"/>
      <c r="H126" s="272"/>
      <c r="I126" s="173"/>
    </row>
    <row r="127" spans="1:10" ht="18" x14ac:dyDescent="0.35">
      <c r="A127" s="271"/>
      <c r="B127" s="271"/>
      <c r="C127" s="272"/>
      <c r="D127" s="272"/>
      <c r="E127" s="272"/>
      <c r="F127" s="276"/>
      <c r="G127" s="272"/>
      <c r="H127" s="272"/>
      <c r="I127" s="173"/>
    </row>
    <row r="128" spans="1:10" ht="18" x14ac:dyDescent="0.35">
      <c r="A128" s="271"/>
      <c r="B128" s="271"/>
      <c r="C128" s="272"/>
      <c r="D128" s="272"/>
      <c r="E128" s="272"/>
      <c r="F128" s="276"/>
      <c r="G128" s="272"/>
      <c r="H128" s="272"/>
      <c r="I128" s="173"/>
    </row>
    <row r="129" spans="1:9" ht="18" x14ac:dyDescent="0.35">
      <c r="A129" s="271"/>
      <c r="B129" s="271"/>
      <c r="C129" s="272"/>
      <c r="D129" s="272"/>
      <c r="E129" s="272"/>
      <c r="F129" s="276"/>
      <c r="G129" s="272"/>
      <c r="H129" s="272"/>
      <c r="I129" s="173"/>
    </row>
    <row r="130" spans="1:9" ht="18" x14ac:dyDescent="0.35">
      <c r="A130" s="271"/>
      <c r="B130" s="271"/>
      <c r="C130" s="272"/>
      <c r="D130" s="272"/>
      <c r="E130" s="272"/>
      <c r="F130" s="276"/>
      <c r="G130" s="272"/>
      <c r="H130" s="272"/>
      <c r="I130" s="173"/>
    </row>
    <row r="131" spans="1:9" ht="18" x14ac:dyDescent="0.35">
      <c r="A131" s="271"/>
      <c r="B131" s="271"/>
      <c r="C131" s="272"/>
      <c r="D131" s="272"/>
      <c r="E131" s="272"/>
      <c r="F131" s="276"/>
      <c r="G131" s="272"/>
      <c r="H131" s="272"/>
      <c r="I131" s="173"/>
    </row>
    <row r="132" spans="1:9" ht="18" x14ac:dyDescent="0.35">
      <c r="A132" s="271"/>
      <c r="B132" s="271"/>
      <c r="C132" s="272"/>
      <c r="D132" s="272"/>
      <c r="E132" s="272"/>
      <c r="F132" s="276"/>
      <c r="G132" s="272"/>
      <c r="H132" s="272"/>
      <c r="I132" s="173"/>
    </row>
    <row r="133" spans="1:9" ht="18" x14ac:dyDescent="0.35">
      <c r="A133" s="271"/>
      <c r="B133" s="271"/>
      <c r="C133" s="272"/>
      <c r="D133" s="272"/>
      <c r="E133" s="272"/>
      <c r="F133" s="276"/>
      <c r="G133" s="272"/>
      <c r="H133" s="272"/>
      <c r="I133" s="17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zoomScale="70" zoomScaleNormal="70" zoomScalePageLayoutView="50" workbookViewId="0">
      <selection activeCell="C77" sqref="C77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731" t="s">
        <v>42</v>
      </c>
      <c r="B1" s="731"/>
      <c r="C1" s="731"/>
      <c r="D1" s="731"/>
      <c r="E1" s="731"/>
      <c r="F1" s="731"/>
      <c r="G1" s="731"/>
      <c r="H1" s="731"/>
      <c r="I1" s="731"/>
    </row>
    <row r="2" spans="1:9" ht="18.75" customHeight="1" x14ac:dyDescent="0.3">
      <c r="A2" s="731"/>
      <c r="B2" s="731"/>
      <c r="C2" s="731"/>
      <c r="D2" s="731"/>
      <c r="E2" s="731"/>
      <c r="F2" s="731"/>
      <c r="G2" s="731"/>
      <c r="H2" s="731"/>
      <c r="I2" s="731"/>
    </row>
    <row r="3" spans="1:9" ht="18.75" customHeight="1" x14ac:dyDescent="0.3">
      <c r="A3" s="731"/>
      <c r="B3" s="731"/>
      <c r="C3" s="731"/>
      <c r="D3" s="731"/>
      <c r="E3" s="731"/>
      <c r="F3" s="731"/>
      <c r="G3" s="731"/>
      <c r="H3" s="731"/>
      <c r="I3" s="731"/>
    </row>
    <row r="4" spans="1:9" ht="18.75" customHeight="1" x14ac:dyDescent="0.3">
      <c r="A4" s="731"/>
      <c r="B4" s="731"/>
      <c r="C4" s="731"/>
      <c r="D4" s="731"/>
      <c r="E4" s="731"/>
      <c r="F4" s="731"/>
      <c r="G4" s="731"/>
      <c r="H4" s="731"/>
      <c r="I4" s="731"/>
    </row>
    <row r="5" spans="1:9" ht="18.75" customHeight="1" x14ac:dyDescent="0.3">
      <c r="A5" s="731"/>
      <c r="B5" s="731"/>
      <c r="C5" s="731"/>
      <c r="D5" s="731"/>
      <c r="E5" s="731"/>
      <c r="F5" s="731"/>
      <c r="G5" s="731"/>
      <c r="H5" s="731"/>
      <c r="I5" s="731"/>
    </row>
    <row r="6" spans="1:9" ht="18.75" customHeight="1" x14ac:dyDescent="0.3">
      <c r="A6" s="731"/>
      <c r="B6" s="731"/>
      <c r="C6" s="731"/>
      <c r="D6" s="731"/>
      <c r="E6" s="731"/>
      <c r="F6" s="731"/>
      <c r="G6" s="731"/>
      <c r="H6" s="731"/>
      <c r="I6" s="731"/>
    </row>
    <row r="7" spans="1:9" ht="18.75" customHeight="1" x14ac:dyDescent="0.3">
      <c r="A7" s="731"/>
      <c r="B7" s="731"/>
      <c r="C7" s="731"/>
      <c r="D7" s="731"/>
      <c r="E7" s="731"/>
      <c r="F7" s="731"/>
      <c r="G7" s="731"/>
      <c r="H7" s="731"/>
      <c r="I7" s="731"/>
    </row>
    <row r="8" spans="1:9" x14ac:dyDescent="0.3">
      <c r="A8" s="732" t="s">
        <v>43</v>
      </c>
      <c r="B8" s="732"/>
      <c r="C8" s="732"/>
      <c r="D8" s="732"/>
      <c r="E8" s="732"/>
      <c r="F8" s="732"/>
      <c r="G8" s="732"/>
      <c r="H8" s="732"/>
      <c r="I8" s="732"/>
    </row>
    <row r="9" spans="1:9" x14ac:dyDescent="0.3">
      <c r="A9" s="732"/>
      <c r="B9" s="732"/>
      <c r="C9" s="732"/>
      <c r="D9" s="732"/>
      <c r="E9" s="732"/>
      <c r="F9" s="732"/>
      <c r="G9" s="732"/>
      <c r="H9" s="732"/>
      <c r="I9" s="732"/>
    </row>
    <row r="10" spans="1:9" x14ac:dyDescent="0.3">
      <c r="A10" s="732"/>
      <c r="B10" s="732"/>
      <c r="C10" s="732"/>
      <c r="D10" s="732"/>
      <c r="E10" s="732"/>
      <c r="F10" s="732"/>
      <c r="G10" s="732"/>
      <c r="H10" s="732"/>
      <c r="I10" s="732"/>
    </row>
    <row r="11" spans="1:9" x14ac:dyDescent="0.3">
      <c r="A11" s="732"/>
      <c r="B11" s="732"/>
      <c r="C11" s="732"/>
      <c r="D11" s="732"/>
      <c r="E11" s="732"/>
      <c r="F11" s="732"/>
      <c r="G11" s="732"/>
      <c r="H11" s="732"/>
      <c r="I11" s="732"/>
    </row>
    <row r="12" spans="1:9" x14ac:dyDescent="0.3">
      <c r="A12" s="732"/>
      <c r="B12" s="732"/>
      <c r="C12" s="732"/>
      <c r="D12" s="732"/>
      <c r="E12" s="732"/>
      <c r="F12" s="732"/>
      <c r="G12" s="732"/>
      <c r="H12" s="732"/>
      <c r="I12" s="732"/>
    </row>
    <row r="13" spans="1:9" x14ac:dyDescent="0.3">
      <c r="A13" s="732"/>
      <c r="B13" s="732"/>
      <c r="C13" s="732"/>
      <c r="D13" s="732"/>
      <c r="E13" s="732"/>
      <c r="F13" s="732"/>
      <c r="G13" s="732"/>
      <c r="H13" s="732"/>
      <c r="I13" s="732"/>
    </row>
    <row r="14" spans="1:9" x14ac:dyDescent="0.3">
      <c r="A14" s="732"/>
      <c r="B14" s="732"/>
      <c r="C14" s="732"/>
      <c r="D14" s="732"/>
      <c r="E14" s="732"/>
      <c r="F14" s="732"/>
      <c r="G14" s="732"/>
      <c r="H14" s="732"/>
      <c r="I14" s="732"/>
    </row>
    <row r="15" spans="1:9" ht="19.5" customHeight="1" x14ac:dyDescent="0.35">
      <c r="A15" s="353"/>
    </row>
    <row r="16" spans="1:9" ht="19.5" customHeight="1" x14ac:dyDescent="0.35">
      <c r="A16" s="704" t="s">
        <v>28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3">
      <c r="A17" s="707" t="s">
        <v>44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5">
      <c r="A18" s="355" t="s">
        <v>30</v>
      </c>
      <c r="B18" s="611" t="s">
        <v>124</v>
      </c>
      <c r="C18" s="611"/>
      <c r="D18" s="520"/>
      <c r="E18" s="356"/>
      <c r="F18" s="525"/>
      <c r="G18" s="525"/>
      <c r="H18" s="525"/>
    </row>
    <row r="19" spans="1:14" ht="26.25" customHeight="1" x14ac:dyDescent="0.5">
      <c r="A19" s="355" t="s">
        <v>31</v>
      </c>
      <c r="B19" s="527" t="s">
        <v>6</v>
      </c>
      <c r="C19" s="525">
        <v>29</v>
      </c>
      <c r="D19" s="525"/>
      <c r="E19" s="525"/>
      <c r="F19" s="525"/>
      <c r="G19" s="525"/>
      <c r="H19" s="525"/>
    </row>
    <row r="20" spans="1:14" ht="26.25" customHeight="1" x14ac:dyDescent="0.5">
      <c r="A20" s="355" t="s">
        <v>32</v>
      </c>
      <c r="B20" s="708" t="s">
        <v>125</v>
      </c>
      <c r="C20" s="708"/>
      <c r="D20" s="525"/>
      <c r="E20" s="525"/>
      <c r="F20" s="525"/>
      <c r="G20" s="525"/>
      <c r="H20" s="525"/>
    </row>
    <row r="21" spans="1:14" ht="26.25" customHeight="1" x14ac:dyDescent="0.5">
      <c r="A21" s="355" t="s">
        <v>33</v>
      </c>
      <c r="B21" s="708" t="s">
        <v>126</v>
      </c>
      <c r="C21" s="708"/>
      <c r="D21" s="708"/>
      <c r="E21" s="708"/>
      <c r="F21" s="708"/>
      <c r="G21" s="708"/>
      <c r="H21" s="708"/>
      <c r="I21" s="357"/>
    </row>
    <row r="22" spans="1:14" ht="26.25" customHeight="1" x14ac:dyDescent="0.5">
      <c r="A22" s="355" t="s">
        <v>34</v>
      </c>
      <c r="B22" s="358" t="s">
        <v>9</v>
      </c>
      <c r="C22" s="525"/>
      <c r="D22" s="525"/>
      <c r="E22" s="525"/>
      <c r="F22" s="525"/>
      <c r="G22" s="525"/>
      <c r="H22" s="525"/>
    </row>
    <row r="23" spans="1:14" ht="26.25" customHeight="1" x14ac:dyDescent="0.5">
      <c r="A23" s="355" t="s">
        <v>35</v>
      </c>
      <c r="B23" s="358"/>
      <c r="C23" s="525"/>
      <c r="D23" s="525"/>
      <c r="E23" s="525"/>
      <c r="F23" s="525"/>
      <c r="G23" s="525"/>
      <c r="H23" s="525"/>
    </row>
    <row r="24" spans="1:14" ht="18" x14ac:dyDescent="0.35">
      <c r="A24" s="355"/>
      <c r="B24" s="359"/>
    </row>
    <row r="25" spans="1:14" ht="18" x14ac:dyDescent="0.35">
      <c r="A25" s="360" t="s">
        <v>1</v>
      </c>
      <c r="B25" s="359"/>
    </row>
    <row r="26" spans="1:14" ht="26.25" customHeight="1" x14ac:dyDescent="0.45">
      <c r="A26" s="361" t="s">
        <v>4</v>
      </c>
      <c r="B26" s="703" t="s">
        <v>130</v>
      </c>
      <c r="C26" s="703"/>
    </row>
    <row r="27" spans="1:14" ht="26.25" customHeight="1" x14ac:dyDescent="0.5">
      <c r="A27" s="362" t="s">
        <v>45</v>
      </c>
      <c r="B27" s="709"/>
      <c r="C27" s="709"/>
    </row>
    <row r="28" spans="1:14" ht="27" customHeight="1" x14ac:dyDescent="0.45">
      <c r="A28" s="362" t="s">
        <v>5</v>
      </c>
      <c r="B28" s="363">
        <v>99.4</v>
      </c>
    </row>
    <row r="29" spans="1:14" s="2" customFormat="1" ht="27" customHeight="1" x14ac:dyDescent="0.5">
      <c r="A29" s="362" t="s">
        <v>46</v>
      </c>
      <c r="B29" s="364"/>
      <c r="C29" s="710" t="s">
        <v>47</v>
      </c>
      <c r="D29" s="711"/>
      <c r="E29" s="711"/>
      <c r="F29" s="711"/>
      <c r="G29" s="712"/>
      <c r="I29" s="365"/>
      <c r="J29" s="365"/>
      <c r="K29" s="365"/>
      <c r="L29" s="365"/>
    </row>
    <row r="30" spans="1:14" s="2" customFormat="1" ht="19.5" customHeight="1" x14ac:dyDescent="0.35">
      <c r="A30" s="362" t="s">
        <v>48</v>
      </c>
      <c r="B30" s="366">
        <f>B28-B29</f>
        <v>99.4</v>
      </c>
      <c r="C30" s="367"/>
      <c r="D30" s="367"/>
      <c r="E30" s="367"/>
      <c r="F30" s="367"/>
      <c r="G30" s="368"/>
      <c r="I30" s="365"/>
      <c r="J30" s="365"/>
      <c r="K30" s="365"/>
      <c r="L30" s="365"/>
    </row>
    <row r="31" spans="1:14" s="2" customFormat="1" ht="27" customHeight="1" x14ac:dyDescent="0.45">
      <c r="A31" s="362" t="s">
        <v>49</v>
      </c>
      <c r="B31" s="369">
        <v>1</v>
      </c>
      <c r="C31" s="713" t="s">
        <v>50</v>
      </c>
      <c r="D31" s="714"/>
      <c r="E31" s="714"/>
      <c r="F31" s="714"/>
      <c r="G31" s="714"/>
      <c r="H31" s="715"/>
      <c r="I31" s="365"/>
      <c r="J31" s="365"/>
      <c r="K31" s="365"/>
      <c r="L31" s="365"/>
    </row>
    <row r="32" spans="1:14" s="2" customFormat="1" ht="27" customHeight="1" x14ac:dyDescent="0.45">
      <c r="A32" s="362" t="s">
        <v>51</v>
      </c>
      <c r="B32" s="369">
        <v>1</v>
      </c>
      <c r="C32" s="713" t="s">
        <v>52</v>
      </c>
      <c r="D32" s="714"/>
      <c r="E32" s="714"/>
      <c r="F32" s="714"/>
      <c r="G32" s="714"/>
      <c r="H32" s="715"/>
      <c r="I32" s="365"/>
      <c r="J32" s="365"/>
      <c r="K32" s="365"/>
      <c r="L32" s="370"/>
      <c r="M32" s="370"/>
      <c r="N32" s="371"/>
    </row>
    <row r="33" spans="1:14" s="2" customFormat="1" ht="17.25" customHeight="1" x14ac:dyDescent="0.35">
      <c r="A33" s="362"/>
      <c r="B33" s="372"/>
      <c r="C33" s="373"/>
      <c r="D33" s="373"/>
      <c r="E33" s="373"/>
      <c r="F33" s="373"/>
      <c r="G33" s="373"/>
      <c r="H33" s="373"/>
      <c r="I33" s="365"/>
      <c r="J33" s="365"/>
      <c r="K33" s="365"/>
      <c r="L33" s="370"/>
      <c r="M33" s="370"/>
      <c r="N33" s="371"/>
    </row>
    <row r="34" spans="1:14" s="2" customFormat="1" ht="18" x14ac:dyDescent="0.35">
      <c r="A34" s="362" t="s">
        <v>53</v>
      </c>
      <c r="B34" s="374">
        <f>B31/B32</f>
        <v>1</v>
      </c>
      <c r="C34" s="354" t="s">
        <v>54</v>
      </c>
      <c r="D34" s="354"/>
      <c r="E34" s="354"/>
      <c r="F34" s="354"/>
      <c r="G34" s="354"/>
      <c r="I34" s="365"/>
      <c r="J34" s="365"/>
      <c r="K34" s="365"/>
      <c r="L34" s="370"/>
      <c r="M34" s="370"/>
      <c r="N34" s="371"/>
    </row>
    <row r="35" spans="1:14" s="2" customFormat="1" ht="19.5" customHeight="1" x14ac:dyDescent="0.35">
      <c r="A35" s="362"/>
      <c r="B35" s="366"/>
      <c r="C35" s="526"/>
      <c r="D35" s="526"/>
      <c r="E35" s="526"/>
      <c r="F35" s="526"/>
      <c r="G35" s="526"/>
      <c r="I35" s="365"/>
      <c r="J35" s="365"/>
      <c r="K35" s="365"/>
      <c r="L35" s="370"/>
      <c r="M35" s="370"/>
      <c r="N35" s="371"/>
    </row>
    <row r="36" spans="1:14" s="2" customFormat="1" ht="27" customHeight="1" x14ac:dyDescent="0.45">
      <c r="A36" s="375" t="s">
        <v>55</v>
      </c>
      <c r="B36" s="376">
        <v>20</v>
      </c>
      <c r="C36" s="354"/>
      <c r="D36" s="716" t="s">
        <v>56</v>
      </c>
      <c r="E36" s="717"/>
      <c r="F36" s="716" t="s">
        <v>57</v>
      </c>
      <c r="G36" s="718"/>
      <c r="J36" s="365"/>
      <c r="K36" s="365"/>
      <c r="L36" s="370"/>
      <c r="M36" s="370"/>
      <c r="N36" s="371"/>
    </row>
    <row r="37" spans="1:14" s="2" customFormat="1" ht="27" customHeight="1" x14ac:dyDescent="0.45">
      <c r="A37" s="377" t="s">
        <v>58</v>
      </c>
      <c r="B37" s="378">
        <v>4</v>
      </c>
      <c r="C37" s="379" t="s">
        <v>59</v>
      </c>
      <c r="D37" s="380" t="s">
        <v>60</v>
      </c>
      <c r="E37" s="381" t="s">
        <v>61</v>
      </c>
      <c r="F37" s="380" t="s">
        <v>60</v>
      </c>
      <c r="G37" s="382" t="s">
        <v>61</v>
      </c>
      <c r="I37" s="383" t="s">
        <v>62</v>
      </c>
      <c r="J37" s="365"/>
      <c r="K37" s="365"/>
      <c r="L37" s="370"/>
      <c r="M37" s="370"/>
      <c r="N37" s="371"/>
    </row>
    <row r="38" spans="1:14" s="2" customFormat="1" ht="26.25" customHeight="1" x14ac:dyDescent="0.45">
      <c r="A38" s="377" t="s">
        <v>63</v>
      </c>
      <c r="B38" s="378">
        <v>20</v>
      </c>
      <c r="C38" s="384">
        <v>1</v>
      </c>
      <c r="D38" s="385">
        <v>226109024</v>
      </c>
      <c r="E38" s="386">
        <f>IF(ISBLANK(D38),"-",$D$48/$D$45*D38)</f>
        <v>227777570.63072693</v>
      </c>
      <c r="F38" s="385">
        <v>230043256</v>
      </c>
      <c r="G38" s="387">
        <f>IF(ISBLANK(F38),"-",$D$48/$F$45*F38)</f>
        <v>224763852.78325829</v>
      </c>
      <c r="I38" s="388"/>
      <c r="J38" s="365"/>
      <c r="K38" s="365"/>
      <c r="L38" s="370"/>
      <c r="M38" s="370"/>
      <c r="N38" s="371"/>
    </row>
    <row r="39" spans="1:14" s="2" customFormat="1" ht="26.25" customHeight="1" x14ac:dyDescent="0.45">
      <c r="A39" s="377" t="s">
        <v>64</v>
      </c>
      <c r="B39" s="378">
        <v>1</v>
      </c>
      <c r="C39" s="389">
        <v>2</v>
      </c>
      <c r="D39" s="390">
        <v>225963689</v>
      </c>
      <c r="E39" s="391">
        <f>IF(ISBLANK(D39),"-",$D$48/$D$45*D39)</f>
        <v>227631163.14710692</v>
      </c>
      <c r="F39" s="390">
        <v>229640710</v>
      </c>
      <c r="G39" s="392">
        <f>IF(ISBLANK(F39),"-",$D$48/$F$45*F39)</f>
        <v>224370545.05733004</v>
      </c>
      <c r="I39" s="720">
        <f>ABS((F43/D43*D42)-F42)/D42</f>
        <v>1.4772764466034692E-2</v>
      </c>
      <c r="J39" s="365"/>
      <c r="K39" s="365"/>
      <c r="L39" s="370"/>
      <c r="M39" s="370"/>
      <c r="N39" s="371"/>
    </row>
    <row r="40" spans="1:14" ht="26.25" customHeight="1" x14ac:dyDescent="0.45">
      <c r="A40" s="377" t="s">
        <v>65</v>
      </c>
      <c r="B40" s="378">
        <v>1</v>
      </c>
      <c r="C40" s="389">
        <v>3</v>
      </c>
      <c r="D40" s="390">
        <v>226021265</v>
      </c>
      <c r="E40" s="391">
        <f>IF(ISBLANK(D40),"-",$D$48/$D$45*D40)</f>
        <v>227689164.0228554</v>
      </c>
      <c r="F40" s="390">
        <v>229441668</v>
      </c>
      <c r="G40" s="392">
        <f>IF(ISBLANK(F40),"-",$D$48/$F$45*F40)</f>
        <v>224176070.99378398</v>
      </c>
      <c r="I40" s="720"/>
      <c r="L40" s="370"/>
      <c r="M40" s="370"/>
      <c r="N40" s="393"/>
    </row>
    <row r="41" spans="1:14" ht="27" customHeight="1" x14ac:dyDescent="0.45">
      <c r="A41" s="377" t="s">
        <v>66</v>
      </c>
      <c r="B41" s="378">
        <v>1</v>
      </c>
      <c r="C41" s="394">
        <v>4</v>
      </c>
      <c r="D41" s="395"/>
      <c r="E41" s="396" t="str">
        <f>IF(ISBLANK(D41),"-",$D$48/$D$45*D41)</f>
        <v>-</v>
      </c>
      <c r="F41" s="395"/>
      <c r="G41" s="397" t="str">
        <f>IF(ISBLANK(F41),"-",$D$48/$F$45*F41)</f>
        <v>-</v>
      </c>
      <c r="I41" s="398"/>
      <c r="L41" s="370"/>
      <c r="M41" s="370"/>
      <c r="N41" s="393"/>
    </row>
    <row r="42" spans="1:14" ht="27" customHeight="1" x14ac:dyDescent="0.45">
      <c r="A42" s="377" t="s">
        <v>67</v>
      </c>
      <c r="B42" s="378">
        <v>1</v>
      </c>
      <c r="C42" s="399" t="s">
        <v>68</v>
      </c>
      <c r="D42" s="400">
        <f>AVERAGE(D38:D41)</f>
        <v>226031326</v>
      </c>
      <c r="E42" s="401">
        <f>AVERAGE(E38:E41)</f>
        <v>227699299.2668964</v>
      </c>
      <c r="F42" s="400">
        <f>AVERAGE(F38:F41)</f>
        <v>229708544.66666666</v>
      </c>
      <c r="G42" s="402">
        <f>AVERAGE(G38:G41)</f>
        <v>224436822.94479075</v>
      </c>
      <c r="H42" s="403"/>
    </row>
    <row r="43" spans="1:14" ht="26.25" customHeight="1" x14ac:dyDescent="0.45">
      <c r="A43" s="377" t="s">
        <v>69</v>
      </c>
      <c r="B43" s="378">
        <v>1</v>
      </c>
      <c r="C43" s="404" t="s">
        <v>70</v>
      </c>
      <c r="D43" s="405">
        <v>29.96</v>
      </c>
      <c r="E43" s="393"/>
      <c r="F43" s="405">
        <v>30.89</v>
      </c>
      <c r="H43" s="403"/>
    </row>
    <row r="44" spans="1:14" ht="26.25" customHeight="1" x14ac:dyDescent="0.45">
      <c r="A44" s="377" t="s">
        <v>71</v>
      </c>
      <c r="B44" s="378">
        <v>1</v>
      </c>
      <c r="C44" s="406" t="s">
        <v>72</v>
      </c>
      <c r="D44" s="407">
        <f>D43*$B$34</f>
        <v>29.96</v>
      </c>
      <c r="E44" s="408"/>
      <c r="F44" s="407">
        <f>F43*$B$34</f>
        <v>30.89</v>
      </c>
      <c r="H44" s="403"/>
    </row>
    <row r="45" spans="1:14" ht="19.5" customHeight="1" x14ac:dyDescent="0.35">
      <c r="A45" s="377" t="s">
        <v>73</v>
      </c>
      <c r="B45" s="409">
        <f>(B44/B43)*(B42/B41)*(B40/B39)*(B38/B37)*B36</f>
        <v>100</v>
      </c>
      <c r="C45" s="406" t="s">
        <v>74</v>
      </c>
      <c r="D45" s="410">
        <f>D44*$B$30/100</f>
        <v>29.780240000000003</v>
      </c>
      <c r="E45" s="411"/>
      <c r="F45" s="410">
        <f>F44*$B$30/100</f>
        <v>30.704660000000004</v>
      </c>
      <c r="H45" s="403"/>
    </row>
    <row r="46" spans="1:14" ht="19.5" customHeight="1" x14ac:dyDescent="0.35">
      <c r="A46" s="721" t="s">
        <v>75</v>
      </c>
      <c r="B46" s="722"/>
      <c r="C46" s="406" t="s">
        <v>76</v>
      </c>
      <c r="D46" s="412">
        <f>D45/$B$45</f>
        <v>0.29780240000000002</v>
      </c>
      <c r="E46" s="413"/>
      <c r="F46" s="414">
        <f>F45/$B$45</f>
        <v>0.30704660000000006</v>
      </c>
      <c r="H46" s="403"/>
    </row>
    <row r="47" spans="1:14" ht="27" customHeight="1" x14ac:dyDescent="0.45">
      <c r="A47" s="723"/>
      <c r="B47" s="724"/>
      <c r="C47" s="415" t="s">
        <v>77</v>
      </c>
      <c r="D47" s="416">
        <v>0.3</v>
      </c>
      <c r="E47" s="417"/>
      <c r="F47" s="413"/>
      <c r="H47" s="403"/>
    </row>
    <row r="48" spans="1:14" ht="18" x14ac:dyDescent="0.35">
      <c r="C48" s="418" t="s">
        <v>78</v>
      </c>
      <c r="D48" s="410">
        <f>D47*$B$45</f>
        <v>30</v>
      </c>
      <c r="F48" s="419"/>
      <c r="H48" s="403"/>
    </row>
    <row r="49" spans="1:12" ht="19.5" customHeight="1" x14ac:dyDescent="0.35">
      <c r="C49" s="420" t="s">
        <v>79</v>
      </c>
      <c r="D49" s="421">
        <f>D48/B34</f>
        <v>30</v>
      </c>
      <c r="F49" s="419"/>
      <c r="H49" s="403"/>
    </row>
    <row r="50" spans="1:12" ht="18" x14ac:dyDescent="0.35">
      <c r="C50" s="375" t="s">
        <v>80</v>
      </c>
      <c r="D50" s="422">
        <f>AVERAGE(E38:E41,G38:G41)</f>
        <v>226068061.10584357</v>
      </c>
      <c r="F50" s="423"/>
      <c r="H50" s="403"/>
    </row>
    <row r="51" spans="1:12" ht="18" x14ac:dyDescent="0.35">
      <c r="C51" s="377" t="s">
        <v>81</v>
      </c>
      <c r="D51" s="424">
        <f>STDEV(E38:E41,G38:G41)/D50</f>
        <v>7.9513423814076174E-3</v>
      </c>
      <c r="F51" s="423"/>
      <c r="H51" s="403"/>
    </row>
    <row r="52" spans="1:12" ht="19.5" customHeight="1" x14ac:dyDescent="0.35">
      <c r="C52" s="425" t="s">
        <v>17</v>
      </c>
      <c r="D52" s="426">
        <f>COUNT(E38:E41,G38:G41)</f>
        <v>6</v>
      </c>
      <c r="F52" s="423"/>
    </row>
    <row r="54" spans="1:12" ht="18" x14ac:dyDescent="0.35">
      <c r="A54" s="427" t="s">
        <v>1</v>
      </c>
      <c r="B54" s="428" t="s">
        <v>82</v>
      </c>
    </row>
    <row r="55" spans="1:12" ht="18" x14ac:dyDescent="0.35">
      <c r="A55" s="354" t="s">
        <v>83</v>
      </c>
      <c r="B55" s="429" t="str">
        <f>B21</f>
        <v xml:space="preserve">Lamivudine 150 mg + Zidovudine 300 mg + Nevirapine 200 mg </v>
      </c>
    </row>
    <row r="56" spans="1:12" ht="26.25" customHeight="1" x14ac:dyDescent="0.45">
      <c r="A56" s="430" t="s">
        <v>84</v>
      </c>
      <c r="B56" s="431">
        <v>300</v>
      </c>
      <c r="C56" s="354" t="str">
        <f>B26</f>
        <v>Zidovudine</v>
      </c>
      <c r="H56" s="432"/>
    </row>
    <row r="57" spans="1:12" ht="18" x14ac:dyDescent="0.35">
      <c r="A57" s="429" t="s">
        <v>85</v>
      </c>
      <c r="B57" s="521">
        <f>Uniformity!C46</f>
        <v>1235.2130000000002</v>
      </c>
      <c r="H57" s="432"/>
    </row>
    <row r="58" spans="1:12" ht="19.5" customHeight="1" x14ac:dyDescent="0.35">
      <c r="H58" s="432"/>
    </row>
    <row r="59" spans="1:12" s="2" customFormat="1" ht="27" customHeight="1" x14ac:dyDescent="0.45">
      <c r="A59" s="375" t="s">
        <v>86</v>
      </c>
      <c r="B59" s="376">
        <v>100</v>
      </c>
      <c r="C59" s="354"/>
      <c r="D59" s="433" t="s">
        <v>87</v>
      </c>
      <c r="E59" s="434" t="s">
        <v>59</v>
      </c>
      <c r="F59" s="434" t="s">
        <v>60</v>
      </c>
      <c r="G59" s="434" t="s">
        <v>88</v>
      </c>
      <c r="H59" s="379" t="s">
        <v>89</v>
      </c>
      <c r="J59" s="480"/>
      <c r="K59" s="480"/>
      <c r="L59" s="365"/>
    </row>
    <row r="60" spans="1:12" s="2" customFormat="1" ht="26.25" customHeight="1" x14ac:dyDescent="0.45">
      <c r="A60" s="377" t="s">
        <v>90</v>
      </c>
      <c r="B60" s="378">
        <v>5</v>
      </c>
      <c r="C60" s="725" t="s">
        <v>91</v>
      </c>
      <c r="D60" s="728">
        <v>1235.43</v>
      </c>
      <c r="E60" s="435">
        <v>1</v>
      </c>
      <c r="F60" s="436">
        <v>224881252</v>
      </c>
      <c r="G60" s="606">
        <f>IF(ISBLANK(F60),"-",(F60/$D$50*$D$47*$B$68)*($B$57/$D$60))</f>
        <v>298.37264641258639</v>
      </c>
      <c r="H60" s="437">
        <f t="shared" ref="H60:H71" si="0">IF(ISBLANK(F60),"-",G60/$B$56)</f>
        <v>0.99457548804195461</v>
      </c>
      <c r="J60" s="480"/>
      <c r="K60" s="480"/>
      <c r="L60" s="365"/>
    </row>
    <row r="61" spans="1:12" s="2" customFormat="1" ht="26.25" customHeight="1" x14ac:dyDescent="0.45">
      <c r="A61" s="377" t="s">
        <v>92</v>
      </c>
      <c r="B61" s="378">
        <v>50</v>
      </c>
      <c r="C61" s="726"/>
      <c r="D61" s="729"/>
      <c r="E61" s="438">
        <v>2</v>
      </c>
      <c r="F61" s="390">
        <v>225120360</v>
      </c>
      <c r="G61" s="607">
        <f>IF(ISBLANK(F61),"-",(F61/$D$50*$D$47*$B$68)*($B$57/$D$60))</f>
        <v>298.68989512097767</v>
      </c>
      <c r="H61" s="439">
        <f t="shared" si="0"/>
        <v>0.99563298373659226</v>
      </c>
      <c r="J61" s="480"/>
      <c r="K61" s="480"/>
      <c r="L61" s="365"/>
    </row>
    <row r="62" spans="1:12" s="2" customFormat="1" ht="26.25" customHeight="1" x14ac:dyDescent="0.45">
      <c r="A62" s="377" t="s">
        <v>93</v>
      </c>
      <c r="B62" s="378">
        <v>1</v>
      </c>
      <c r="C62" s="726"/>
      <c r="D62" s="729"/>
      <c r="E62" s="438">
        <v>3</v>
      </c>
      <c r="F62" s="440">
        <v>225514750</v>
      </c>
      <c r="G62" s="607">
        <f>IF(ISBLANK(F62),"-",(F62/$D$50*$D$47*$B$68)*($B$57/$D$60))</f>
        <v>299.21317212593971</v>
      </c>
      <c r="H62" s="439">
        <f t="shared" si="0"/>
        <v>0.99737724041979903</v>
      </c>
      <c r="J62" s="480"/>
      <c r="K62" s="480"/>
      <c r="L62" s="365"/>
    </row>
    <row r="63" spans="1:12" ht="27" customHeight="1" x14ac:dyDescent="0.45">
      <c r="A63" s="377" t="s">
        <v>94</v>
      </c>
      <c r="B63" s="378">
        <v>1</v>
      </c>
      <c r="C63" s="727"/>
      <c r="D63" s="730"/>
      <c r="E63" s="441">
        <v>4</v>
      </c>
      <c r="F63" s="442"/>
      <c r="G63" s="607" t="str">
        <f>IF(ISBLANK(F63),"-",(F63/$D$50*$D$47*$B$68)*($B$57/$D$60))</f>
        <v>-</v>
      </c>
      <c r="H63" s="439" t="str">
        <f t="shared" si="0"/>
        <v>-</v>
      </c>
      <c r="J63" s="480"/>
      <c r="K63" s="480"/>
    </row>
    <row r="64" spans="1:12" ht="26.25" customHeight="1" x14ac:dyDescent="0.45">
      <c r="A64" s="377" t="s">
        <v>95</v>
      </c>
      <c r="B64" s="378">
        <v>1</v>
      </c>
      <c r="C64" s="725" t="s">
        <v>96</v>
      </c>
      <c r="D64" s="728">
        <v>1245.6099999999999</v>
      </c>
      <c r="E64" s="435">
        <v>1</v>
      </c>
      <c r="F64" s="436">
        <v>231448757</v>
      </c>
      <c r="G64" s="608">
        <f>IF(ISBLANK(F64),"-",(F64/$D$50*$D$47*$B$68)*($B$57/$D$64))</f>
        <v>304.57669197912509</v>
      </c>
      <c r="H64" s="443">
        <f t="shared" si="0"/>
        <v>1.0152556399304169</v>
      </c>
      <c r="J64" s="480"/>
      <c r="K64" s="480"/>
    </row>
    <row r="65" spans="1:11" ht="26.25" customHeight="1" x14ac:dyDescent="0.45">
      <c r="A65" s="377" t="s">
        <v>97</v>
      </c>
      <c r="B65" s="378">
        <v>1</v>
      </c>
      <c r="C65" s="726"/>
      <c r="D65" s="729"/>
      <c r="E65" s="438">
        <v>2</v>
      </c>
      <c r="F65" s="390">
        <v>231307833</v>
      </c>
      <c r="G65" s="609">
        <f>IF(ISBLANK(F65),"-",(F65/$D$50*$D$47*$B$68)*($B$57/$D$64))</f>
        <v>304.39124200610814</v>
      </c>
      <c r="H65" s="444">
        <f t="shared" si="0"/>
        <v>1.0146374733536938</v>
      </c>
      <c r="J65" s="480"/>
      <c r="K65" s="480"/>
    </row>
    <row r="66" spans="1:11" ht="26.25" customHeight="1" x14ac:dyDescent="0.45">
      <c r="A66" s="377" t="s">
        <v>98</v>
      </c>
      <c r="B66" s="378">
        <v>1</v>
      </c>
      <c r="C66" s="726"/>
      <c r="D66" s="729"/>
      <c r="E66" s="438">
        <v>3</v>
      </c>
      <c r="F66" s="390">
        <v>230747844</v>
      </c>
      <c r="G66" s="609">
        <f>IF(ISBLANK(F66),"-",(F66/$D$50*$D$47*$B$68)*($B$57/$D$64))</f>
        <v>303.65432036792146</v>
      </c>
      <c r="H66" s="444">
        <f t="shared" si="0"/>
        <v>1.0121810678930716</v>
      </c>
    </row>
    <row r="67" spans="1:11" ht="27" customHeight="1" x14ac:dyDescent="0.45">
      <c r="A67" s="377" t="s">
        <v>99</v>
      </c>
      <c r="B67" s="378">
        <v>1</v>
      </c>
      <c r="C67" s="727"/>
      <c r="D67" s="730"/>
      <c r="E67" s="441">
        <v>4</v>
      </c>
      <c r="F67" s="442"/>
      <c r="G67" s="610" t="str">
        <f>IF(ISBLANK(F67),"-",(F67/$D$50*$D$47*$B$68)*($B$57/$D$64))</f>
        <v>-</v>
      </c>
      <c r="H67" s="445" t="str">
        <f t="shared" si="0"/>
        <v>-</v>
      </c>
    </row>
    <row r="68" spans="1:11" ht="26.25" customHeight="1" x14ac:dyDescent="0.5">
      <c r="A68" s="377" t="s">
        <v>100</v>
      </c>
      <c r="B68" s="446">
        <f>(B67/B66)*(B65/B64)*(B63/B62)*(B61/B60)*B59</f>
        <v>1000</v>
      </c>
      <c r="C68" s="725" t="s">
        <v>101</v>
      </c>
      <c r="D68" s="728">
        <v>1230.52</v>
      </c>
      <c r="E68" s="435">
        <v>1</v>
      </c>
      <c r="F68" s="436">
        <v>229808740</v>
      </c>
      <c r="G68" s="608">
        <f>IF(ISBLANK(F68),"-",(F68/$D$50*$D$47*$B$68)*($B$57/$D$68))</f>
        <v>306.12709036634743</v>
      </c>
      <c r="H68" s="439">
        <f t="shared" si="0"/>
        <v>1.0204236345544915</v>
      </c>
    </row>
    <row r="69" spans="1:11" ht="27" customHeight="1" x14ac:dyDescent="0.5">
      <c r="A69" s="425" t="s">
        <v>102</v>
      </c>
      <c r="B69" s="447">
        <f>(D47*B68)/B56*B57</f>
        <v>1235.2130000000002</v>
      </c>
      <c r="C69" s="726"/>
      <c r="D69" s="729"/>
      <c r="E69" s="438">
        <v>2</v>
      </c>
      <c r="F69" s="390">
        <v>231173519</v>
      </c>
      <c r="G69" s="609">
        <f>IF(ISBLANK(F69),"-",(F69/$D$50*$D$47*$B$68)*($B$57/$D$68))</f>
        <v>307.94510574845646</v>
      </c>
      <c r="H69" s="439">
        <f t="shared" si="0"/>
        <v>1.0264836858281883</v>
      </c>
    </row>
    <row r="70" spans="1:11" ht="26.25" customHeight="1" x14ac:dyDescent="0.45">
      <c r="A70" s="738" t="s">
        <v>75</v>
      </c>
      <c r="B70" s="739"/>
      <c r="C70" s="726"/>
      <c r="D70" s="729"/>
      <c r="E70" s="438">
        <v>3</v>
      </c>
      <c r="F70" s="390">
        <v>230908547</v>
      </c>
      <c r="G70" s="609">
        <f>IF(ISBLANK(F70),"-",(F70/$D$50*$D$47*$B$68)*($B$57/$D$68))</f>
        <v>307.59213785268122</v>
      </c>
      <c r="H70" s="439">
        <f t="shared" si="0"/>
        <v>1.0253071261756042</v>
      </c>
    </row>
    <row r="71" spans="1:11" ht="27" customHeight="1" x14ac:dyDescent="0.45">
      <c r="A71" s="740"/>
      <c r="B71" s="741"/>
      <c r="C71" s="737"/>
      <c r="D71" s="730"/>
      <c r="E71" s="441">
        <v>4</v>
      </c>
      <c r="F71" s="442"/>
      <c r="G71" s="610" t="str">
        <f>IF(ISBLANK(F71),"-",(F71/$D$50*$D$47*$B$68)*($B$57/$D$68))</f>
        <v>-</v>
      </c>
      <c r="H71" s="448" t="str">
        <f t="shared" si="0"/>
        <v>-</v>
      </c>
    </row>
    <row r="72" spans="1:11" ht="26.25" customHeight="1" x14ac:dyDescent="0.45">
      <c r="A72" s="449"/>
      <c r="B72" s="449"/>
      <c r="C72" s="449"/>
      <c r="D72" s="449"/>
      <c r="E72" s="449"/>
      <c r="F72" s="451" t="s">
        <v>68</v>
      </c>
      <c r="G72" s="523">
        <f>AVERAGE(G60:G71)</f>
        <v>303.39581133112711</v>
      </c>
      <c r="H72" s="452">
        <f>AVERAGE(H60:H71)</f>
        <v>1.0113193711037569</v>
      </c>
    </row>
    <row r="73" spans="1:11" ht="26.25" customHeight="1" x14ac:dyDescent="0.45">
      <c r="C73" s="449"/>
      <c r="D73" s="449"/>
      <c r="E73" s="449"/>
      <c r="F73" s="453" t="s">
        <v>81</v>
      </c>
      <c r="G73" s="522">
        <f>STDEV(G60:G71)/G72</f>
        <v>1.2392438872601269E-2</v>
      </c>
      <c r="H73" s="522">
        <f>STDEV(H60:H71)/H72</f>
        <v>1.2392438872601299E-2</v>
      </c>
    </row>
    <row r="74" spans="1:11" ht="27" customHeight="1" x14ac:dyDescent="0.45">
      <c r="A74" s="449"/>
      <c r="B74" s="449"/>
      <c r="C74" s="450"/>
      <c r="D74" s="450"/>
      <c r="E74" s="454"/>
      <c r="F74" s="455" t="s">
        <v>17</v>
      </c>
      <c r="G74" s="456">
        <f>COUNT(G60:G71)</f>
        <v>9</v>
      </c>
      <c r="H74" s="456">
        <f>COUNT(H60:H71)</f>
        <v>9</v>
      </c>
    </row>
    <row r="76" spans="1:11" ht="26.25" customHeight="1" x14ac:dyDescent="0.45">
      <c r="A76" s="361" t="s">
        <v>103</v>
      </c>
      <c r="B76" s="457" t="s">
        <v>104</v>
      </c>
      <c r="C76" s="733" t="str">
        <f>C56</f>
        <v>Zidovudine</v>
      </c>
      <c r="D76" s="733"/>
      <c r="E76" s="458" t="s">
        <v>105</v>
      </c>
      <c r="F76" s="458"/>
      <c r="G76" s="459">
        <f>H72</f>
        <v>1.0113193711037569</v>
      </c>
      <c r="H76" s="460"/>
    </row>
    <row r="77" spans="1:11" ht="18" x14ac:dyDescent="0.35">
      <c r="A77" s="360" t="s">
        <v>106</v>
      </c>
      <c r="B77" s="360" t="s">
        <v>107</v>
      </c>
    </row>
    <row r="78" spans="1:11" ht="18" x14ac:dyDescent="0.35">
      <c r="A78" s="360"/>
      <c r="B78" s="360"/>
    </row>
    <row r="79" spans="1:11" ht="26.25" customHeight="1" x14ac:dyDescent="0.45">
      <c r="A79" s="361" t="s">
        <v>4</v>
      </c>
      <c r="B79" s="719" t="str">
        <f>B26</f>
        <v>Zidovudine</v>
      </c>
      <c r="C79" s="719"/>
    </row>
    <row r="80" spans="1:11" ht="26.25" customHeight="1" x14ac:dyDescent="0.45">
      <c r="A80" s="362" t="s">
        <v>45</v>
      </c>
      <c r="B80" s="719">
        <f>B27</f>
        <v>0</v>
      </c>
      <c r="C80" s="719"/>
    </row>
    <row r="81" spans="1:12" ht="27" customHeight="1" x14ac:dyDescent="0.45">
      <c r="A81" s="362" t="s">
        <v>5</v>
      </c>
      <c r="B81" s="461">
        <f>B28</f>
        <v>99.4</v>
      </c>
    </row>
    <row r="82" spans="1:12" s="2" customFormat="1" ht="27" customHeight="1" x14ac:dyDescent="0.5">
      <c r="A82" s="362" t="s">
        <v>46</v>
      </c>
      <c r="B82" s="364">
        <v>0</v>
      </c>
      <c r="C82" s="710" t="s">
        <v>47</v>
      </c>
      <c r="D82" s="711"/>
      <c r="E82" s="711"/>
      <c r="F82" s="711"/>
      <c r="G82" s="712"/>
      <c r="I82" s="365"/>
      <c r="J82" s="365"/>
      <c r="K82" s="365"/>
      <c r="L82" s="365"/>
    </row>
    <row r="83" spans="1:12" s="2" customFormat="1" ht="19.5" customHeight="1" x14ac:dyDescent="0.35">
      <c r="A83" s="362" t="s">
        <v>48</v>
      </c>
      <c r="B83" s="366">
        <f>B81-B82</f>
        <v>99.4</v>
      </c>
      <c r="C83" s="367"/>
      <c r="D83" s="367"/>
      <c r="E83" s="367"/>
      <c r="F83" s="367"/>
      <c r="G83" s="368"/>
      <c r="I83" s="365"/>
      <c r="J83" s="365"/>
      <c r="K83" s="365"/>
      <c r="L83" s="365"/>
    </row>
    <row r="84" spans="1:12" s="2" customFormat="1" ht="27" customHeight="1" x14ac:dyDescent="0.45">
      <c r="A84" s="362" t="s">
        <v>49</v>
      </c>
      <c r="B84" s="369">
        <v>1</v>
      </c>
      <c r="C84" s="713" t="s">
        <v>108</v>
      </c>
      <c r="D84" s="714"/>
      <c r="E84" s="714"/>
      <c r="F84" s="714"/>
      <c r="G84" s="714"/>
      <c r="H84" s="715"/>
      <c r="I84" s="365"/>
      <c r="J84" s="365"/>
      <c r="K84" s="365"/>
      <c r="L84" s="365"/>
    </row>
    <row r="85" spans="1:12" s="2" customFormat="1" ht="27" customHeight="1" x14ac:dyDescent="0.45">
      <c r="A85" s="362" t="s">
        <v>51</v>
      </c>
      <c r="B85" s="369">
        <v>1</v>
      </c>
      <c r="C85" s="713" t="s">
        <v>109</v>
      </c>
      <c r="D85" s="714"/>
      <c r="E85" s="714"/>
      <c r="F85" s="714"/>
      <c r="G85" s="714"/>
      <c r="H85" s="715"/>
      <c r="I85" s="365"/>
      <c r="J85" s="365"/>
      <c r="K85" s="365"/>
      <c r="L85" s="365"/>
    </row>
    <row r="86" spans="1:12" s="2" customFormat="1" ht="18" x14ac:dyDescent="0.35">
      <c r="A86" s="362"/>
      <c r="B86" s="372"/>
      <c r="C86" s="373"/>
      <c r="D86" s="373"/>
      <c r="E86" s="373"/>
      <c r="F86" s="373"/>
      <c r="G86" s="373"/>
      <c r="H86" s="373"/>
      <c r="I86" s="365"/>
      <c r="J86" s="365"/>
      <c r="K86" s="365"/>
      <c r="L86" s="365"/>
    </row>
    <row r="87" spans="1:12" s="2" customFormat="1" ht="18" x14ac:dyDescent="0.35">
      <c r="A87" s="362" t="s">
        <v>53</v>
      </c>
      <c r="B87" s="374">
        <f>B84/B85</f>
        <v>1</v>
      </c>
      <c r="C87" s="354" t="s">
        <v>54</v>
      </c>
      <c r="D87" s="354"/>
      <c r="E87" s="354"/>
      <c r="F87" s="354"/>
      <c r="G87" s="354"/>
      <c r="I87" s="365"/>
      <c r="J87" s="365"/>
      <c r="K87" s="365"/>
      <c r="L87" s="365"/>
    </row>
    <row r="88" spans="1:12" ht="19.5" customHeight="1" x14ac:dyDescent="0.35">
      <c r="A88" s="360"/>
      <c r="B88" s="360"/>
    </row>
    <row r="89" spans="1:12" ht="27" customHeight="1" x14ac:dyDescent="0.45">
      <c r="A89" s="375" t="s">
        <v>55</v>
      </c>
      <c r="B89" s="376">
        <v>20</v>
      </c>
      <c r="D89" s="462" t="s">
        <v>56</v>
      </c>
      <c r="E89" s="463"/>
      <c r="F89" s="716" t="s">
        <v>57</v>
      </c>
      <c r="G89" s="718"/>
    </row>
    <row r="90" spans="1:12" ht="27" customHeight="1" x14ac:dyDescent="0.45">
      <c r="A90" s="377" t="s">
        <v>58</v>
      </c>
      <c r="B90" s="378">
        <v>4</v>
      </c>
      <c r="C90" s="464" t="s">
        <v>59</v>
      </c>
      <c r="D90" s="380" t="s">
        <v>60</v>
      </c>
      <c r="E90" s="381" t="s">
        <v>61</v>
      </c>
      <c r="F90" s="380" t="s">
        <v>60</v>
      </c>
      <c r="G90" s="465" t="s">
        <v>61</v>
      </c>
      <c r="I90" s="383" t="s">
        <v>62</v>
      </c>
    </row>
    <row r="91" spans="1:12" ht="26.25" customHeight="1" x14ac:dyDescent="0.45">
      <c r="A91" s="377" t="s">
        <v>63</v>
      </c>
      <c r="B91" s="378">
        <v>20</v>
      </c>
      <c r="C91" s="466">
        <v>1</v>
      </c>
      <c r="D91" s="385">
        <v>209818322</v>
      </c>
      <c r="E91" s="386">
        <f>IF(ISBLANK(D91),"-",$D$101/$D$98*D91)</f>
        <v>248803431.14794371</v>
      </c>
      <c r="F91" s="385">
        <v>229231020</v>
      </c>
      <c r="G91" s="387">
        <f>IF(ISBLANK(F91),"-",$D$101/$F$98*F91)</f>
        <v>255642066.56634182</v>
      </c>
      <c r="I91" s="388"/>
    </row>
    <row r="92" spans="1:12" ht="26.25" customHeight="1" x14ac:dyDescent="0.45">
      <c r="A92" s="377" t="s">
        <v>64</v>
      </c>
      <c r="B92" s="378">
        <v>1</v>
      </c>
      <c r="C92" s="450">
        <v>2</v>
      </c>
      <c r="D92" s="390">
        <v>210164243</v>
      </c>
      <c r="E92" s="391">
        <f>IF(ISBLANK(D92),"-",$D$101/$D$98*D92)</f>
        <v>249213625.6957112</v>
      </c>
      <c r="F92" s="390">
        <v>229646284</v>
      </c>
      <c r="G92" s="392">
        <f>IF(ISBLANK(F92),"-",$D$101/$F$98*F92)</f>
        <v>256105175.56062454</v>
      </c>
      <c r="I92" s="720">
        <f>ABS((F96/D96*D95)-F95)/D95</f>
        <v>2.974119867451671E-2</v>
      </c>
    </row>
    <row r="93" spans="1:12" ht="26.25" customHeight="1" x14ac:dyDescent="0.45">
      <c r="A93" s="377" t="s">
        <v>65</v>
      </c>
      <c r="B93" s="378">
        <v>1</v>
      </c>
      <c r="C93" s="450">
        <v>3</v>
      </c>
      <c r="D93" s="390">
        <v>210122213</v>
      </c>
      <c r="E93" s="391">
        <f>IF(ISBLANK(D93),"-",$D$101/$D$98*D93)</f>
        <v>249163786.3484537</v>
      </c>
      <c r="F93" s="390">
        <v>229850415</v>
      </c>
      <c r="G93" s="392">
        <f>IF(ISBLANK(F93),"-",$D$101/$F$98*F93)</f>
        <v>256332825.68707886</v>
      </c>
      <c r="I93" s="720"/>
    </row>
    <row r="94" spans="1:12" ht="27" customHeight="1" x14ac:dyDescent="0.45">
      <c r="A94" s="377" t="s">
        <v>66</v>
      </c>
      <c r="B94" s="378">
        <v>1</v>
      </c>
      <c r="C94" s="467">
        <v>4</v>
      </c>
      <c r="D94" s="395"/>
      <c r="E94" s="396" t="str">
        <f>IF(ISBLANK(D94),"-",$D$101/$D$98*D94)</f>
        <v>-</v>
      </c>
      <c r="F94" s="468"/>
      <c r="G94" s="397" t="str">
        <f>IF(ISBLANK(F94),"-",$D$101/$F$98*F94)</f>
        <v>-</v>
      </c>
      <c r="I94" s="398"/>
    </row>
    <row r="95" spans="1:12" ht="27" customHeight="1" x14ac:dyDescent="0.45">
      <c r="A95" s="377" t="s">
        <v>67</v>
      </c>
      <c r="B95" s="378">
        <v>1</v>
      </c>
      <c r="C95" s="469" t="s">
        <v>68</v>
      </c>
      <c r="D95" s="470">
        <f>AVERAGE(D91:D94)</f>
        <v>210034926</v>
      </c>
      <c r="E95" s="401">
        <f>AVERAGE(E91:E94)</f>
        <v>249060281.06403622</v>
      </c>
      <c r="F95" s="471">
        <f>AVERAGE(F91:F94)</f>
        <v>229575906.33333334</v>
      </c>
      <c r="G95" s="472">
        <f>AVERAGE(G91:G94)</f>
        <v>256026689.27134839</v>
      </c>
    </row>
    <row r="96" spans="1:12" ht="26.25" customHeight="1" x14ac:dyDescent="0.45">
      <c r="A96" s="377" t="s">
        <v>69</v>
      </c>
      <c r="B96" s="363">
        <v>1</v>
      </c>
      <c r="C96" s="473" t="s">
        <v>110</v>
      </c>
      <c r="D96" s="474">
        <v>28.28</v>
      </c>
      <c r="E96" s="393"/>
      <c r="F96" s="405">
        <v>30.07</v>
      </c>
    </row>
    <row r="97" spans="1:10" ht="26.25" customHeight="1" x14ac:dyDescent="0.45">
      <c r="A97" s="377" t="s">
        <v>71</v>
      </c>
      <c r="B97" s="363">
        <v>1</v>
      </c>
      <c r="C97" s="475" t="s">
        <v>111</v>
      </c>
      <c r="D97" s="476">
        <f>D96*$B$87</f>
        <v>28.28</v>
      </c>
      <c r="E97" s="408"/>
      <c r="F97" s="407">
        <f>F96*$B$87</f>
        <v>30.07</v>
      </c>
    </row>
    <row r="98" spans="1:10" ht="19.5" customHeight="1" x14ac:dyDescent="0.35">
      <c r="A98" s="377" t="s">
        <v>73</v>
      </c>
      <c r="B98" s="477">
        <f>(B97/B96)*(B95/B94)*(B93/B92)*(B91/B90)*B89</f>
        <v>100</v>
      </c>
      <c r="C98" s="475" t="s">
        <v>112</v>
      </c>
      <c r="D98" s="478">
        <f>D97*$B$83/100</f>
        <v>28.110320000000002</v>
      </c>
      <c r="E98" s="411"/>
      <c r="F98" s="410">
        <f>F97*$B$83/100</f>
        <v>29.889580000000002</v>
      </c>
    </row>
    <row r="99" spans="1:10" ht="19.5" customHeight="1" x14ac:dyDescent="0.35">
      <c r="A99" s="721" t="s">
        <v>75</v>
      </c>
      <c r="B99" s="735"/>
      <c r="C99" s="475" t="s">
        <v>113</v>
      </c>
      <c r="D99" s="479">
        <f>D98/$B$98</f>
        <v>0.2811032</v>
      </c>
      <c r="E99" s="411"/>
      <c r="F99" s="414">
        <f>F98/$B$98</f>
        <v>0.29889580000000004</v>
      </c>
      <c r="G99" s="480"/>
      <c r="H99" s="403"/>
    </row>
    <row r="100" spans="1:10" ht="19.5" customHeight="1" x14ac:dyDescent="0.35">
      <c r="A100" s="723"/>
      <c r="B100" s="736"/>
      <c r="C100" s="475" t="s">
        <v>77</v>
      </c>
      <c r="D100" s="481">
        <f>$B$56/$B$116</f>
        <v>0.33333333333333331</v>
      </c>
      <c r="F100" s="419"/>
      <c r="G100" s="482"/>
      <c r="H100" s="403"/>
    </row>
    <row r="101" spans="1:10" ht="18" x14ac:dyDescent="0.35">
      <c r="C101" s="475" t="s">
        <v>78</v>
      </c>
      <c r="D101" s="476">
        <f>D100*$B$98</f>
        <v>33.333333333333329</v>
      </c>
      <c r="F101" s="419"/>
      <c r="G101" s="480"/>
      <c r="H101" s="403"/>
    </row>
    <row r="102" spans="1:10" ht="19.5" customHeight="1" x14ac:dyDescent="0.35">
      <c r="C102" s="483" t="s">
        <v>79</v>
      </c>
      <c r="D102" s="484">
        <f>D101/B34</f>
        <v>33.333333333333329</v>
      </c>
      <c r="F102" s="423"/>
      <c r="G102" s="480"/>
      <c r="H102" s="403"/>
      <c r="J102" s="485"/>
    </row>
    <row r="103" spans="1:10" ht="18" x14ac:dyDescent="0.35">
      <c r="C103" s="486" t="s">
        <v>114</v>
      </c>
      <c r="D103" s="487">
        <f>AVERAGE(E91:E94,G91:G94)</f>
        <v>252543485.16769233</v>
      </c>
      <c r="F103" s="423"/>
      <c r="G103" s="488"/>
      <c r="H103" s="403"/>
      <c r="J103" s="489"/>
    </row>
    <row r="104" spans="1:10" ht="18" x14ac:dyDescent="0.35">
      <c r="C104" s="453" t="s">
        <v>81</v>
      </c>
      <c r="D104" s="490">
        <f>STDEV(E91:E94,G91:G94)/D103</f>
        <v>1.5144990662999775E-2</v>
      </c>
      <c r="F104" s="423"/>
      <c r="G104" s="480"/>
      <c r="H104" s="403"/>
      <c r="J104" s="489"/>
    </row>
    <row r="105" spans="1:10" ht="19.5" customHeight="1" x14ac:dyDescent="0.35">
      <c r="C105" s="455" t="s">
        <v>17</v>
      </c>
      <c r="D105" s="491">
        <f>COUNT(E91:E94,G91:G94)</f>
        <v>6</v>
      </c>
      <c r="F105" s="423"/>
      <c r="G105" s="480"/>
      <c r="H105" s="403"/>
      <c r="J105" s="489"/>
    </row>
    <row r="106" spans="1:10" ht="19.5" customHeight="1" x14ac:dyDescent="0.35">
      <c r="A106" s="427"/>
      <c r="B106" s="427"/>
      <c r="C106" s="427"/>
      <c r="D106" s="427"/>
      <c r="E106" s="427"/>
    </row>
    <row r="107" spans="1:10" ht="26.25" customHeight="1" x14ac:dyDescent="0.45">
      <c r="A107" s="375" t="s">
        <v>115</v>
      </c>
      <c r="B107" s="376">
        <v>900</v>
      </c>
      <c r="C107" s="492" t="s">
        <v>128</v>
      </c>
      <c r="D107" s="493" t="s">
        <v>60</v>
      </c>
      <c r="E107" s="494" t="s">
        <v>116</v>
      </c>
      <c r="F107" s="495" t="s">
        <v>117</v>
      </c>
    </row>
    <row r="108" spans="1:10" ht="26.25" customHeight="1" x14ac:dyDescent="0.45">
      <c r="A108" s="377" t="s">
        <v>118</v>
      </c>
      <c r="B108" s="378">
        <v>1</v>
      </c>
      <c r="C108" s="496">
        <v>1</v>
      </c>
      <c r="D108" s="497">
        <v>232437427</v>
      </c>
      <c r="E108" s="619">
        <f t="shared" ref="E108:E113" si="1">IF(ISBLANK(D108),"-",D108/$D$103*$D$100*$B$116)</f>
        <v>276.11572737145644</v>
      </c>
      <c r="F108" s="498">
        <f t="shared" ref="F108:F113" si="2">IF(ISBLANK(D108), "-", E108/$B$56)</f>
        <v>0.92038575790485477</v>
      </c>
    </row>
    <row r="109" spans="1:10" ht="26.25" customHeight="1" x14ac:dyDescent="0.45">
      <c r="A109" s="377" t="s">
        <v>92</v>
      </c>
      <c r="B109" s="378">
        <v>1</v>
      </c>
      <c r="C109" s="496">
        <v>2</v>
      </c>
      <c r="D109" s="497">
        <v>234928362</v>
      </c>
      <c r="E109" s="620">
        <f t="shared" si="1"/>
        <v>279.07474450667894</v>
      </c>
      <c r="F109" s="499">
        <f t="shared" si="2"/>
        <v>0.93024914835559647</v>
      </c>
    </row>
    <row r="110" spans="1:10" ht="26.25" customHeight="1" x14ac:dyDescent="0.45">
      <c r="A110" s="377" t="s">
        <v>93</v>
      </c>
      <c r="B110" s="378">
        <v>1</v>
      </c>
      <c r="C110" s="496">
        <v>3</v>
      </c>
      <c r="D110" s="497">
        <v>227286868</v>
      </c>
      <c r="E110" s="620">
        <f t="shared" si="1"/>
        <v>269.99730503728307</v>
      </c>
      <c r="F110" s="499">
        <f t="shared" si="2"/>
        <v>0.89999101679094362</v>
      </c>
    </row>
    <row r="111" spans="1:10" ht="26.25" customHeight="1" x14ac:dyDescent="0.45">
      <c r="A111" s="377" t="s">
        <v>94</v>
      </c>
      <c r="B111" s="378">
        <v>1</v>
      </c>
      <c r="C111" s="496">
        <v>4</v>
      </c>
      <c r="D111" s="497">
        <v>226016994</v>
      </c>
      <c r="E111" s="620">
        <f t="shared" si="1"/>
        <v>268.48880364099068</v>
      </c>
      <c r="F111" s="499">
        <f t="shared" si="2"/>
        <v>0.89496267880330227</v>
      </c>
    </row>
    <row r="112" spans="1:10" ht="26.25" customHeight="1" x14ac:dyDescent="0.45">
      <c r="A112" s="377" t="s">
        <v>95</v>
      </c>
      <c r="B112" s="378">
        <v>1</v>
      </c>
      <c r="C112" s="496">
        <v>5</v>
      </c>
      <c r="D112" s="497">
        <v>228922479</v>
      </c>
      <c r="E112" s="620">
        <f t="shared" si="1"/>
        <v>271.94027062071189</v>
      </c>
      <c r="F112" s="499">
        <f t="shared" si="2"/>
        <v>0.90646756873570633</v>
      </c>
    </row>
    <row r="113" spans="1:10" ht="26.25" customHeight="1" x14ac:dyDescent="0.45">
      <c r="A113" s="377" t="s">
        <v>97</v>
      </c>
      <c r="B113" s="378">
        <v>1</v>
      </c>
      <c r="C113" s="500">
        <v>6</v>
      </c>
      <c r="D113" s="501">
        <v>228413453</v>
      </c>
      <c r="E113" s="621">
        <f t="shared" si="1"/>
        <v>271.3355913913166</v>
      </c>
      <c r="F113" s="502">
        <f t="shared" si="2"/>
        <v>0.9044519713043887</v>
      </c>
    </row>
    <row r="114" spans="1:10" ht="26.25" customHeight="1" x14ac:dyDescent="0.45">
      <c r="A114" s="377" t="s">
        <v>98</v>
      </c>
      <c r="B114" s="378">
        <v>1</v>
      </c>
      <c r="C114" s="496"/>
      <c r="D114" s="450"/>
      <c r="E114" s="353"/>
      <c r="F114" s="503"/>
    </row>
    <row r="115" spans="1:10" ht="26.25" customHeight="1" x14ac:dyDescent="0.45">
      <c r="A115" s="377" t="s">
        <v>99</v>
      </c>
      <c r="B115" s="378">
        <v>1</v>
      </c>
      <c r="C115" s="496"/>
      <c r="D115" s="504" t="s">
        <v>68</v>
      </c>
      <c r="E115" s="524">
        <f>AVERAGE(E108:E113)</f>
        <v>272.8254070947396</v>
      </c>
      <c r="F115" s="505">
        <f>AVERAGE(F108:F113)</f>
        <v>0.90941802364913205</v>
      </c>
    </row>
    <row r="116" spans="1:10" ht="27" customHeight="1" x14ac:dyDescent="0.45">
      <c r="A116" s="377" t="s">
        <v>100</v>
      </c>
      <c r="B116" s="409">
        <f>(B115/B114)*(B113/B112)*(B111/B110)*(B109/B108)*B107</f>
        <v>900</v>
      </c>
      <c r="C116" s="506"/>
      <c r="D116" s="469" t="s">
        <v>81</v>
      </c>
      <c r="E116" s="507">
        <f>STDEV(E108:E113)/E115</f>
        <v>1.4632749032328234E-2</v>
      </c>
      <c r="F116" s="507">
        <f>STDEV(F108:F113)/F115</f>
        <v>1.4632749032328212E-2</v>
      </c>
      <c r="I116" s="353"/>
    </row>
    <row r="117" spans="1:10" ht="27" customHeight="1" x14ac:dyDescent="0.45">
      <c r="A117" s="721" t="s">
        <v>75</v>
      </c>
      <c r="B117" s="722"/>
      <c r="C117" s="508"/>
      <c r="D117" s="509" t="s">
        <v>17</v>
      </c>
      <c r="E117" s="510">
        <f>COUNT(E108:E113)</f>
        <v>6</v>
      </c>
      <c r="F117" s="510">
        <f>COUNT(F108:F113)</f>
        <v>6</v>
      </c>
      <c r="I117" s="353"/>
      <c r="J117" s="489"/>
    </row>
    <row r="118" spans="1:10" ht="19.5" customHeight="1" x14ac:dyDescent="0.35">
      <c r="A118" s="723"/>
      <c r="B118" s="724"/>
      <c r="C118" s="353"/>
      <c r="D118" s="353"/>
      <c r="E118" s="353"/>
      <c r="F118" s="450"/>
      <c r="G118" s="353"/>
      <c r="H118" s="353"/>
      <c r="I118" s="353"/>
    </row>
    <row r="119" spans="1:10" ht="18" x14ac:dyDescent="0.35">
      <c r="A119" s="519"/>
      <c r="B119" s="373"/>
      <c r="C119" s="353"/>
      <c r="D119" s="353"/>
      <c r="E119" s="353"/>
      <c r="F119" s="450"/>
      <c r="G119" s="353"/>
      <c r="H119" s="353"/>
      <c r="I119" s="353"/>
    </row>
    <row r="120" spans="1:10" ht="26.25" customHeight="1" x14ac:dyDescent="0.45">
      <c r="A120" s="361" t="s">
        <v>103</v>
      </c>
      <c r="B120" s="457" t="s">
        <v>119</v>
      </c>
      <c r="C120" s="733" t="str">
        <f>C56</f>
        <v>Zidovudine</v>
      </c>
      <c r="D120" s="733"/>
      <c r="E120" s="458" t="s">
        <v>120</v>
      </c>
      <c r="F120" s="458"/>
      <c r="G120" s="459">
        <f>F115</f>
        <v>0.90941802364913205</v>
      </c>
      <c r="H120" s="353"/>
      <c r="I120" s="353"/>
    </row>
    <row r="121" spans="1:10" ht="19.5" customHeight="1" x14ac:dyDescent="0.35">
      <c r="A121" s="511"/>
      <c r="B121" s="511"/>
      <c r="C121" s="512"/>
      <c r="D121" s="512"/>
      <c r="E121" s="512"/>
      <c r="F121" s="512"/>
      <c r="G121" s="512"/>
      <c r="H121" s="512"/>
    </row>
    <row r="122" spans="1:10" ht="18" x14ac:dyDescent="0.35">
      <c r="B122" s="734" t="s">
        <v>23</v>
      </c>
      <c r="C122" s="734"/>
      <c r="E122" s="464" t="s">
        <v>24</v>
      </c>
      <c r="F122" s="513"/>
      <c r="G122" s="734" t="s">
        <v>25</v>
      </c>
      <c r="H122" s="734"/>
    </row>
    <row r="123" spans="1:10" ht="69.900000000000006" customHeight="1" x14ac:dyDescent="0.35">
      <c r="A123" s="514" t="s">
        <v>26</v>
      </c>
      <c r="B123" s="515"/>
      <c r="C123" s="515"/>
      <c r="E123" s="515"/>
      <c r="F123" s="353"/>
      <c r="G123" s="516"/>
      <c r="H123" s="516"/>
    </row>
    <row r="124" spans="1:10" ht="69.900000000000006" customHeight="1" x14ac:dyDescent="0.35">
      <c r="A124" s="514" t="s">
        <v>27</v>
      </c>
      <c r="B124" s="517"/>
      <c r="C124" s="517"/>
      <c r="E124" s="517"/>
      <c r="F124" s="353"/>
      <c r="G124" s="518"/>
      <c r="H124" s="518"/>
    </row>
    <row r="125" spans="1:10" ht="18" x14ac:dyDescent="0.35">
      <c r="A125" s="449"/>
      <c r="B125" s="449"/>
      <c r="C125" s="450"/>
      <c r="D125" s="450"/>
      <c r="E125" s="450"/>
      <c r="F125" s="454"/>
      <c r="G125" s="450"/>
      <c r="H125" s="450"/>
      <c r="I125" s="353"/>
    </row>
    <row r="126" spans="1:10" ht="18" x14ac:dyDescent="0.35">
      <c r="A126" s="449"/>
      <c r="B126" s="449"/>
      <c r="C126" s="450"/>
      <c r="D126" s="450"/>
      <c r="E126" s="450"/>
      <c r="F126" s="454"/>
      <c r="G126" s="450"/>
      <c r="H126" s="450"/>
      <c r="I126" s="353"/>
    </row>
    <row r="127" spans="1:10" ht="18" x14ac:dyDescent="0.35">
      <c r="A127" s="449"/>
      <c r="B127" s="449"/>
      <c r="C127" s="450"/>
      <c r="D127" s="450"/>
      <c r="E127" s="450"/>
      <c r="F127" s="454"/>
      <c r="G127" s="450"/>
      <c r="H127" s="450"/>
      <c r="I127" s="353"/>
    </row>
    <row r="128" spans="1:10" ht="18" x14ac:dyDescent="0.35">
      <c r="A128" s="449"/>
      <c r="B128" s="449"/>
      <c r="C128" s="450"/>
      <c r="D128" s="450"/>
      <c r="E128" s="450"/>
      <c r="F128" s="454"/>
      <c r="G128" s="450"/>
      <c r="H128" s="450"/>
      <c r="I128" s="353"/>
    </row>
    <row r="129" spans="1:9" ht="18" x14ac:dyDescent="0.35">
      <c r="A129" s="449"/>
      <c r="B129" s="449"/>
      <c r="C129" s="450"/>
      <c r="D129" s="450"/>
      <c r="E129" s="450"/>
      <c r="F129" s="454"/>
      <c r="G129" s="450"/>
      <c r="H129" s="450"/>
      <c r="I129" s="353"/>
    </row>
    <row r="130" spans="1:9" ht="18" x14ac:dyDescent="0.35">
      <c r="A130" s="449"/>
      <c r="B130" s="449"/>
      <c r="C130" s="450"/>
      <c r="D130" s="450"/>
      <c r="E130" s="450"/>
      <c r="F130" s="454"/>
      <c r="G130" s="450"/>
      <c r="H130" s="450"/>
      <c r="I130" s="353"/>
    </row>
    <row r="131" spans="1:9" ht="18" x14ac:dyDescent="0.35">
      <c r="A131" s="449"/>
      <c r="B131" s="449"/>
      <c r="C131" s="450"/>
      <c r="D131" s="450"/>
      <c r="E131" s="450"/>
      <c r="F131" s="454"/>
      <c r="G131" s="450"/>
      <c r="H131" s="450"/>
      <c r="I131" s="353"/>
    </row>
    <row r="132" spans="1:9" ht="18" x14ac:dyDescent="0.35">
      <c r="A132" s="449"/>
      <c r="B132" s="449"/>
      <c r="C132" s="450"/>
      <c r="D132" s="450"/>
      <c r="E132" s="450"/>
      <c r="F132" s="454"/>
      <c r="G132" s="450"/>
      <c r="H132" s="450"/>
      <c r="I132" s="353"/>
    </row>
    <row r="133" spans="1:9" ht="18" x14ac:dyDescent="0.35">
      <c r="A133" s="449"/>
      <c r="B133" s="449"/>
      <c r="C133" s="450"/>
      <c r="D133" s="450"/>
      <c r="E133" s="450"/>
      <c r="F133" s="454"/>
      <c r="G133" s="450"/>
      <c r="H133" s="450"/>
      <c r="I133" s="35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tabSelected="1" topLeftCell="A103" zoomScale="70" zoomScaleNormal="70" zoomScalePageLayoutView="50" workbookViewId="0">
      <selection activeCell="B108" sqref="B108"/>
    </sheetView>
  </sheetViews>
  <sheetFormatPr defaultColWidth="9.109375" defaultRowHeight="13.8" x14ac:dyDescent="0.3"/>
  <cols>
    <col min="1" max="1" width="55.44140625" style="480" customWidth="1"/>
    <col min="2" max="2" width="33.6640625" style="480" customWidth="1"/>
    <col min="3" max="3" width="42.33203125" style="480" customWidth="1"/>
    <col min="4" max="4" width="30.5546875" style="480" customWidth="1"/>
    <col min="5" max="5" width="39.88671875" style="480" customWidth="1"/>
    <col min="6" max="6" width="30.6640625" style="480" customWidth="1"/>
    <col min="7" max="7" width="39.88671875" style="480" customWidth="1"/>
    <col min="8" max="8" width="30" style="480" customWidth="1"/>
    <col min="9" max="9" width="30.33203125" style="480" hidden="1" customWidth="1"/>
    <col min="10" max="10" width="30.44140625" style="480" customWidth="1"/>
    <col min="11" max="11" width="21.33203125" style="480" customWidth="1"/>
    <col min="12" max="12" width="9.109375" style="480"/>
  </cols>
  <sheetData>
    <row r="1" spans="1:9" ht="18.75" customHeight="1" x14ac:dyDescent="0.3">
      <c r="A1" s="731" t="s">
        <v>42</v>
      </c>
      <c r="B1" s="731"/>
      <c r="C1" s="731"/>
      <c r="D1" s="731"/>
      <c r="E1" s="731"/>
      <c r="F1" s="731"/>
      <c r="G1" s="731"/>
      <c r="H1" s="731"/>
      <c r="I1" s="731"/>
    </row>
    <row r="2" spans="1:9" ht="18.75" customHeight="1" x14ac:dyDescent="0.3">
      <c r="A2" s="731"/>
      <c r="B2" s="731"/>
      <c r="C2" s="731"/>
      <c r="D2" s="731"/>
      <c r="E2" s="731"/>
      <c r="F2" s="731"/>
      <c r="G2" s="731"/>
      <c r="H2" s="731"/>
      <c r="I2" s="731"/>
    </row>
    <row r="3" spans="1:9" ht="18.75" customHeight="1" x14ac:dyDescent="0.3">
      <c r="A3" s="731"/>
      <c r="B3" s="731"/>
      <c r="C3" s="731"/>
      <c r="D3" s="731"/>
      <c r="E3" s="731"/>
      <c r="F3" s="731"/>
      <c r="G3" s="731"/>
      <c r="H3" s="731"/>
      <c r="I3" s="731"/>
    </row>
    <row r="4" spans="1:9" ht="18.75" customHeight="1" x14ac:dyDescent="0.3">
      <c r="A4" s="731"/>
      <c r="B4" s="731"/>
      <c r="C4" s="731"/>
      <c r="D4" s="731"/>
      <c r="E4" s="731"/>
      <c r="F4" s="731"/>
      <c r="G4" s="731"/>
      <c r="H4" s="731"/>
      <c r="I4" s="731"/>
    </row>
    <row r="5" spans="1:9" ht="18.75" customHeight="1" x14ac:dyDescent="0.3">
      <c r="A5" s="731"/>
      <c r="B5" s="731"/>
      <c r="C5" s="731"/>
      <c r="D5" s="731"/>
      <c r="E5" s="731"/>
      <c r="F5" s="731"/>
      <c r="G5" s="731"/>
      <c r="H5" s="731"/>
      <c r="I5" s="731"/>
    </row>
    <row r="6" spans="1:9" ht="18.75" customHeight="1" x14ac:dyDescent="0.3">
      <c r="A6" s="731"/>
      <c r="B6" s="731"/>
      <c r="C6" s="731"/>
      <c r="D6" s="731"/>
      <c r="E6" s="731"/>
      <c r="F6" s="731"/>
      <c r="G6" s="731"/>
      <c r="H6" s="731"/>
      <c r="I6" s="731"/>
    </row>
    <row r="7" spans="1:9" ht="18.75" customHeight="1" x14ac:dyDescent="0.3">
      <c r="A7" s="731"/>
      <c r="B7" s="731"/>
      <c r="C7" s="731"/>
      <c r="D7" s="731"/>
      <c r="E7" s="731"/>
      <c r="F7" s="731"/>
      <c r="G7" s="731"/>
      <c r="H7" s="731"/>
      <c r="I7" s="731"/>
    </row>
    <row r="8" spans="1:9" x14ac:dyDescent="0.3">
      <c r="A8" s="732" t="s">
        <v>43</v>
      </c>
      <c r="B8" s="732"/>
      <c r="C8" s="732"/>
      <c r="D8" s="732"/>
      <c r="E8" s="732"/>
      <c r="F8" s="732"/>
      <c r="G8" s="732"/>
      <c r="H8" s="732"/>
      <c r="I8" s="732"/>
    </row>
    <row r="9" spans="1:9" x14ac:dyDescent="0.3">
      <c r="A9" s="732"/>
      <c r="B9" s="732"/>
      <c r="C9" s="732"/>
      <c r="D9" s="732"/>
      <c r="E9" s="732"/>
      <c r="F9" s="732"/>
      <c r="G9" s="732"/>
      <c r="H9" s="732"/>
      <c r="I9" s="732"/>
    </row>
    <row r="10" spans="1:9" x14ac:dyDescent="0.3">
      <c r="A10" s="732"/>
      <c r="B10" s="732"/>
      <c r="C10" s="732"/>
      <c r="D10" s="732"/>
      <c r="E10" s="732"/>
      <c r="F10" s="732"/>
      <c r="G10" s="732"/>
      <c r="H10" s="732"/>
      <c r="I10" s="732"/>
    </row>
    <row r="11" spans="1:9" x14ac:dyDescent="0.3">
      <c r="A11" s="732"/>
      <c r="B11" s="732"/>
      <c r="C11" s="732"/>
      <c r="D11" s="732"/>
      <c r="E11" s="732"/>
      <c r="F11" s="732"/>
      <c r="G11" s="732"/>
      <c r="H11" s="732"/>
      <c r="I11" s="732"/>
    </row>
    <row r="12" spans="1:9" x14ac:dyDescent="0.3">
      <c r="A12" s="732"/>
      <c r="B12" s="732"/>
      <c r="C12" s="732"/>
      <c r="D12" s="732"/>
      <c r="E12" s="732"/>
      <c r="F12" s="732"/>
      <c r="G12" s="732"/>
      <c r="H12" s="732"/>
      <c r="I12" s="732"/>
    </row>
    <row r="13" spans="1:9" x14ac:dyDescent="0.3">
      <c r="A13" s="732"/>
      <c r="B13" s="732"/>
      <c r="C13" s="732"/>
      <c r="D13" s="732"/>
      <c r="E13" s="732"/>
      <c r="F13" s="732"/>
      <c r="G13" s="732"/>
      <c r="H13" s="732"/>
      <c r="I13" s="732"/>
    </row>
    <row r="14" spans="1:9" x14ac:dyDescent="0.3">
      <c r="A14" s="732"/>
      <c r="B14" s="732"/>
      <c r="C14" s="732"/>
      <c r="D14" s="732"/>
      <c r="E14" s="732"/>
      <c r="F14" s="732"/>
      <c r="G14" s="732"/>
      <c r="H14" s="732"/>
      <c r="I14" s="732"/>
    </row>
    <row r="15" spans="1:9" ht="19.5" customHeight="1" thickBot="1" x14ac:dyDescent="0.4">
      <c r="A15" s="458"/>
    </row>
    <row r="16" spans="1:9" ht="19.5" customHeight="1" thickBot="1" x14ac:dyDescent="0.4">
      <c r="A16" s="704" t="s">
        <v>28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3">
      <c r="A17" s="707" t="s">
        <v>44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5">
      <c r="A18" s="355" t="s">
        <v>30</v>
      </c>
      <c r="B18" s="611" t="s">
        <v>124</v>
      </c>
      <c r="C18" s="611"/>
      <c r="D18" s="520"/>
      <c r="E18" s="356"/>
      <c r="F18" s="525"/>
      <c r="G18" s="525"/>
      <c r="H18" s="525"/>
    </row>
    <row r="19" spans="1:14" ht="26.25" customHeight="1" x14ac:dyDescent="0.5">
      <c r="A19" s="355" t="s">
        <v>31</v>
      </c>
      <c r="B19" s="644" t="s">
        <v>6</v>
      </c>
      <c r="C19" s="525">
        <v>29</v>
      </c>
      <c r="D19" s="525"/>
      <c r="E19" s="525"/>
      <c r="F19" s="525"/>
      <c r="G19" s="525"/>
      <c r="H19" s="525"/>
    </row>
    <row r="20" spans="1:14" ht="26.25" customHeight="1" x14ac:dyDescent="0.5">
      <c r="A20" s="355" t="s">
        <v>32</v>
      </c>
      <c r="B20" s="708" t="s">
        <v>125</v>
      </c>
      <c r="C20" s="708"/>
      <c r="D20" s="525"/>
      <c r="E20" s="525"/>
      <c r="F20" s="525"/>
      <c r="G20" s="525"/>
      <c r="H20" s="525"/>
    </row>
    <row r="21" spans="1:14" ht="26.25" customHeight="1" x14ac:dyDescent="0.5">
      <c r="A21" s="355" t="s">
        <v>33</v>
      </c>
      <c r="B21" s="708" t="s">
        <v>126</v>
      </c>
      <c r="C21" s="708"/>
      <c r="D21" s="708"/>
      <c r="E21" s="708"/>
      <c r="F21" s="708"/>
      <c r="G21" s="708"/>
      <c r="H21" s="708"/>
      <c r="I21" s="357"/>
    </row>
    <row r="22" spans="1:14" ht="26.25" customHeight="1" x14ac:dyDescent="0.5">
      <c r="A22" s="355" t="s">
        <v>34</v>
      </c>
      <c r="B22" s="358" t="s">
        <v>9</v>
      </c>
      <c r="C22" s="525"/>
      <c r="D22" s="525"/>
      <c r="E22" s="525"/>
      <c r="F22" s="525"/>
      <c r="G22" s="525"/>
      <c r="H22" s="525"/>
    </row>
    <row r="23" spans="1:14" ht="26.25" customHeight="1" x14ac:dyDescent="0.5">
      <c r="A23" s="355" t="s">
        <v>35</v>
      </c>
      <c r="B23" s="358"/>
      <c r="C23" s="525"/>
      <c r="D23" s="525"/>
      <c r="E23" s="525"/>
      <c r="F23" s="525"/>
      <c r="G23" s="525"/>
      <c r="H23" s="525"/>
    </row>
    <row r="24" spans="1:14" ht="18" x14ac:dyDescent="0.35">
      <c r="A24" s="355"/>
      <c r="B24" s="359"/>
    </row>
    <row r="25" spans="1:14" ht="18" x14ac:dyDescent="0.35">
      <c r="A25" s="360" t="s">
        <v>1</v>
      </c>
      <c r="B25" s="359"/>
    </row>
    <row r="26" spans="1:14" ht="26.25" customHeight="1" x14ac:dyDescent="0.45">
      <c r="A26" s="514" t="s">
        <v>4</v>
      </c>
      <c r="B26" s="703" t="s">
        <v>130</v>
      </c>
      <c r="C26" s="703"/>
    </row>
    <row r="27" spans="1:14" ht="26.25" customHeight="1" x14ac:dyDescent="0.5">
      <c r="A27" s="469" t="s">
        <v>45</v>
      </c>
      <c r="B27" s="709"/>
      <c r="C27" s="709"/>
    </row>
    <row r="28" spans="1:14" ht="27" customHeight="1" thickBot="1" x14ac:dyDescent="0.5">
      <c r="A28" s="469" t="s">
        <v>5</v>
      </c>
      <c r="B28" s="461">
        <v>99.4</v>
      </c>
    </row>
    <row r="29" spans="1:14" s="2" customFormat="1" ht="27" customHeight="1" thickBot="1" x14ac:dyDescent="0.55000000000000004">
      <c r="A29" s="469" t="s">
        <v>46</v>
      </c>
      <c r="B29" s="364"/>
      <c r="C29" s="710" t="s">
        <v>47</v>
      </c>
      <c r="D29" s="711"/>
      <c r="E29" s="711"/>
      <c r="F29" s="711"/>
      <c r="G29" s="712"/>
      <c r="I29" s="365"/>
      <c r="J29" s="365"/>
      <c r="K29" s="365"/>
      <c r="L29" s="365"/>
    </row>
    <row r="30" spans="1:14" s="2" customFormat="1" ht="19.5" customHeight="1" thickBot="1" x14ac:dyDescent="0.4">
      <c r="A30" s="469" t="s">
        <v>48</v>
      </c>
      <c r="B30" s="640">
        <f>B28-B29</f>
        <v>99.4</v>
      </c>
      <c r="C30" s="367"/>
      <c r="D30" s="367"/>
      <c r="E30" s="367"/>
      <c r="F30" s="367"/>
      <c r="G30" s="368"/>
      <c r="I30" s="365"/>
      <c r="J30" s="365"/>
      <c r="K30" s="365"/>
      <c r="L30" s="365"/>
    </row>
    <row r="31" spans="1:14" s="2" customFormat="1" ht="27" customHeight="1" thickBot="1" x14ac:dyDescent="0.5">
      <c r="A31" s="469" t="s">
        <v>49</v>
      </c>
      <c r="B31" s="369">
        <v>1</v>
      </c>
      <c r="C31" s="713" t="s">
        <v>50</v>
      </c>
      <c r="D31" s="714"/>
      <c r="E31" s="714"/>
      <c r="F31" s="714"/>
      <c r="G31" s="714"/>
      <c r="H31" s="715"/>
      <c r="I31" s="365"/>
      <c r="J31" s="365"/>
      <c r="K31" s="365"/>
      <c r="L31" s="365"/>
    </row>
    <row r="32" spans="1:14" s="2" customFormat="1" ht="27" customHeight="1" thickBot="1" x14ac:dyDescent="0.5">
      <c r="A32" s="469" t="s">
        <v>51</v>
      </c>
      <c r="B32" s="369">
        <v>1</v>
      </c>
      <c r="C32" s="713" t="s">
        <v>52</v>
      </c>
      <c r="D32" s="714"/>
      <c r="E32" s="714"/>
      <c r="F32" s="714"/>
      <c r="G32" s="714"/>
      <c r="H32" s="715"/>
      <c r="I32" s="365"/>
      <c r="J32" s="365"/>
      <c r="K32" s="365"/>
      <c r="L32" s="370"/>
      <c r="M32" s="370"/>
      <c r="N32" s="371"/>
    </row>
    <row r="33" spans="1:14" s="2" customFormat="1" ht="17.25" customHeight="1" x14ac:dyDescent="0.35">
      <c r="A33" s="469"/>
      <c r="B33" s="372"/>
      <c r="C33" s="373"/>
      <c r="D33" s="373"/>
      <c r="E33" s="373"/>
      <c r="F33" s="373"/>
      <c r="G33" s="373"/>
      <c r="H33" s="373"/>
      <c r="I33" s="365"/>
      <c r="J33" s="365"/>
      <c r="K33" s="365"/>
      <c r="L33" s="370"/>
      <c r="M33" s="370"/>
      <c r="N33" s="371"/>
    </row>
    <row r="34" spans="1:14" s="2" customFormat="1" ht="18" x14ac:dyDescent="0.35">
      <c r="A34" s="469" t="s">
        <v>53</v>
      </c>
      <c r="B34" s="374">
        <f>B31/B32</f>
        <v>1</v>
      </c>
      <c r="C34" s="458" t="s">
        <v>54</v>
      </c>
      <c r="D34" s="458"/>
      <c r="E34" s="458"/>
      <c r="F34" s="458"/>
      <c r="G34" s="458"/>
      <c r="I34" s="365"/>
      <c r="J34" s="365"/>
      <c r="K34" s="365"/>
      <c r="L34" s="370"/>
      <c r="M34" s="370"/>
      <c r="N34" s="371"/>
    </row>
    <row r="35" spans="1:14" s="2" customFormat="1" ht="19.5" customHeight="1" thickBot="1" x14ac:dyDescent="0.4">
      <c r="A35" s="469"/>
      <c r="B35" s="640"/>
      <c r="C35" s="640"/>
      <c r="D35" s="640"/>
      <c r="E35" s="640"/>
      <c r="F35" s="640"/>
      <c r="G35" s="640"/>
      <c r="I35" s="365"/>
      <c r="J35" s="365"/>
      <c r="K35" s="365"/>
      <c r="L35" s="370"/>
      <c r="M35" s="370"/>
      <c r="N35" s="371"/>
    </row>
    <row r="36" spans="1:14" s="2" customFormat="1" ht="27" customHeight="1" thickBot="1" x14ac:dyDescent="0.5">
      <c r="A36" s="375" t="s">
        <v>55</v>
      </c>
      <c r="B36" s="376">
        <v>20</v>
      </c>
      <c r="C36" s="458"/>
      <c r="D36" s="716" t="s">
        <v>56</v>
      </c>
      <c r="E36" s="717"/>
      <c r="F36" s="716" t="s">
        <v>57</v>
      </c>
      <c r="G36" s="718"/>
      <c r="J36" s="365"/>
      <c r="K36" s="365"/>
      <c r="L36" s="370"/>
      <c r="M36" s="370"/>
      <c r="N36" s="371"/>
    </row>
    <row r="37" spans="1:14" s="2" customFormat="1" ht="27" customHeight="1" thickBot="1" x14ac:dyDescent="0.5">
      <c r="A37" s="377" t="s">
        <v>58</v>
      </c>
      <c r="B37" s="378">
        <v>4</v>
      </c>
      <c r="C37" s="379" t="s">
        <v>59</v>
      </c>
      <c r="D37" s="380" t="s">
        <v>60</v>
      </c>
      <c r="E37" s="381" t="s">
        <v>61</v>
      </c>
      <c r="F37" s="380" t="s">
        <v>60</v>
      </c>
      <c r="G37" s="382" t="s">
        <v>61</v>
      </c>
      <c r="I37" s="383" t="s">
        <v>62</v>
      </c>
      <c r="J37" s="365"/>
      <c r="K37" s="365"/>
      <c r="L37" s="370"/>
      <c r="M37" s="370"/>
      <c r="N37" s="371"/>
    </row>
    <row r="38" spans="1:14" s="2" customFormat="1" ht="26.25" customHeight="1" x14ac:dyDescent="0.45">
      <c r="A38" s="377" t="s">
        <v>63</v>
      </c>
      <c r="B38" s="378">
        <v>20</v>
      </c>
      <c r="C38" s="384">
        <v>1</v>
      </c>
      <c r="D38" s="385">
        <v>226109024</v>
      </c>
      <c r="E38" s="386">
        <f>IF(ISBLANK(D38),"-",$D$48/$D$45*D38)</f>
        <v>227777570.63072693</v>
      </c>
      <c r="F38" s="385">
        <v>230043256</v>
      </c>
      <c r="G38" s="387">
        <f>IF(ISBLANK(F38),"-",$D$48/$F$45*F38)</f>
        <v>224763852.78325829</v>
      </c>
      <c r="I38" s="388"/>
      <c r="J38" s="365"/>
      <c r="K38" s="365"/>
      <c r="L38" s="370"/>
      <c r="M38" s="370"/>
      <c r="N38" s="371"/>
    </row>
    <row r="39" spans="1:14" s="2" customFormat="1" ht="26.25" customHeight="1" x14ac:dyDescent="0.45">
      <c r="A39" s="377" t="s">
        <v>64</v>
      </c>
      <c r="B39" s="378">
        <v>1</v>
      </c>
      <c r="C39" s="409">
        <v>2</v>
      </c>
      <c r="D39" s="390">
        <v>225963689</v>
      </c>
      <c r="E39" s="391">
        <f>IF(ISBLANK(D39),"-",$D$48/$D$45*D39)</f>
        <v>227631163.14710692</v>
      </c>
      <c r="F39" s="390">
        <v>229640710</v>
      </c>
      <c r="G39" s="392">
        <f>IF(ISBLANK(F39),"-",$D$48/$F$45*F39)</f>
        <v>224370545.05733004</v>
      </c>
      <c r="I39" s="720">
        <f>ABS((F43/D43*D42)-F42)/D42</f>
        <v>1.4772764466034692E-2</v>
      </c>
      <c r="J39" s="365"/>
      <c r="K39" s="365"/>
      <c r="L39" s="370"/>
      <c r="M39" s="370"/>
      <c r="N39" s="371"/>
    </row>
    <row r="40" spans="1:14" ht="26.25" customHeight="1" x14ac:dyDescent="0.45">
      <c r="A40" s="377" t="s">
        <v>65</v>
      </c>
      <c r="B40" s="378">
        <v>1</v>
      </c>
      <c r="C40" s="409">
        <v>3</v>
      </c>
      <c r="D40" s="390">
        <v>226021265</v>
      </c>
      <c r="E40" s="391">
        <f>IF(ISBLANK(D40),"-",$D$48/$D$45*D40)</f>
        <v>227689164.0228554</v>
      </c>
      <c r="F40" s="390">
        <v>229441668</v>
      </c>
      <c r="G40" s="392">
        <f>IF(ISBLANK(F40),"-",$D$48/$F$45*F40)</f>
        <v>224176070.99378398</v>
      </c>
      <c r="I40" s="720"/>
      <c r="L40" s="370"/>
      <c r="M40" s="370"/>
      <c r="N40" s="458"/>
    </row>
    <row r="41" spans="1:14" ht="27" customHeight="1" thickBot="1" x14ac:dyDescent="0.5">
      <c r="A41" s="377" t="s">
        <v>66</v>
      </c>
      <c r="B41" s="378">
        <v>1</v>
      </c>
      <c r="C41" s="394">
        <v>4</v>
      </c>
      <c r="D41" s="395"/>
      <c r="E41" s="396" t="str">
        <f>IF(ISBLANK(D41),"-",$D$48/$D$45*D41)</f>
        <v>-</v>
      </c>
      <c r="F41" s="395"/>
      <c r="G41" s="397" t="str">
        <f>IF(ISBLANK(F41),"-",$D$48/$F$45*F41)</f>
        <v>-</v>
      </c>
      <c r="I41" s="398"/>
      <c r="L41" s="370"/>
      <c r="M41" s="370"/>
      <c r="N41" s="458"/>
    </row>
    <row r="42" spans="1:14" ht="27" customHeight="1" thickBot="1" x14ac:dyDescent="0.5">
      <c r="A42" s="377" t="s">
        <v>67</v>
      </c>
      <c r="B42" s="378">
        <v>1</v>
      </c>
      <c r="C42" s="399" t="s">
        <v>68</v>
      </c>
      <c r="D42" s="400">
        <f>AVERAGE(D38:D41)</f>
        <v>226031326</v>
      </c>
      <c r="E42" s="401">
        <f>AVERAGE(E38:E41)</f>
        <v>227699299.2668964</v>
      </c>
      <c r="F42" s="400">
        <f>AVERAGE(F38:F41)</f>
        <v>229708544.66666666</v>
      </c>
      <c r="G42" s="402">
        <f>AVERAGE(G38:G41)</f>
        <v>224436822.94479075</v>
      </c>
      <c r="H42" s="403"/>
    </row>
    <row r="43" spans="1:14" ht="26.25" customHeight="1" x14ac:dyDescent="0.45">
      <c r="A43" s="377" t="s">
        <v>69</v>
      </c>
      <c r="B43" s="378">
        <v>1</v>
      </c>
      <c r="C43" s="404" t="s">
        <v>70</v>
      </c>
      <c r="D43" s="405">
        <v>29.96</v>
      </c>
      <c r="E43" s="458"/>
      <c r="F43" s="405">
        <v>30.89</v>
      </c>
      <c r="H43" s="403"/>
    </row>
    <row r="44" spans="1:14" ht="26.25" customHeight="1" x14ac:dyDescent="0.45">
      <c r="A44" s="377" t="s">
        <v>71</v>
      </c>
      <c r="B44" s="378">
        <v>1</v>
      </c>
      <c r="C44" s="406" t="s">
        <v>72</v>
      </c>
      <c r="D44" s="407">
        <f>D43*$B$34</f>
        <v>29.96</v>
      </c>
      <c r="E44" s="477"/>
      <c r="F44" s="407">
        <f>F43*$B$34</f>
        <v>30.89</v>
      </c>
      <c r="H44" s="403"/>
    </row>
    <row r="45" spans="1:14" ht="19.5" customHeight="1" thickBot="1" x14ac:dyDescent="0.4">
      <c r="A45" s="377" t="s">
        <v>73</v>
      </c>
      <c r="B45" s="409">
        <f>(B44/B43)*(B42/B41)*(B40/B39)*(B38/B37)*B36</f>
        <v>100</v>
      </c>
      <c r="C45" s="406" t="s">
        <v>74</v>
      </c>
      <c r="D45" s="410">
        <f>D44*$B$30/100</f>
        <v>29.780240000000003</v>
      </c>
      <c r="E45" s="454"/>
      <c r="F45" s="410">
        <f>F44*$B$30/100</f>
        <v>30.704660000000004</v>
      </c>
      <c r="H45" s="403"/>
    </row>
    <row r="46" spans="1:14" ht="19.5" customHeight="1" thickBot="1" x14ac:dyDescent="0.4">
      <c r="A46" s="721" t="s">
        <v>75</v>
      </c>
      <c r="B46" s="722"/>
      <c r="C46" s="406" t="s">
        <v>76</v>
      </c>
      <c r="D46" s="412">
        <f>D45/$B$45</f>
        <v>0.29780240000000002</v>
      </c>
      <c r="E46" s="413"/>
      <c r="F46" s="414">
        <f>F45/$B$45</f>
        <v>0.30704660000000006</v>
      </c>
      <c r="H46" s="403"/>
    </row>
    <row r="47" spans="1:14" ht="27" customHeight="1" thickBot="1" x14ac:dyDescent="0.5">
      <c r="A47" s="723"/>
      <c r="B47" s="724"/>
      <c r="C47" s="415" t="s">
        <v>77</v>
      </c>
      <c r="D47" s="416">
        <v>0.3</v>
      </c>
      <c r="E47" s="417"/>
      <c r="F47" s="413"/>
      <c r="H47" s="403"/>
    </row>
    <row r="48" spans="1:14" ht="18" x14ac:dyDescent="0.35">
      <c r="C48" s="418" t="s">
        <v>78</v>
      </c>
      <c r="D48" s="410">
        <f>D47*$B$45</f>
        <v>30</v>
      </c>
      <c r="F48" s="419"/>
      <c r="H48" s="403"/>
    </row>
    <row r="49" spans="1:12" ht="19.5" customHeight="1" thickBot="1" x14ac:dyDescent="0.4">
      <c r="C49" s="420" t="s">
        <v>79</v>
      </c>
      <c r="D49" s="421">
        <f>D48/B34</f>
        <v>30</v>
      </c>
      <c r="F49" s="419"/>
      <c r="H49" s="403"/>
    </row>
    <row r="50" spans="1:12" ht="18" x14ac:dyDescent="0.35">
      <c r="C50" s="375" t="s">
        <v>80</v>
      </c>
      <c r="D50" s="422">
        <f>AVERAGE(E38:E41,G38:G41)</f>
        <v>226068061.10584357</v>
      </c>
      <c r="F50" s="423"/>
      <c r="H50" s="403"/>
    </row>
    <row r="51" spans="1:12" ht="18" x14ac:dyDescent="0.35">
      <c r="C51" s="377" t="s">
        <v>81</v>
      </c>
      <c r="D51" s="424">
        <f>STDEV(E38:E41,G38:G41)/D50</f>
        <v>7.9513423814076174E-3</v>
      </c>
      <c r="F51" s="423"/>
      <c r="H51" s="403"/>
    </row>
    <row r="52" spans="1:12" ht="19.5" customHeight="1" thickBot="1" x14ac:dyDescent="0.4">
      <c r="C52" s="425" t="s">
        <v>17</v>
      </c>
      <c r="D52" s="426">
        <f>COUNT(E38:E41,G38:G41)</f>
        <v>6</v>
      </c>
      <c r="F52" s="423"/>
    </row>
    <row r="54" spans="1:12" ht="18" x14ac:dyDescent="0.35">
      <c r="A54" s="427" t="s">
        <v>1</v>
      </c>
      <c r="B54" s="428" t="s">
        <v>82</v>
      </c>
    </row>
    <row r="55" spans="1:12" ht="18" x14ac:dyDescent="0.35">
      <c r="A55" s="458" t="s">
        <v>83</v>
      </c>
      <c r="B55" s="430" t="str">
        <f>B21</f>
        <v xml:space="preserve">Lamivudine 150 mg + Zidovudine 300 mg + Nevirapine 200 mg </v>
      </c>
    </row>
    <row r="56" spans="1:12" ht="26.25" customHeight="1" x14ac:dyDescent="0.45">
      <c r="A56" s="430" t="s">
        <v>84</v>
      </c>
      <c r="B56" s="431">
        <v>300</v>
      </c>
      <c r="C56" s="458" t="str">
        <f>B26</f>
        <v>Zidovudine</v>
      </c>
      <c r="H56" s="477"/>
    </row>
    <row r="57" spans="1:12" ht="18" x14ac:dyDescent="0.35">
      <c r="A57" s="430" t="s">
        <v>85</v>
      </c>
      <c r="B57" s="521">
        <f>Uniformity!C46</f>
        <v>1235.2130000000002</v>
      </c>
      <c r="H57" s="477"/>
    </row>
    <row r="58" spans="1:12" ht="19.5" customHeight="1" thickBot="1" x14ac:dyDescent="0.4">
      <c r="H58" s="477"/>
    </row>
    <row r="59" spans="1:12" s="2" customFormat="1" ht="27" customHeight="1" thickBot="1" x14ac:dyDescent="0.5">
      <c r="A59" s="375" t="s">
        <v>86</v>
      </c>
      <c r="B59" s="376">
        <v>100</v>
      </c>
      <c r="C59" s="458"/>
      <c r="D59" s="433" t="s">
        <v>87</v>
      </c>
      <c r="E59" s="434" t="s">
        <v>59</v>
      </c>
      <c r="F59" s="434" t="s">
        <v>60</v>
      </c>
      <c r="G59" s="434" t="s">
        <v>88</v>
      </c>
      <c r="H59" s="379" t="s">
        <v>89</v>
      </c>
      <c r="J59" s="480"/>
      <c r="K59" s="480"/>
      <c r="L59" s="365"/>
    </row>
    <row r="60" spans="1:12" s="2" customFormat="1" ht="26.25" customHeight="1" x14ac:dyDescent="0.45">
      <c r="A60" s="377" t="s">
        <v>90</v>
      </c>
      <c r="B60" s="378">
        <v>5</v>
      </c>
      <c r="C60" s="725" t="s">
        <v>91</v>
      </c>
      <c r="D60" s="728">
        <v>1235.43</v>
      </c>
      <c r="E60" s="435">
        <v>1</v>
      </c>
      <c r="F60" s="436">
        <v>224881252</v>
      </c>
      <c r="G60" s="606">
        <f>IF(ISBLANK(F60),"-",(F60/$D$50*$D$47*$B$68)*($B$57/$D$60))</f>
        <v>298.37264641258639</v>
      </c>
      <c r="H60" s="437">
        <f t="shared" ref="H60:H71" si="0">IF(ISBLANK(F60),"-",G60/$B$56)</f>
        <v>0.99457548804195461</v>
      </c>
      <c r="J60" s="480"/>
      <c r="K60" s="480"/>
      <c r="L60" s="365"/>
    </row>
    <row r="61" spans="1:12" s="2" customFormat="1" ht="26.25" customHeight="1" x14ac:dyDescent="0.45">
      <c r="A61" s="377" t="s">
        <v>92</v>
      </c>
      <c r="B61" s="378">
        <v>50</v>
      </c>
      <c r="C61" s="726"/>
      <c r="D61" s="729"/>
      <c r="E61" s="438">
        <v>2</v>
      </c>
      <c r="F61" s="390">
        <v>225120360</v>
      </c>
      <c r="G61" s="607">
        <f>IF(ISBLANK(F61),"-",(F61/$D$50*$D$47*$B$68)*($B$57/$D$60))</f>
        <v>298.68989512097767</v>
      </c>
      <c r="H61" s="439">
        <f t="shared" si="0"/>
        <v>0.99563298373659226</v>
      </c>
      <c r="J61" s="480"/>
      <c r="K61" s="480"/>
      <c r="L61" s="365"/>
    </row>
    <row r="62" spans="1:12" s="2" customFormat="1" ht="26.25" customHeight="1" x14ac:dyDescent="0.45">
      <c r="A62" s="377" t="s">
        <v>93</v>
      </c>
      <c r="B62" s="378">
        <v>1</v>
      </c>
      <c r="C62" s="726"/>
      <c r="D62" s="729"/>
      <c r="E62" s="438">
        <v>3</v>
      </c>
      <c r="F62" s="440">
        <v>225514750</v>
      </c>
      <c r="G62" s="607">
        <f>IF(ISBLANK(F62),"-",(F62/$D$50*$D$47*$B$68)*($B$57/$D$60))</f>
        <v>299.21317212593971</v>
      </c>
      <c r="H62" s="439">
        <f t="shared" si="0"/>
        <v>0.99737724041979903</v>
      </c>
      <c r="J62" s="480"/>
      <c r="K62" s="480"/>
      <c r="L62" s="365"/>
    </row>
    <row r="63" spans="1:12" ht="27" customHeight="1" thickBot="1" x14ac:dyDescent="0.5">
      <c r="A63" s="377" t="s">
        <v>94</v>
      </c>
      <c r="B63" s="378">
        <v>1</v>
      </c>
      <c r="C63" s="727"/>
      <c r="D63" s="730"/>
      <c r="E63" s="441">
        <v>4</v>
      </c>
      <c r="F63" s="442"/>
      <c r="G63" s="607" t="str">
        <f>IF(ISBLANK(F63),"-",(F63/$D$50*$D$47*$B$68)*($B$57/$D$60))</f>
        <v>-</v>
      </c>
      <c r="H63" s="439" t="str">
        <f t="shared" si="0"/>
        <v>-</v>
      </c>
    </row>
    <row r="64" spans="1:12" ht="26.25" customHeight="1" x14ac:dyDescent="0.45">
      <c r="A64" s="377" t="s">
        <v>95</v>
      </c>
      <c r="B64" s="378">
        <v>1</v>
      </c>
      <c r="C64" s="725" t="s">
        <v>96</v>
      </c>
      <c r="D64" s="728">
        <v>1245.6099999999999</v>
      </c>
      <c r="E64" s="435">
        <v>1</v>
      </c>
      <c r="F64" s="436">
        <v>231448757</v>
      </c>
      <c r="G64" s="608">
        <f>IF(ISBLANK(F64),"-",(F64/$D$50*$D$47*$B$68)*($B$57/$D$64))</f>
        <v>304.57669197912509</v>
      </c>
      <c r="H64" s="443">
        <f t="shared" si="0"/>
        <v>1.0152556399304169</v>
      </c>
    </row>
    <row r="65" spans="1:8" ht="26.25" customHeight="1" x14ac:dyDescent="0.45">
      <c r="A65" s="377" t="s">
        <v>97</v>
      </c>
      <c r="B65" s="378">
        <v>1</v>
      </c>
      <c r="C65" s="726"/>
      <c r="D65" s="729"/>
      <c r="E65" s="438">
        <v>2</v>
      </c>
      <c r="F65" s="390">
        <v>231307833</v>
      </c>
      <c r="G65" s="609">
        <f>IF(ISBLANK(F65),"-",(F65/$D$50*$D$47*$B$68)*($B$57/$D$64))</f>
        <v>304.39124200610814</v>
      </c>
      <c r="H65" s="444">
        <f t="shared" si="0"/>
        <v>1.0146374733536938</v>
      </c>
    </row>
    <row r="66" spans="1:8" ht="26.25" customHeight="1" x14ac:dyDescent="0.45">
      <c r="A66" s="377" t="s">
        <v>98</v>
      </c>
      <c r="B66" s="378">
        <v>1</v>
      </c>
      <c r="C66" s="726"/>
      <c r="D66" s="729"/>
      <c r="E66" s="438">
        <v>3</v>
      </c>
      <c r="F66" s="390">
        <v>230747844</v>
      </c>
      <c r="G66" s="609">
        <f>IF(ISBLANK(F66),"-",(F66/$D$50*$D$47*$B$68)*($B$57/$D$64))</f>
        <v>303.65432036792146</v>
      </c>
      <c r="H66" s="444">
        <f t="shared" si="0"/>
        <v>1.0121810678930716</v>
      </c>
    </row>
    <row r="67" spans="1:8" ht="27" customHeight="1" thickBot="1" x14ac:dyDescent="0.5">
      <c r="A67" s="377" t="s">
        <v>99</v>
      </c>
      <c r="B67" s="378">
        <v>1</v>
      </c>
      <c r="C67" s="727"/>
      <c r="D67" s="730"/>
      <c r="E67" s="441">
        <v>4</v>
      </c>
      <c r="F67" s="442"/>
      <c r="G67" s="610" t="str">
        <f>IF(ISBLANK(F67),"-",(F67/$D$50*$D$47*$B$68)*($B$57/$D$64))</f>
        <v>-</v>
      </c>
      <c r="H67" s="445" t="str">
        <f t="shared" si="0"/>
        <v>-</v>
      </c>
    </row>
    <row r="68" spans="1:8" ht="26.25" customHeight="1" x14ac:dyDescent="0.5">
      <c r="A68" s="377" t="s">
        <v>100</v>
      </c>
      <c r="B68" s="446">
        <f>(B67/B66)*(B65/B64)*(B63/B62)*(B61/B60)*B59</f>
        <v>1000</v>
      </c>
      <c r="C68" s="725" t="s">
        <v>101</v>
      </c>
      <c r="D68" s="728">
        <v>1230.52</v>
      </c>
      <c r="E68" s="435">
        <v>1</v>
      </c>
      <c r="F68" s="436">
        <v>229808740</v>
      </c>
      <c r="G68" s="608">
        <f>IF(ISBLANK(F68),"-",(F68/$D$50*$D$47*$B$68)*($B$57/$D$68))</f>
        <v>306.12709036634743</v>
      </c>
      <c r="H68" s="439">
        <f t="shared" si="0"/>
        <v>1.0204236345544915</v>
      </c>
    </row>
    <row r="69" spans="1:8" ht="27" customHeight="1" thickBot="1" x14ac:dyDescent="0.55000000000000004">
      <c r="A69" s="425" t="s">
        <v>102</v>
      </c>
      <c r="B69" s="447">
        <f>(D47*B68)/B56*B57</f>
        <v>1235.2130000000002</v>
      </c>
      <c r="C69" s="726"/>
      <c r="D69" s="729"/>
      <c r="E69" s="438">
        <v>2</v>
      </c>
      <c r="F69" s="390">
        <v>231173519</v>
      </c>
      <c r="G69" s="609">
        <f>IF(ISBLANK(F69),"-",(F69/$D$50*$D$47*$B$68)*($B$57/$D$68))</f>
        <v>307.94510574845646</v>
      </c>
      <c r="H69" s="439">
        <f t="shared" si="0"/>
        <v>1.0264836858281883</v>
      </c>
    </row>
    <row r="70" spans="1:8" ht="26.25" customHeight="1" x14ac:dyDescent="0.45">
      <c r="A70" s="738" t="s">
        <v>75</v>
      </c>
      <c r="B70" s="739"/>
      <c r="C70" s="726"/>
      <c r="D70" s="729"/>
      <c r="E70" s="438">
        <v>3</v>
      </c>
      <c r="F70" s="390">
        <v>230908547</v>
      </c>
      <c r="G70" s="609">
        <f>IF(ISBLANK(F70),"-",(F70/$D$50*$D$47*$B$68)*($B$57/$D$68))</f>
        <v>307.59213785268122</v>
      </c>
      <c r="H70" s="439">
        <f t="shared" si="0"/>
        <v>1.0253071261756042</v>
      </c>
    </row>
    <row r="71" spans="1:8" ht="27" customHeight="1" thickBot="1" x14ac:dyDescent="0.5">
      <c r="A71" s="740"/>
      <c r="B71" s="741"/>
      <c r="C71" s="737"/>
      <c r="D71" s="730"/>
      <c r="E71" s="441">
        <v>4</v>
      </c>
      <c r="F71" s="442"/>
      <c r="G71" s="610" t="str">
        <f>IF(ISBLANK(F71),"-",(F71/$D$50*$D$47*$B$68)*($B$57/$D$68))</f>
        <v>-</v>
      </c>
      <c r="H71" s="448" t="str">
        <f t="shared" si="0"/>
        <v>-</v>
      </c>
    </row>
    <row r="72" spans="1:8" ht="26.25" customHeight="1" x14ac:dyDescent="0.45">
      <c r="A72" s="477"/>
      <c r="B72" s="477"/>
      <c r="C72" s="477"/>
      <c r="D72" s="477"/>
      <c r="E72" s="477"/>
      <c r="F72" s="451" t="s">
        <v>68</v>
      </c>
      <c r="G72" s="523">
        <f>AVERAGE(G60:G71)</f>
        <v>303.39581133112711</v>
      </c>
      <c r="H72" s="452">
        <f>AVERAGE(H60:H71)</f>
        <v>1.0113193711037569</v>
      </c>
    </row>
    <row r="73" spans="1:8" ht="26.25" customHeight="1" x14ac:dyDescent="0.45">
      <c r="C73" s="477"/>
      <c r="D73" s="477"/>
      <c r="E73" s="477"/>
      <c r="F73" s="453" t="s">
        <v>81</v>
      </c>
      <c r="G73" s="522">
        <f>STDEV(G60:G71)/G72</f>
        <v>1.2392438872601269E-2</v>
      </c>
      <c r="H73" s="522">
        <f>STDEV(H60:H71)/H72</f>
        <v>1.2392438872601299E-2</v>
      </c>
    </row>
    <row r="74" spans="1:8" ht="27" customHeight="1" thickBot="1" x14ac:dyDescent="0.5">
      <c r="A74" s="477"/>
      <c r="B74" s="477"/>
      <c r="C74" s="477"/>
      <c r="D74" s="477"/>
      <c r="E74" s="454"/>
      <c r="F74" s="455" t="s">
        <v>17</v>
      </c>
      <c r="G74" s="456">
        <f>COUNT(G60:G71)</f>
        <v>9</v>
      </c>
      <c r="H74" s="456">
        <f>COUNT(H60:H71)</f>
        <v>9</v>
      </c>
    </row>
    <row r="76" spans="1:8" ht="26.25" customHeight="1" x14ac:dyDescent="0.45">
      <c r="A76" s="514" t="s">
        <v>103</v>
      </c>
      <c r="B76" s="469" t="s">
        <v>104</v>
      </c>
      <c r="C76" s="733" t="str">
        <f>C56</f>
        <v>Zidovudine</v>
      </c>
      <c r="D76" s="733"/>
      <c r="E76" s="458" t="s">
        <v>105</v>
      </c>
      <c r="F76" s="458"/>
      <c r="G76" s="459">
        <f>H72</f>
        <v>1.0113193711037569</v>
      </c>
      <c r="H76" s="640"/>
    </row>
    <row r="77" spans="1:8" ht="18" x14ac:dyDescent="0.35">
      <c r="A77" s="360" t="s">
        <v>106</v>
      </c>
      <c r="B77" s="360" t="s">
        <v>107</v>
      </c>
    </row>
    <row r="78" spans="1:8" ht="18" x14ac:dyDescent="0.35">
      <c r="A78" s="360"/>
      <c r="B78" s="360"/>
    </row>
    <row r="79" spans="1:8" ht="26.25" customHeight="1" x14ac:dyDescent="0.45">
      <c r="A79" s="514" t="s">
        <v>4</v>
      </c>
      <c r="B79" s="719" t="str">
        <f>B26</f>
        <v>Zidovudine</v>
      </c>
      <c r="C79" s="719"/>
    </row>
    <row r="80" spans="1:8" ht="26.25" customHeight="1" x14ac:dyDescent="0.45">
      <c r="A80" s="469" t="s">
        <v>45</v>
      </c>
      <c r="B80" s="719">
        <f>B27</f>
        <v>0</v>
      </c>
      <c r="C80" s="719"/>
    </row>
    <row r="81" spans="1:12" ht="27" customHeight="1" thickBot="1" x14ac:dyDescent="0.5">
      <c r="A81" s="469" t="s">
        <v>5</v>
      </c>
      <c r="B81" s="461">
        <f>B28</f>
        <v>99.4</v>
      </c>
    </row>
    <row r="82" spans="1:12" s="2" customFormat="1" ht="27" customHeight="1" thickBot="1" x14ac:dyDescent="0.55000000000000004">
      <c r="A82" s="469" t="s">
        <v>46</v>
      </c>
      <c r="B82" s="364">
        <v>0</v>
      </c>
      <c r="C82" s="710" t="s">
        <v>47</v>
      </c>
      <c r="D82" s="711"/>
      <c r="E82" s="711"/>
      <c r="F82" s="711"/>
      <c r="G82" s="712"/>
      <c r="I82" s="365"/>
      <c r="J82" s="365"/>
      <c r="K82" s="365"/>
      <c r="L82" s="365"/>
    </row>
    <row r="83" spans="1:12" s="2" customFormat="1" ht="19.5" customHeight="1" thickBot="1" x14ac:dyDescent="0.4">
      <c r="A83" s="469" t="s">
        <v>48</v>
      </c>
      <c r="B83" s="640">
        <f>B81-B82</f>
        <v>99.4</v>
      </c>
      <c r="C83" s="367"/>
      <c r="D83" s="367"/>
      <c r="E83" s="367"/>
      <c r="F83" s="367"/>
      <c r="G83" s="368"/>
      <c r="I83" s="365"/>
      <c r="J83" s="365"/>
      <c r="K83" s="365"/>
      <c r="L83" s="365"/>
    </row>
    <row r="84" spans="1:12" s="2" customFormat="1" ht="27" customHeight="1" thickBot="1" x14ac:dyDescent="0.5">
      <c r="A84" s="469" t="s">
        <v>49</v>
      </c>
      <c r="B84" s="369">
        <v>1</v>
      </c>
      <c r="C84" s="713" t="s">
        <v>108</v>
      </c>
      <c r="D84" s="714"/>
      <c r="E84" s="714"/>
      <c r="F84" s="714"/>
      <c r="G84" s="714"/>
      <c r="H84" s="715"/>
      <c r="I84" s="365"/>
      <c r="J84" s="365"/>
      <c r="K84" s="365"/>
      <c r="L84" s="365"/>
    </row>
    <row r="85" spans="1:12" s="2" customFormat="1" ht="27" customHeight="1" thickBot="1" x14ac:dyDescent="0.5">
      <c r="A85" s="469" t="s">
        <v>51</v>
      </c>
      <c r="B85" s="369">
        <v>1</v>
      </c>
      <c r="C85" s="713" t="s">
        <v>109</v>
      </c>
      <c r="D85" s="714"/>
      <c r="E85" s="714"/>
      <c r="F85" s="714"/>
      <c r="G85" s="714"/>
      <c r="H85" s="715"/>
      <c r="I85" s="365"/>
      <c r="J85" s="365"/>
      <c r="K85" s="365"/>
      <c r="L85" s="365"/>
    </row>
    <row r="86" spans="1:12" s="2" customFormat="1" ht="18" x14ac:dyDescent="0.35">
      <c r="A86" s="469"/>
      <c r="B86" s="372"/>
      <c r="C86" s="373"/>
      <c r="D86" s="373"/>
      <c r="E86" s="373"/>
      <c r="F86" s="373"/>
      <c r="G86" s="373"/>
      <c r="H86" s="373"/>
      <c r="I86" s="365"/>
      <c r="J86" s="365"/>
      <c r="K86" s="365"/>
      <c r="L86" s="365"/>
    </row>
    <row r="87" spans="1:12" s="2" customFormat="1" ht="18" x14ac:dyDescent="0.35">
      <c r="A87" s="469" t="s">
        <v>53</v>
      </c>
      <c r="B87" s="374">
        <f>B84/B85</f>
        <v>1</v>
      </c>
      <c r="C87" s="458" t="s">
        <v>54</v>
      </c>
      <c r="D87" s="458"/>
      <c r="E87" s="458"/>
      <c r="F87" s="458"/>
      <c r="G87" s="458"/>
      <c r="I87" s="365"/>
      <c r="J87" s="365"/>
      <c r="K87" s="365"/>
      <c r="L87" s="365"/>
    </row>
    <row r="88" spans="1:12" ht="19.5" customHeight="1" thickBot="1" x14ac:dyDescent="0.4">
      <c r="A88" s="360"/>
      <c r="B88" s="360"/>
    </row>
    <row r="89" spans="1:12" ht="27" customHeight="1" thickBot="1" x14ac:dyDescent="0.5">
      <c r="A89" s="375" t="s">
        <v>55</v>
      </c>
      <c r="B89" s="376">
        <v>20</v>
      </c>
      <c r="D89" s="642" t="s">
        <v>56</v>
      </c>
      <c r="E89" s="645"/>
      <c r="F89" s="716" t="s">
        <v>57</v>
      </c>
      <c r="G89" s="718"/>
    </row>
    <row r="90" spans="1:12" ht="27" customHeight="1" thickBot="1" x14ac:dyDescent="0.5">
      <c r="A90" s="377" t="s">
        <v>58</v>
      </c>
      <c r="B90" s="378">
        <v>4</v>
      </c>
      <c r="C90" s="641" t="s">
        <v>59</v>
      </c>
      <c r="D90" s="380" t="s">
        <v>60</v>
      </c>
      <c r="E90" s="381" t="s">
        <v>61</v>
      </c>
      <c r="F90" s="380" t="s">
        <v>60</v>
      </c>
      <c r="G90" s="465" t="s">
        <v>61</v>
      </c>
      <c r="I90" s="383" t="s">
        <v>62</v>
      </c>
    </row>
    <row r="91" spans="1:12" ht="26.25" customHeight="1" x14ac:dyDescent="0.45">
      <c r="A91" s="377" t="s">
        <v>63</v>
      </c>
      <c r="B91" s="378">
        <v>20</v>
      </c>
      <c r="C91" s="466">
        <v>1</v>
      </c>
      <c r="D91" s="385">
        <v>209818322</v>
      </c>
      <c r="E91" s="386">
        <f>IF(ISBLANK(D91),"-",$D$101/$D$98*D91)</f>
        <v>279903860.04143673</v>
      </c>
      <c r="F91" s="385">
        <v>229231020</v>
      </c>
      <c r="G91" s="387">
        <f>IF(ISBLANK(F91),"-",$D$101/$F$98*F91)</f>
        <v>287597324.88713455</v>
      </c>
      <c r="I91" s="388"/>
    </row>
    <row r="92" spans="1:12" ht="26.25" customHeight="1" x14ac:dyDescent="0.45">
      <c r="A92" s="377" t="s">
        <v>64</v>
      </c>
      <c r="B92" s="378">
        <v>1</v>
      </c>
      <c r="C92" s="477">
        <v>2</v>
      </c>
      <c r="D92" s="390">
        <v>210164243</v>
      </c>
      <c r="E92" s="391">
        <f>IF(ISBLANK(D92),"-",$D$101/$D$98*D92)</f>
        <v>280365328.90767515</v>
      </c>
      <c r="F92" s="390">
        <v>229646284</v>
      </c>
      <c r="G92" s="392">
        <f>IF(ISBLANK(F92),"-",$D$101/$F$98*F92)</f>
        <v>288118322.50570261</v>
      </c>
      <c r="I92" s="720">
        <f>ABS((F96/D96*D95)-F95)/D95</f>
        <v>2.974119867451671E-2</v>
      </c>
    </row>
    <row r="93" spans="1:12" ht="26.25" customHeight="1" x14ac:dyDescent="0.45">
      <c r="A93" s="377" t="s">
        <v>65</v>
      </c>
      <c r="B93" s="378">
        <v>1</v>
      </c>
      <c r="C93" s="477">
        <v>3</v>
      </c>
      <c r="D93" s="390">
        <v>210122213</v>
      </c>
      <c r="E93" s="391">
        <f>IF(ISBLANK(D93),"-",$D$101/$D$98*D93)</f>
        <v>280309259.64201045</v>
      </c>
      <c r="F93" s="390">
        <v>229850415</v>
      </c>
      <c r="G93" s="392">
        <f>IF(ISBLANK(F93),"-",$D$101/$F$98*F93)</f>
        <v>288374428.89796376</v>
      </c>
      <c r="I93" s="720"/>
    </row>
    <row r="94" spans="1:12" ht="27" customHeight="1" thickBot="1" x14ac:dyDescent="0.5">
      <c r="A94" s="377" t="s">
        <v>66</v>
      </c>
      <c r="B94" s="378">
        <v>1</v>
      </c>
      <c r="C94" s="467">
        <v>4</v>
      </c>
      <c r="D94" s="395"/>
      <c r="E94" s="396" t="str">
        <f>IF(ISBLANK(D94),"-",$D$101/$D$98*D94)</f>
        <v>-</v>
      </c>
      <c r="F94" s="468"/>
      <c r="G94" s="397" t="str">
        <f>IF(ISBLANK(F94),"-",$D$101/$F$98*F94)</f>
        <v>-</v>
      </c>
      <c r="I94" s="398"/>
    </row>
    <row r="95" spans="1:12" ht="27" customHeight="1" thickBot="1" x14ac:dyDescent="0.5">
      <c r="A95" s="377" t="s">
        <v>67</v>
      </c>
      <c r="B95" s="378">
        <v>1</v>
      </c>
      <c r="C95" s="469" t="s">
        <v>68</v>
      </c>
      <c r="D95" s="470">
        <f>AVERAGE(D91:D94)</f>
        <v>210034926</v>
      </c>
      <c r="E95" s="401">
        <f>AVERAGE(E91:E94)</f>
        <v>280192816.1970408</v>
      </c>
      <c r="F95" s="471">
        <f>AVERAGE(F91:F94)</f>
        <v>229575906.33333334</v>
      </c>
      <c r="G95" s="472">
        <f>AVERAGE(G91:G94)</f>
        <v>288030025.43026698</v>
      </c>
    </row>
    <row r="96" spans="1:12" ht="26.25" customHeight="1" x14ac:dyDescent="0.45">
      <c r="A96" s="377" t="s">
        <v>69</v>
      </c>
      <c r="B96" s="461">
        <v>1</v>
      </c>
      <c r="C96" s="473" t="s">
        <v>110</v>
      </c>
      <c r="D96" s="474">
        <v>28.28</v>
      </c>
      <c r="E96" s="458"/>
      <c r="F96" s="405">
        <v>30.07</v>
      </c>
    </row>
    <row r="97" spans="1:10" ht="26.25" customHeight="1" x14ac:dyDescent="0.45">
      <c r="A97" s="377" t="s">
        <v>71</v>
      </c>
      <c r="B97" s="461">
        <v>1</v>
      </c>
      <c r="C97" s="475" t="s">
        <v>111</v>
      </c>
      <c r="D97" s="476">
        <f>D96*$B$87</f>
        <v>28.28</v>
      </c>
      <c r="E97" s="477"/>
      <c r="F97" s="407">
        <f>F96*$B$87</f>
        <v>30.07</v>
      </c>
    </row>
    <row r="98" spans="1:10" ht="19.5" customHeight="1" thickBot="1" x14ac:dyDescent="0.4">
      <c r="A98" s="377" t="s">
        <v>73</v>
      </c>
      <c r="B98" s="477">
        <f>(B97/B96)*(B95/B94)*(B93/B92)*(B91/B90)*B89</f>
        <v>100</v>
      </c>
      <c r="C98" s="475" t="s">
        <v>112</v>
      </c>
      <c r="D98" s="478">
        <f>D97*$B$83/100</f>
        <v>28.110320000000002</v>
      </c>
      <c r="E98" s="454"/>
      <c r="F98" s="410">
        <f>F97*$B$83/100</f>
        <v>29.889580000000002</v>
      </c>
    </row>
    <row r="99" spans="1:10" ht="19.5" customHeight="1" thickBot="1" x14ac:dyDescent="0.4">
      <c r="A99" s="721" t="s">
        <v>75</v>
      </c>
      <c r="B99" s="735"/>
      <c r="C99" s="475" t="s">
        <v>113</v>
      </c>
      <c r="D99" s="479">
        <f>D98/$B$98</f>
        <v>0.2811032</v>
      </c>
      <c r="E99" s="454"/>
      <c r="F99" s="414">
        <f>F98/$B$98</f>
        <v>0.29889580000000004</v>
      </c>
      <c r="H99" s="403"/>
    </row>
    <row r="100" spans="1:10" ht="19.5" customHeight="1" thickBot="1" x14ac:dyDescent="0.4">
      <c r="A100" s="723"/>
      <c r="B100" s="736"/>
      <c r="C100" s="475" t="s">
        <v>77</v>
      </c>
      <c r="D100" s="481">
        <f>$B$56/$B$116</f>
        <v>0.375</v>
      </c>
      <c r="F100" s="419"/>
      <c r="G100" s="488"/>
      <c r="H100" s="403"/>
    </row>
    <row r="101" spans="1:10" ht="18" x14ac:dyDescent="0.35">
      <c r="C101" s="475" t="s">
        <v>78</v>
      </c>
      <c r="D101" s="476">
        <f>D100*$B$98</f>
        <v>37.5</v>
      </c>
      <c r="F101" s="419"/>
      <c r="H101" s="403"/>
    </row>
    <row r="102" spans="1:10" ht="19.5" customHeight="1" thickBot="1" x14ac:dyDescent="0.4">
      <c r="C102" s="483" t="s">
        <v>79</v>
      </c>
      <c r="D102" s="484">
        <f>D101/B34</f>
        <v>37.5</v>
      </c>
      <c r="F102" s="423"/>
      <c r="H102" s="403"/>
      <c r="J102" s="485"/>
    </row>
    <row r="103" spans="1:10" ht="18" x14ac:dyDescent="0.35">
      <c r="C103" s="486" t="s">
        <v>114</v>
      </c>
      <c r="D103" s="487">
        <f>AVERAGE(E91:E94,G91:G94)</f>
        <v>284111420.81365389</v>
      </c>
      <c r="F103" s="423"/>
      <c r="G103" s="488"/>
      <c r="H103" s="403"/>
      <c r="J103" s="489"/>
    </row>
    <row r="104" spans="1:10" ht="18" x14ac:dyDescent="0.35">
      <c r="C104" s="453" t="s">
        <v>81</v>
      </c>
      <c r="D104" s="490">
        <f>STDEV(E91:E94,G91:G94)/D103</f>
        <v>1.5144990662999713E-2</v>
      </c>
      <c r="F104" s="423"/>
      <c r="H104" s="403"/>
      <c r="J104" s="489"/>
    </row>
    <row r="105" spans="1:10" ht="19.5" customHeight="1" thickBot="1" x14ac:dyDescent="0.4">
      <c r="C105" s="455" t="s">
        <v>17</v>
      </c>
      <c r="D105" s="491">
        <f>COUNT(E91:E94,G91:G94)</f>
        <v>6</v>
      </c>
      <c r="F105" s="423"/>
      <c r="H105" s="403"/>
      <c r="J105" s="489"/>
    </row>
    <row r="106" spans="1:10" ht="19.5" customHeight="1" thickBot="1" x14ac:dyDescent="0.4">
      <c r="A106" s="427"/>
      <c r="B106" s="427"/>
      <c r="C106" s="427"/>
      <c r="D106" s="427"/>
      <c r="E106" s="427"/>
    </row>
    <row r="107" spans="1:10" ht="26.25" customHeight="1" x14ac:dyDescent="0.45">
      <c r="A107" s="375" t="s">
        <v>115</v>
      </c>
      <c r="B107" s="376">
        <v>800</v>
      </c>
      <c r="C107" s="642" t="s">
        <v>128</v>
      </c>
      <c r="D107" s="493" t="s">
        <v>60</v>
      </c>
      <c r="E107" s="494" t="s">
        <v>116</v>
      </c>
      <c r="F107" s="495" t="s">
        <v>117</v>
      </c>
    </row>
    <row r="108" spans="1:10" ht="26.25" customHeight="1" x14ac:dyDescent="0.45">
      <c r="A108" s="377" t="s">
        <v>118</v>
      </c>
      <c r="B108" s="378">
        <v>1</v>
      </c>
      <c r="C108" s="496">
        <v>1</v>
      </c>
      <c r="D108" s="497">
        <v>232437427</v>
      </c>
      <c r="E108" s="619">
        <f t="shared" ref="E108:E113" si="1">IF(ISBLANK(D108),"-",D108/$D$103*$D$100*$B$116)</f>
        <v>245.43620210796132</v>
      </c>
      <c r="F108" s="498">
        <f t="shared" ref="F108:F113" si="2">IF(ISBLANK(D108), "-", E108/$B$56)</f>
        <v>0.8181206736932044</v>
      </c>
    </row>
    <row r="109" spans="1:10" ht="26.25" customHeight="1" x14ac:dyDescent="0.45">
      <c r="A109" s="377" t="s">
        <v>92</v>
      </c>
      <c r="B109" s="378">
        <v>1</v>
      </c>
      <c r="C109" s="496">
        <v>2</v>
      </c>
      <c r="D109" s="497">
        <v>234928362</v>
      </c>
      <c r="E109" s="620">
        <f t="shared" si="1"/>
        <v>248.06643956149239</v>
      </c>
      <c r="F109" s="499">
        <f t="shared" si="2"/>
        <v>0.82688813187164134</v>
      </c>
    </row>
    <row r="110" spans="1:10" ht="26.25" customHeight="1" x14ac:dyDescent="0.45">
      <c r="A110" s="377" t="s">
        <v>93</v>
      </c>
      <c r="B110" s="378">
        <v>1</v>
      </c>
      <c r="C110" s="496">
        <v>3</v>
      </c>
      <c r="D110" s="497">
        <v>227286868</v>
      </c>
      <c r="E110" s="620">
        <f t="shared" si="1"/>
        <v>239.99760447758493</v>
      </c>
      <c r="F110" s="499">
        <f t="shared" si="2"/>
        <v>0.79999201492528305</v>
      </c>
    </row>
    <row r="111" spans="1:10" ht="26.25" customHeight="1" x14ac:dyDescent="0.45">
      <c r="A111" s="377" t="s">
        <v>94</v>
      </c>
      <c r="B111" s="378">
        <v>1</v>
      </c>
      <c r="C111" s="496">
        <v>4</v>
      </c>
      <c r="D111" s="497">
        <v>226016994</v>
      </c>
      <c r="E111" s="620">
        <f t="shared" si="1"/>
        <v>238.65671434754731</v>
      </c>
      <c r="F111" s="499">
        <f t="shared" si="2"/>
        <v>0.79552238115849105</v>
      </c>
    </row>
    <row r="112" spans="1:10" ht="26.25" customHeight="1" x14ac:dyDescent="0.45">
      <c r="A112" s="377" t="s">
        <v>95</v>
      </c>
      <c r="B112" s="378">
        <v>1</v>
      </c>
      <c r="C112" s="496">
        <v>5</v>
      </c>
      <c r="D112" s="497">
        <v>228922479</v>
      </c>
      <c r="E112" s="620">
        <f t="shared" si="1"/>
        <v>241.72468499618836</v>
      </c>
      <c r="F112" s="499">
        <f t="shared" si="2"/>
        <v>0.80574894998729452</v>
      </c>
    </row>
    <row r="113" spans="1:10" ht="26.25" customHeight="1" x14ac:dyDescent="0.45">
      <c r="A113" s="377" t="s">
        <v>97</v>
      </c>
      <c r="B113" s="378">
        <v>1</v>
      </c>
      <c r="C113" s="500">
        <v>6</v>
      </c>
      <c r="D113" s="501">
        <v>228413453</v>
      </c>
      <c r="E113" s="621">
        <f t="shared" si="1"/>
        <v>241.187192347837</v>
      </c>
      <c r="F113" s="502">
        <f t="shared" si="2"/>
        <v>0.80395730782612329</v>
      </c>
    </row>
    <row r="114" spans="1:10" ht="26.25" customHeight="1" x14ac:dyDescent="0.45">
      <c r="A114" s="377" t="s">
        <v>98</v>
      </c>
      <c r="B114" s="378">
        <v>1</v>
      </c>
      <c r="C114" s="496"/>
      <c r="D114" s="477"/>
      <c r="E114" s="458"/>
      <c r="F114" s="503"/>
    </row>
    <row r="115" spans="1:10" ht="26.25" customHeight="1" x14ac:dyDescent="0.45">
      <c r="A115" s="377" t="s">
        <v>99</v>
      </c>
      <c r="B115" s="378">
        <v>1</v>
      </c>
      <c r="C115" s="496"/>
      <c r="D115" s="504" t="s">
        <v>68</v>
      </c>
      <c r="E115" s="524">
        <f>AVERAGE(E108:E113)</f>
        <v>242.51147297310192</v>
      </c>
      <c r="F115" s="505">
        <f>AVERAGE(F108:F113)</f>
        <v>0.80837157657700631</v>
      </c>
    </row>
    <row r="116" spans="1:10" ht="27" customHeight="1" thickBot="1" x14ac:dyDescent="0.5">
      <c r="A116" s="377" t="s">
        <v>100</v>
      </c>
      <c r="B116" s="409">
        <f>(B115/B114)*(B113/B112)*(B111/B110)*(B109/B108)*B107</f>
        <v>800</v>
      </c>
      <c r="C116" s="506"/>
      <c r="D116" s="469" t="s">
        <v>81</v>
      </c>
      <c r="E116" s="507">
        <f>STDEV(E108:E113)/E115</f>
        <v>1.4632749032328224E-2</v>
      </c>
      <c r="F116" s="507">
        <f>STDEV(F108:F113)/F115</f>
        <v>1.463274903232825E-2</v>
      </c>
      <c r="I116" s="458"/>
    </row>
    <row r="117" spans="1:10" ht="27" customHeight="1" thickBot="1" x14ac:dyDescent="0.5">
      <c r="A117" s="721" t="s">
        <v>75</v>
      </c>
      <c r="B117" s="722"/>
      <c r="C117" s="508"/>
      <c r="D117" s="509" t="s">
        <v>17</v>
      </c>
      <c r="E117" s="510">
        <f>COUNT(E108:E113)</f>
        <v>6</v>
      </c>
      <c r="F117" s="510">
        <f>COUNT(F108:F113)</f>
        <v>6</v>
      </c>
      <c r="I117" s="458"/>
      <c r="J117" s="489"/>
    </row>
    <row r="118" spans="1:10" ht="19.5" customHeight="1" thickBot="1" x14ac:dyDescent="0.4">
      <c r="A118" s="723"/>
      <c r="B118" s="724"/>
      <c r="C118" s="458"/>
      <c r="D118" s="458"/>
      <c r="E118" s="458"/>
      <c r="F118" s="477"/>
      <c r="G118" s="458"/>
      <c r="H118" s="458"/>
      <c r="I118" s="458"/>
    </row>
    <row r="119" spans="1:10" ht="18" x14ac:dyDescent="0.35">
      <c r="A119" s="519"/>
      <c r="B119" s="373"/>
      <c r="C119" s="458"/>
      <c r="D119" s="458"/>
      <c r="E119" s="458"/>
      <c r="F119" s="477"/>
      <c r="G119" s="458"/>
      <c r="H119" s="458"/>
      <c r="I119" s="458"/>
    </row>
    <row r="120" spans="1:10" ht="26.25" customHeight="1" x14ac:dyDescent="0.45">
      <c r="A120" s="514" t="s">
        <v>103</v>
      </c>
      <c r="B120" s="469" t="s">
        <v>119</v>
      </c>
      <c r="C120" s="733" t="str">
        <f>C56</f>
        <v>Zidovudine</v>
      </c>
      <c r="D120" s="733"/>
      <c r="E120" s="458" t="s">
        <v>120</v>
      </c>
      <c r="F120" s="458"/>
      <c r="G120" s="459">
        <f>F115</f>
        <v>0.80837157657700631</v>
      </c>
      <c r="H120" s="458"/>
      <c r="I120" s="458"/>
    </row>
    <row r="121" spans="1:10" ht="19.5" customHeight="1" thickBot="1" x14ac:dyDescent="0.4">
      <c r="A121" s="643"/>
      <c r="B121" s="643"/>
      <c r="C121" s="512"/>
      <c r="D121" s="512"/>
      <c r="E121" s="512"/>
      <c r="F121" s="512"/>
      <c r="G121" s="512"/>
      <c r="H121" s="512"/>
    </row>
    <row r="122" spans="1:10" ht="18" x14ac:dyDescent="0.35">
      <c r="B122" s="734" t="s">
        <v>23</v>
      </c>
      <c r="C122" s="734"/>
      <c r="E122" s="641" t="s">
        <v>24</v>
      </c>
      <c r="F122" s="513"/>
      <c r="G122" s="734" t="s">
        <v>25</v>
      </c>
      <c r="H122" s="734"/>
    </row>
    <row r="123" spans="1:10" ht="69.900000000000006" customHeight="1" x14ac:dyDescent="0.35">
      <c r="A123" s="514" t="s">
        <v>26</v>
      </c>
      <c r="B123" s="516"/>
      <c r="C123" s="516"/>
      <c r="E123" s="516"/>
      <c r="F123" s="458"/>
      <c r="G123" s="516"/>
      <c r="H123" s="516"/>
    </row>
    <row r="124" spans="1:10" ht="69.900000000000006" customHeight="1" x14ac:dyDescent="0.35">
      <c r="A124" s="514" t="s">
        <v>27</v>
      </c>
      <c r="B124" s="517"/>
      <c r="C124" s="517"/>
      <c r="E124" s="517"/>
      <c r="F124" s="458"/>
      <c r="G124" s="518"/>
      <c r="H124" s="518"/>
    </row>
    <row r="125" spans="1:10" ht="18" x14ac:dyDescent="0.35">
      <c r="A125" s="477"/>
      <c r="B125" s="477"/>
      <c r="C125" s="477"/>
      <c r="D125" s="477"/>
      <c r="E125" s="477"/>
      <c r="F125" s="454"/>
      <c r="G125" s="477"/>
      <c r="H125" s="477"/>
      <c r="I125" s="458"/>
    </row>
    <row r="126" spans="1:10" ht="18" x14ac:dyDescent="0.35">
      <c r="A126" s="477"/>
      <c r="B126" s="477"/>
      <c r="C126" s="477"/>
      <c r="D126" s="477"/>
      <c r="E126" s="477"/>
      <c r="F126" s="454"/>
      <c r="G126" s="477"/>
      <c r="H126" s="477"/>
      <c r="I126" s="458"/>
    </row>
    <row r="127" spans="1:10" ht="18" x14ac:dyDescent="0.35">
      <c r="A127" s="477"/>
      <c r="B127" s="477"/>
      <c r="C127" s="477"/>
      <c r="D127" s="477"/>
      <c r="E127" s="477"/>
      <c r="F127" s="454"/>
      <c r="G127" s="477"/>
      <c r="H127" s="477"/>
      <c r="I127" s="458"/>
    </row>
    <row r="128" spans="1:10" ht="18" x14ac:dyDescent="0.35">
      <c r="A128" s="477"/>
      <c r="B128" s="477"/>
      <c r="C128" s="477"/>
      <c r="D128" s="477"/>
      <c r="E128" s="477"/>
      <c r="F128" s="454"/>
      <c r="G128" s="477"/>
      <c r="H128" s="477"/>
      <c r="I128" s="458"/>
    </row>
    <row r="129" spans="1:9" ht="18" x14ac:dyDescent="0.35">
      <c r="A129" s="477"/>
      <c r="B129" s="477"/>
      <c r="C129" s="477"/>
      <c r="D129" s="477"/>
      <c r="E129" s="477"/>
      <c r="F129" s="454"/>
      <c r="G129" s="477"/>
      <c r="H129" s="477"/>
      <c r="I129" s="458"/>
    </row>
    <row r="130" spans="1:9" ht="18" x14ac:dyDescent="0.35">
      <c r="A130" s="477"/>
      <c r="B130" s="477"/>
      <c r="C130" s="477"/>
      <c r="D130" s="477"/>
      <c r="E130" s="477"/>
      <c r="F130" s="454"/>
      <c r="G130" s="477"/>
      <c r="H130" s="477"/>
      <c r="I130" s="458"/>
    </row>
    <row r="131" spans="1:9" ht="18" x14ac:dyDescent="0.35">
      <c r="A131" s="477"/>
      <c r="B131" s="477"/>
      <c r="C131" s="477"/>
      <c r="D131" s="477"/>
      <c r="E131" s="477"/>
      <c r="F131" s="454"/>
      <c r="G131" s="477"/>
      <c r="H131" s="477"/>
      <c r="I131" s="458"/>
    </row>
    <row r="132" spans="1:9" ht="18" x14ac:dyDescent="0.35">
      <c r="A132" s="477"/>
      <c r="B132" s="477"/>
      <c r="C132" s="477"/>
      <c r="D132" s="477"/>
      <c r="E132" s="477"/>
      <c r="F132" s="454"/>
      <c r="G132" s="477"/>
      <c r="H132" s="477"/>
      <c r="I132" s="458"/>
    </row>
    <row r="133" spans="1:9" ht="18" x14ac:dyDescent="0.35">
      <c r="A133" s="477"/>
      <c r="B133" s="477"/>
      <c r="C133" s="477"/>
      <c r="D133" s="477"/>
      <c r="E133" s="477"/>
      <c r="F133" s="454"/>
      <c r="G133" s="477"/>
      <c r="H133" s="477"/>
      <c r="I133" s="458"/>
    </row>
    <row r="250" spans="1:1" x14ac:dyDescent="0.3">
      <c r="A250" s="480">
        <v>5</v>
      </c>
    </row>
  </sheetData>
  <sheetProtection formatColumns="0" formatRows="0" insertColumns="0" insertHyperlinks="0" deleteColumns="0" deleteRows="0" autoFilter="0" pivotTables="0"/>
  <mergeCells count="35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6:C26"/>
    <mergeCell ref="B27:C27"/>
    <mergeCell ref="C29:G29"/>
    <mergeCell ref="C31:H31"/>
    <mergeCell ref="C32:H32"/>
    <mergeCell ref="D36:E36"/>
    <mergeCell ref="F36:G36"/>
    <mergeCell ref="A1:I7"/>
    <mergeCell ref="A8:I14"/>
    <mergeCell ref="A16:H16"/>
    <mergeCell ref="A17:H17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SST(LAM)</vt:lpstr>
      <vt:lpstr>SST(NEV)</vt:lpstr>
      <vt:lpstr>SST(ZID)</vt:lpstr>
      <vt:lpstr>Uniformity</vt:lpstr>
      <vt:lpstr>Lamivudine</vt:lpstr>
      <vt:lpstr>Nevirapine</vt:lpstr>
      <vt:lpstr>Zidovudine</vt:lpstr>
      <vt:lpstr>Zidovudine (2)</vt:lpstr>
      <vt:lpstr>Lamivudine!Print_Area</vt:lpstr>
      <vt:lpstr>Nevirapine!Print_Area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2016-08-08T12:45:35Z</cp:lastPrinted>
  <dcterms:created xsi:type="dcterms:W3CDTF">2005-07-05T10:19:27Z</dcterms:created>
  <dcterms:modified xsi:type="dcterms:W3CDTF">2016-08-10T07:27:47Z</dcterms:modified>
</cp:coreProperties>
</file>