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25" windowWidth="15015" windowHeight="7620" activeTab="6"/>
  </bookViews>
  <sheets>
    <sheet name="Uniformity" sheetId="2" r:id="rId1"/>
    <sheet name="SST(LAM)" sheetId="9" r:id="rId2"/>
    <sheet name="SST(ZID)" sheetId="11" r:id="rId3"/>
    <sheet name="SST(NEV)" sheetId="10" r:id="rId4"/>
    <sheet name="lamivudine" sheetId="3" r:id="rId5"/>
    <sheet name="zidovudine" sheetId="5" r:id="rId6"/>
    <sheet name="Nevirapine" sheetId="4" r:id="rId7"/>
  </sheets>
  <definedNames>
    <definedName name="_xlnm.Print_Area" localSheetId="4">lamivudine!$A$1:$H$124</definedName>
    <definedName name="_xlnm.Print_Area" localSheetId="6">Nevirapine!$A$1:$H$124</definedName>
    <definedName name="_xlnm.Print_Area" localSheetId="0">Uniformity!$A$1:$H$54</definedName>
    <definedName name="_xlnm.Print_Area" localSheetId="5">zidovudine!$A$1:$H$124</definedName>
  </definedNames>
  <calcPr calcId="145621"/>
</workbook>
</file>

<file path=xl/calcChain.xml><?xml version="1.0" encoding="utf-8"?>
<calcChain xmlns="http://schemas.openxmlformats.org/spreadsheetml/2006/main">
  <c r="B53" i="11" l="1"/>
  <c r="B52" i="11"/>
  <c r="E51" i="11"/>
  <c r="D51" i="11"/>
  <c r="C51" i="11"/>
  <c r="B51" i="11"/>
  <c r="B32" i="11"/>
  <c r="E30" i="11"/>
  <c r="D30" i="11"/>
  <c r="C30" i="11"/>
  <c r="B30" i="11"/>
  <c r="B31" i="11" s="1"/>
  <c r="B53" i="10"/>
  <c r="E51" i="10"/>
  <c r="D51" i="10"/>
  <c r="C51" i="10"/>
  <c r="B51" i="10"/>
  <c r="B52" i="10" s="1"/>
  <c r="B32" i="10"/>
  <c r="E30" i="10"/>
  <c r="D30" i="10"/>
  <c r="C30" i="10"/>
  <c r="B30" i="10"/>
  <c r="B31" i="10" s="1"/>
  <c r="B53" i="9"/>
  <c r="E51" i="9"/>
  <c r="D51" i="9"/>
  <c r="C51" i="9"/>
  <c r="B51" i="9"/>
  <c r="B52" i="9" s="1"/>
  <c r="B32" i="9"/>
  <c r="E30" i="9"/>
  <c r="D30" i="9"/>
  <c r="C30" i="9"/>
  <c r="B30" i="9"/>
  <c r="B31" i="9" s="1"/>
  <c r="C120" i="5" l="1"/>
  <c r="B116" i="5"/>
  <c r="D100" i="5" s="1"/>
  <c r="D101" i="5" s="1"/>
  <c r="B98" i="5"/>
  <c r="F95" i="5"/>
  <c r="D95" i="5"/>
  <c r="I92" i="5" s="1"/>
  <c r="B87" i="5"/>
  <c r="F97" i="5" s="1"/>
  <c r="F98" i="5" s="1"/>
  <c r="F99" i="5" s="1"/>
  <c r="B81" i="5"/>
  <c r="B83" i="5" s="1"/>
  <c r="B80" i="5"/>
  <c r="B79" i="5"/>
  <c r="C76" i="5"/>
  <c r="B68" i="5"/>
  <c r="C56" i="5"/>
  <c r="B55" i="5"/>
  <c r="B45" i="5"/>
  <c r="D48" i="5" s="1"/>
  <c r="F42" i="5"/>
  <c r="I39" i="5" s="1"/>
  <c r="D42" i="5"/>
  <c r="B34" i="5"/>
  <c r="D44" i="5" s="1"/>
  <c r="B30" i="5"/>
  <c r="C120" i="4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B57" i="4"/>
  <c r="C56" i="4"/>
  <c r="B55" i="4"/>
  <c r="B45" i="4"/>
  <c r="D48" i="4" s="1"/>
  <c r="F42" i="4"/>
  <c r="D42" i="4"/>
  <c r="B34" i="4"/>
  <c r="D44" i="4" s="1"/>
  <c r="B30" i="4"/>
  <c r="C120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50" i="2"/>
  <c r="D49" i="2"/>
  <c r="C49" i="2"/>
  <c r="C46" i="2"/>
  <c r="C45" i="2"/>
  <c r="D43" i="2"/>
  <c r="D41" i="2"/>
  <c r="D40" i="2"/>
  <c r="D39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C19" i="2"/>
  <c r="I92" i="4" l="1"/>
  <c r="I39" i="4"/>
  <c r="I39" i="3"/>
  <c r="F98" i="3"/>
  <c r="F99" i="3" s="1"/>
  <c r="D45" i="3"/>
  <c r="I92" i="3"/>
  <c r="D101" i="4"/>
  <c r="D102" i="4" s="1"/>
  <c r="D101" i="3"/>
  <c r="G92" i="3" s="1"/>
  <c r="D45" i="4"/>
  <c r="D46" i="4" s="1"/>
  <c r="F98" i="4"/>
  <c r="G93" i="4" s="1"/>
  <c r="D49" i="5"/>
  <c r="D45" i="5"/>
  <c r="E38" i="5" s="1"/>
  <c r="D46" i="3"/>
  <c r="D49" i="3"/>
  <c r="E40" i="3"/>
  <c r="E41" i="3"/>
  <c r="E39" i="3"/>
  <c r="E38" i="3"/>
  <c r="D102" i="3"/>
  <c r="G93" i="3"/>
  <c r="G94" i="3"/>
  <c r="D49" i="4"/>
  <c r="E40" i="4"/>
  <c r="G41" i="4"/>
  <c r="D50" i="2"/>
  <c r="B49" i="2"/>
  <c r="D42" i="2"/>
  <c r="D38" i="2"/>
  <c r="B57" i="5"/>
  <c r="B69" i="5" s="1"/>
  <c r="B57" i="3"/>
  <c r="B69" i="3" s="1"/>
  <c r="D97" i="3"/>
  <c r="D98" i="3" s="1"/>
  <c r="D99" i="3" s="1"/>
  <c r="F44" i="3"/>
  <c r="F45" i="3" s="1"/>
  <c r="F46" i="3" s="1"/>
  <c r="B69" i="4"/>
  <c r="G92" i="4"/>
  <c r="D102" i="5"/>
  <c r="G93" i="5"/>
  <c r="G91" i="5"/>
  <c r="G94" i="5"/>
  <c r="G92" i="5"/>
  <c r="F44" i="4"/>
  <c r="F45" i="4" s="1"/>
  <c r="F46" i="4" s="1"/>
  <c r="F44" i="5"/>
  <c r="F45" i="5" s="1"/>
  <c r="G39" i="5" s="1"/>
  <c r="G94" i="4"/>
  <c r="E41" i="5"/>
  <c r="D97" i="4"/>
  <c r="D98" i="4" s="1"/>
  <c r="D97" i="5"/>
  <c r="D98" i="5" s="1"/>
  <c r="D99" i="5" s="1"/>
  <c r="G38" i="5"/>
  <c r="E40" i="5"/>
  <c r="E92" i="4" l="1"/>
  <c r="G91" i="3"/>
  <c r="G95" i="3" s="1"/>
  <c r="E38" i="4"/>
  <c r="G40" i="4"/>
  <c r="E39" i="4"/>
  <c r="G91" i="4"/>
  <c r="G95" i="4" s="1"/>
  <c r="F99" i="4"/>
  <c r="E41" i="4"/>
  <c r="E39" i="5"/>
  <c r="E42" i="5" s="1"/>
  <c r="D46" i="5"/>
  <c r="G95" i="5"/>
  <c r="E92" i="5"/>
  <c r="E91" i="5"/>
  <c r="G38" i="3"/>
  <c r="G39" i="3"/>
  <c r="E91" i="3"/>
  <c r="D99" i="4"/>
  <c r="E94" i="4"/>
  <c r="E93" i="4"/>
  <c r="E91" i="4"/>
  <c r="G38" i="4"/>
  <c r="E93" i="3"/>
  <c r="E42" i="3"/>
  <c r="G41" i="3"/>
  <c r="G41" i="5"/>
  <c r="F46" i="5"/>
  <c r="G40" i="5"/>
  <c r="E94" i="5"/>
  <c r="E93" i="5"/>
  <c r="G39" i="4"/>
  <c r="E94" i="3"/>
  <c r="E92" i="3"/>
  <c r="G40" i="3"/>
  <c r="D103" i="5" l="1"/>
  <c r="E112" i="5" s="1"/>
  <c r="F112" i="5" s="1"/>
  <c r="E95" i="5"/>
  <c r="G42" i="4"/>
  <c r="D50" i="4"/>
  <c r="G68" i="4" s="1"/>
  <c r="H68" i="4" s="1"/>
  <c r="E42" i="4"/>
  <c r="G42" i="5"/>
  <c r="D52" i="5"/>
  <c r="D50" i="5"/>
  <c r="G68" i="5" s="1"/>
  <c r="H68" i="5" s="1"/>
  <c r="D105" i="5"/>
  <c r="D50" i="3"/>
  <c r="G60" i="3" s="1"/>
  <c r="D52" i="3"/>
  <c r="G42" i="3"/>
  <c r="E95" i="3"/>
  <c r="D105" i="3"/>
  <c r="D103" i="3"/>
  <c r="D52" i="4"/>
  <c r="E95" i="4"/>
  <c r="D105" i="4"/>
  <c r="D103" i="4"/>
  <c r="E109" i="5" l="1"/>
  <c r="F109" i="5" s="1"/>
  <c r="E113" i="5"/>
  <c r="F113" i="5" s="1"/>
  <c r="E108" i="5"/>
  <c r="D104" i="5"/>
  <c r="E110" i="5"/>
  <c r="F110" i="5" s="1"/>
  <c r="E111" i="5"/>
  <c r="F111" i="5" s="1"/>
  <c r="G70" i="4"/>
  <c r="H70" i="4" s="1"/>
  <c r="G60" i="4"/>
  <c r="H60" i="4" s="1"/>
  <c r="G66" i="4"/>
  <c r="H66" i="4" s="1"/>
  <c r="D51" i="4"/>
  <c r="G63" i="4"/>
  <c r="H63" i="4" s="1"/>
  <c r="G69" i="4"/>
  <c r="H69" i="4" s="1"/>
  <c r="G62" i="4"/>
  <c r="H62" i="4" s="1"/>
  <c r="G64" i="4"/>
  <c r="H64" i="4" s="1"/>
  <c r="G71" i="4"/>
  <c r="H71" i="4" s="1"/>
  <c r="G61" i="4"/>
  <c r="H61" i="4" s="1"/>
  <c r="G67" i="4"/>
  <c r="H67" i="4" s="1"/>
  <c r="G65" i="4"/>
  <c r="H65" i="4" s="1"/>
  <c r="G67" i="5"/>
  <c r="H67" i="5" s="1"/>
  <c r="G66" i="5"/>
  <c r="H66" i="5" s="1"/>
  <c r="D51" i="5"/>
  <c r="G69" i="5"/>
  <c r="H69" i="5" s="1"/>
  <c r="G63" i="5"/>
  <c r="H63" i="5" s="1"/>
  <c r="G60" i="5"/>
  <c r="H60" i="5" s="1"/>
  <c r="G65" i="5"/>
  <c r="H65" i="5" s="1"/>
  <c r="G62" i="5"/>
  <c r="H62" i="5" s="1"/>
  <c r="G71" i="5"/>
  <c r="H71" i="5" s="1"/>
  <c r="G61" i="5"/>
  <c r="H61" i="5" s="1"/>
  <c r="G70" i="5"/>
  <c r="H70" i="5" s="1"/>
  <c r="G64" i="5"/>
  <c r="H64" i="5" s="1"/>
  <c r="G64" i="3"/>
  <c r="H64" i="3" s="1"/>
  <c r="G62" i="3"/>
  <c r="H62" i="3" s="1"/>
  <c r="G70" i="3"/>
  <c r="H70" i="3" s="1"/>
  <c r="G67" i="3"/>
  <c r="H67" i="3" s="1"/>
  <c r="G65" i="3"/>
  <c r="H65" i="3" s="1"/>
  <c r="G66" i="3"/>
  <c r="H66" i="3" s="1"/>
  <c r="G63" i="3"/>
  <c r="H63" i="3" s="1"/>
  <c r="G71" i="3"/>
  <c r="H71" i="3" s="1"/>
  <c r="G69" i="3"/>
  <c r="H69" i="3" s="1"/>
  <c r="G68" i="3"/>
  <c r="H68" i="3" s="1"/>
  <c r="G61" i="3"/>
  <c r="H61" i="3" s="1"/>
  <c r="D51" i="3"/>
  <c r="E112" i="4"/>
  <c r="F112" i="4" s="1"/>
  <c r="E110" i="4"/>
  <c r="F110" i="4" s="1"/>
  <c r="E108" i="4"/>
  <c r="E113" i="4"/>
  <c r="F113" i="4" s="1"/>
  <c r="E111" i="4"/>
  <c r="F111" i="4" s="1"/>
  <c r="E109" i="4"/>
  <c r="F109" i="4" s="1"/>
  <c r="D104" i="4"/>
  <c r="H60" i="3"/>
  <c r="E112" i="3"/>
  <c r="F112" i="3" s="1"/>
  <c r="E110" i="3"/>
  <c r="F110" i="3" s="1"/>
  <c r="E108" i="3"/>
  <c r="E111" i="3"/>
  <c r="F111" i="3" s="1"/>
  <c r="E113" i="3"/>
  <c r="F113" i="3" s="1"/>
  <c r="D104" i="3"/>
  <c r="E109" i="3"/>
  <c r="F109" i="3" s="1"/>
  <c r="E115" i="5" l="1"/>
  <c r="E116" i="5" s="1"/>
  <c r="F108" i="5"/>
  <c r="F115" i="5" s="1"/>
  <c r="E117" i="5"/>
  <c r="G72" i="4"/>
  <c r="G73" i="4" s="1"/>
  <c r="G74" i="4"/>
  <c r="G72" i="5"/>
  <c r="G73" i="5" s="1"/>
  <c r="G74" i="5"/>
  <c r="G72" i="3"/>
  <c r="G73" i="3" s="1"/>
  <c r="G74" i="3"/>
  <c r="H72" i="3"/>
  <c r="H74" i="3"/>
  <c r="E115" i="4"/>
  <c r="E116" i="4" s="1"/>
  <c r="E117" i="4"/>
  <c r="F108" i="4"/>
  <c r="H74" i="5"/>
  <c r="H72" i="5"/>
  <c r="E115" i="3"/>
  <c r="E116" i="3" s="1"/>
  <c r="E117" i="3"/>
  <c r="F108" i="3"/>
  <c r="H74" i="4"/>
  <c r="H72" i="4"/>
  <c r="F117" i="5" l="1"/>
  <c r="G120" i="5"/>
  <c r="F116" i="5"/>
  <c r="G76" i="5"/>
  <c r="H73" i="5"/>
  <c r="G76" i="4"/>
  <c r="H73" i="4"/>
  <c r="F117" i="3"/>
  <c r="F115" i="3"/>
  <c r="F117" i="4"/>
  <c r="F115" i="4"/>
  <c r="G76" i="3"/>
  <c r="H73" i="3"/>
  <c r="G120" i="3" l="1"/>
  <c r="F116" i="3"/>
  <c r="G120" i="4"/>
  <c r="F116" i="4"/>
</calcChain>
</file>

<file path=xl/sharedStrings.xml><?xml version="1.0" encoding="utf-8"?>
<sst xmlns="http://schemas.openxmlformats.org/spreadsheetml/2006/main" count="644" uniqueCount="128">
  <si>
    <t>HPLC System Suitability Report</t>
  </si>
  <si>
    <t>Analysis Data</t>
  </si>
  <si>
    <t>Assay</t>
  </si>
  <si>
    <t>Sample(s)</t>
  </si>
  <si>
    <t>Reference Substance:</t>
  </si>
  <si>
    <t>LAMIVUDINE 150MG + ZIDOVUDINE 300MG + NEVIRAPINE 200MG TABLETS</t>
  </si>
  <si>
    <t>% age Purity:</t>
  </si>
  <si>
    <t>NDQD2016061043</t>
  </si>
  <si>
    <t>Weight (mg):</t>
  </si>
  <si>
    <t>Lamivudine     Nevirapine and Zidovudine</t>
  </si>
  <si>
    <t>Standard Conc (mg/mL):</t>
  </si>
  <si>
    <t xml:space="preserve">Lamivudine 150mg + Zidovudine 300mg + Nevirapine 200mg </t>
  </si>
  <si>
    <t>2016-06-10 14:25:56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</si>
  <si>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</si>
  <si>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</si>
  <si>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</si>
  <si>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</si>
  <si>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</si>
  <si>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</si>
  <si>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</si>
  <si>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</si>
  <si>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</si>
  <si>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</si>
  <si>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</si>
  <si>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</si>
  <si>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</si>
  <si>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</si>
  <si>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</si>
  <si>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</si>
  <si>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</si>
  <si>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</si>
  <si>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</si>
  <si>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</si>
  <si>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</si>
  <si>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</si>
  <si>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</si>
  <si>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</si>
  <si>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</si>
  <si>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</si>
  <si>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</si>
  <si>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</si>
  <si>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</si>
  <si>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</si>
  <si>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</si>
  <si>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</si>
  <si>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</si>
  <si>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</si>
  <si>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</si>
  <si>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</si>
  <si>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</si>
  <si>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</si>
  <si>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</si>
  <si>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</si>
  <si>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</si>
  <si>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</si>
  <si>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</si>
  <si>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</si>
  <si>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</si>
  <si>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</si>
  <si>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</si>
  <si>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</si>
  <si>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</si>
  <si>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</si>
  <si>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</si>
  <si>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</si>
  <si>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</si>
  <si>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</si>
  <si>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</si>
  <si>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</si>
  <si>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</si>
  <si>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</si>
  <si>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</si>
  <si>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</si>
  <si>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</si>
  <si>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</si>
  <si>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</si>
  <si>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</si>
  <si>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</si>
  <si>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</si>
  <si>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</si>
  <si>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</si>
  <si>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</si>
  <si>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</si>
  <si>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</si>
  <si>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</si>
  <si>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</si>
  <si>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</si>
  <si>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</si>
  <si>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</si>
  <si>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</si>
  <si>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</si>
  <si>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</si>
  <si>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</si>
  <si>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</si>
  <si>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</si>
  <si>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</si>
  <si>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</si>
  <si>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</si>
  <si>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</si>
  <si>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</si>
  <si>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</si>
  <si>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</si>
  <si>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</si>
  <si>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</si>
  <si>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</si>
  <si>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</si>
  <si>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</si>
  <si>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</si>
  <si>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</si>
  <si>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</si>
  <si>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</si>
  <si>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</si>
  <si>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</si>
  <si>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</si>
  <si>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</si>
  <si>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</si>
  <si>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</si>
  <si>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</si>
  <si>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</si>
  <si>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</si>
  <si>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</si>
  <si>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</si>
  <si>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LAMIVUDINE</t>
  </si>
  <si>
    <t>ZIDOVUDINE</t>
  </si>
  <si>
    <t>NEVIRAPINE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</si>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</sst>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32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20"/>
      <color rgb="FF000000"/>
      <name val="Book Antiqua"/>
    </font>
    <font>
      <sz val="11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3">
    <xf numFmtId="0" fontId="0" fillId="0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</cellStyleXfs>
  <cellXfs count="77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13" fillId="2" borderId="0" xfId="0" applyFont="1" applyFill="1"/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13" fillId="2" borderId="0" xfId="0" applyFont="1" applyFill="1"/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" fontId="12" fillId="3" borderId="35" xfId="0" applyNumberFormat="1" applyFont="1" applyFill="1" applyBorder="1" applyAlignment="1" applyProtection="1">
      <alignment horizontal="center"/>
      <protection locked="0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13" fillId="2" borderId="0" xfId="0" applyFont="1" applyFill="1"/>
    <xf numFmtId="164" fontId="28" fillId="2" borderId="0" xfId="9" applyNumberFormat="1" applyFont="1" applyFill="1" applyAlignment="1">
      <alignment horizontal="center"/>
    </xf>
    <xf numFmtId="2" fontId="28" fillId="2" borderId="0" xfId="9" applyNumberFormat="1" applyFont="1" applyFill="1" applyAlignment="1">
      <alignment horizontal="center"/>
    </xf>
    <xf numFmtId="0" fontId="28" fillId="2" borderId="0" xfId="9" applyFont="1" applyFill="1" applyAlignment="1">
      <alignment horizontal="center"/>
    </xf>
    <xf numFmtId="0" fontId="28" fillId="2" borderId="0" xfId="9" applyFont="1" applyFill="1" applyAlignment="1">
      <alignment horizontal="left"/>
    </xf>
    <xf numFmtId="0" fontId="23" fillId="2" borderId="0" xfId="9" applyFill="1"/>
    <xf numFmtId="0" fontId="24" fillId="2" borderId="0" xfId="9" applyFont="1" applyFill="1"/>
    <xf numFmtId="0" fontId="25" fillId="2" borderId="0" xfId="9" applyFont="1" applyFill="1"/>
    <xf numFmtId="0" fontId="28" fillId="2" borderId="1" xfId="9" applyFont="1" applyFill="1" applyBorder="1" applyAlignment="1">
      <alignment horizontal="center"/>
    </xf>
    <xf numFmtId="0" fontId="25" fillId="2" borderId="0" xfId="9" applyFont="1" applyFill="1" applyAlignment="1">
      <alignment horizontal="center"/>
    </xf>
    <xf numFmtId="0" fontId="27" fillId="2" borderId="0" xfId="9" applyFont="1" applyFill="1" applyAlignment="1">
      <alignment horizontal="left"/>
    </xf>
    <xf numFmtId="0" fontId="29" fillId="2" borderId="0" xfId="9" applyFont="1" applyFill="1"/>
    <xf numFmtId="0" fontId="29" fillId="2" borderId="7" xfId="9" applyFont="1" applyFill="1" applyBorder="1"/>
    <xf numFmtId="0" fontId="28" fillId="2" borderId="0" xfId="9" applyFont="1" applyFill="1"/>
    <xf numFmtId="0" fontId="27" fillId="2" borderId="0" xfId="9" applyFont="1" applyFill="1"/>
    <xf numFmtId="0" fontId="23" fillId="2" borderId="0" xfId="10" applyFill="1"/>
    <xf numFmtId="0" fontId="24" fillId="2" borderId="0" xfId="10" applyFont="1" applyFill="1"/>
    <xf numFmtId="0" fontId="25" fillId="2" borderId="0" xfId="10" applyFont="1" applyFill="1"/>
    <xf numFmtId="0" fontId="28" fillId="2" borderId="1" xfId="10" applyFont="1" applyFill="1" applyBorder="1" applyAlignment="1">
      <alignment horizontal="center"/>
    </xf>
    <xf numFmtId="0" fontId="25" fillId="2" borderId="0" xfId="10" applyFont="1" applyFill="1" applyAlignment="1">
      <alignment horizontal="center"/>
    </xf>
    <xf numFmtId="0" fontId="27" fillId="2" borderId="0" xfId="10" applyFont="1" applyFill="1" applyAlignment="1">
      <alignment horizontal="left"/>
    </xf>
    <xf numFmtId="0" fontId="29" fillId="2" borderId="0" xfId="10" applyFont="1" applyFill="1"/>
    <xf numFmtId="0" fontId="29" fillId="2" borderId="7" xfId="10" applyFont="1" applyFill="1" applyBorder="1"/>
    <xf numFmtId="0" fontId="28" fillId="2" borderId="0" xfId="10" applyFont="1" applyFill="1"/>
    <xf numFmtId="0" fontId="27" fillId="2" borderId="0" xfId="10" applyFont="1" applyFill="1"/>
    <xf numFmtId="0" fontId="23" fillId="2" borderId="0" xfId="11" applyFill="1"/>
    <xf numFmtId="0" fontId="24" fillId="2" borderId="0" xfId="11" applyFont="1" applyFill="1"/>
    <xf numFmtId="0" fontId="25" fillId="2" borderId="0" xfId="11" applyFont="1" applyFill="1"/>
    <xf numFmtId="0" fontId="28" fillId="2" borderId="1" xfId="11" applyFont="1" applyFill="1" applyBorder="1" applyAlignment="1">
      <alignment horizontal="center"/>
    </xf>
    <xf numFmtId="0" fontId="25" fillId="2" borderId="0" xfId="11" applyFont="1" applyFill="1" applyAlignment="1">
      <alignment horizontal="center"/>
    </xf>
    <xf numFmtId="0" fontId="27" fillId="2" borderId="0" xfId="11" applyFont="1" applyFill="1" applyAlignment="1">
      <alignment horizontal="left"/>
    </xf>
    <xf numFmtId="0" fontId="29" fillId="2" borderId="0" xfId="11" applyFont="1" applyFill="1"/>
    <xf numFmtId="0" fontId="29" fillId="2" borderId="7" xfId="11" applyFont="1" applyFill="1" applyBorder="1"/>
    <xf numFmtId="0" fontId="28" fillId="2" borderId="0" xfId="11" applyFont="1" applyFill="1"/>
    <xf numFmtId="0" fontId="27" fillId="2" borderId="0" xfId="11" applyFont="1" applyFill="1"/>
    <xf numFmtId="0" fontId="25" fillId="2" borderId="0" xfId="9" applyFont="1" applyFill="1" applyAlignment="1">
      <alignment horizontal="right"/>
    </xf>
    <xf numFmtId="0" fontId="28" fillId="2" borderId="2" xfId="9" applyFont="1" applyFill="1" applyBorder="1" applyAlignment="1">
      <alignment horizontal="center"/>
    </xf>
    <xf numFmtId="0" fontId="29" fillId="2" borderId="3" xfId="9" applyFont="1" applyFill="1" applyBorder="1" applyAlignment="1">
      <alignment horizontal="center"/>
    </xf>
    <xf numFmtId="0" fontId="31" fillId="3" borderId="3" xfId="9" applyFont="1" applyFill="1" applyBorder="1" applyAlignment="1" applyProtection="1">
      <alignment horizontal="center"/>
      <protection locked="0"/>
    </xf>
    <xf numFmtId="2" fontId="31" fillId="3" borderId="3" xfId="9" applyNumberFormat="1" applyFont="1" applyFill="1" applyBorder="1" applyAlignment="1" applyProtection="1">
      <alignment horizontal="center"/>
      <protection locked="0"/>
    </xf>
    <xf numFmtId="2" fontId="31" fillId="3" borderId="4" xfId="9" applyNumberFormat="1" applyFont="1" applyFill="1" applyBorder="1" applyAlignment="1" applyProtection="1">
      <alignment horizontal="center"/>
      <protection locked="0"/>
    </xf>
    <xf numFmtId="0" fontId="31" fillId="3" borderId="5" xfId="9" applyFont="1" applyFill="1" applyBorder="1" applyAlignment="1" applyProtection="1">
      <alignment horizontal="center"/>
      <protection locked="0"/>
    </xf>
    <xf numFmtId="2" fontId="31" fillId="3" borderId="5" xfId="9" applyNumberFormat="1" applyFont="1" applyFill="1" applyBorder="1" applyAlignment="1" applyProtection="1">
      <alignment horizontal="center"/>
      <protection locked="0"/>
    </xf>
    <xf numFmtId="0" fontId="29" fillId="2" borderId="4" xfId="9" applyFont="1" applyFill="1" applyBorder="1"/>
    <xf numFmtId="1" fontId="28" fillId="4" borderId="2" xfId="9" applyNumberFormat="1" applyFont="1" applyFill="1" applyBorder="1" applyAlignment="1">
      <alignment horizontal="center"/>
    </xf>
    <xf numFmtId="1" fontId="28" fillId="4" borderId="1" xfId="9" applyNumberFormat="1" applyFont="1" applyFill="1" applyBorder="1" applyAlignment="1">
      <alignment horizontal="center"/>
    </xf>
    <xf numFmtId="2" fontId="28" fillId="4" borderId="1" xfId="9" applyNumberFormat="1" applyFont="1" applyFill="1" applyBorder="1" applyAlignment="1">
      <alignment horizontal="center"/>
    </xf>
    <xf numFmtId="0" fontId="29" fillId="2" borderId="3" xfId="9" applyFont="1" applyFill="1" applyBorder="1"/>
    <xf numFmtId="10" fontId="28" fillId="5" borderId="1" xfId="9" applyNumberFormat="1" applyFont="1" applyFill="1" applyBorder="1" applyAlignment="1">
      <alignment horizontal="center"/>
    </xf>
    <xf numFmtId="165" fontId="28" fillId="2" borderId="0" xfId="9" applyNumberFormat="1" applyFont="1" applyFill="1" applyAlignment="1">
      <alignment horizontal="center"/>
    </xf>
    <xf numFmtId="0" fontId="29" fillId="2" borderId="6" xfId="9" applyFont="1" applyFill="1" applyBorder="1"/>
    <xf numFmtId="0" fontId="29" fillId="2" borderId="5" xfId="9" applyFont="1" applyFill="1" applyBorder="1"/>
    <xf numFmtId="0" fontId="28" fillId="4" borderId="1" xfId="9" applyFont="1" applyFill="1" applyBorder="1" applyAlignment="1">
      <alignment horizontal="center"/>
    </xf>
    <xf numFmtId="0" fontId="28" fillId="2" borderId="7" xfId="9" applyFont="1" applyFill="1" applyBorder="1" applyAlignment="1">
      <alignment horizontal="center"/>
    </xf>
    <xf numFmtId="0" fontId="29" fillId="2" borderId="8" xfId="9" applyFont="1" applyFill="1" applyBorder="1"/>
    <xf numFmtId="0" fontId="29" fillId="2" borderId="0" xfId="9" applyFont="1" applyFill="1" applyAlignment="1" applyProtection="1">
      <alignment horizontal="left"/>
      <protection locked="0"/>
    </xf>
    <xf numFmtId="0" fontId="29" fillId="2" borderId="0" xfId="9" applyFont="1" applyFill="1" applyProtection="1">
      <protection locked="0"/>
    </xf>
    <xf numFmtId="0" fontId="25" fillId="2" borderId="9" xfId="9" applyFont="1" applyFill="1" applyBorder="1"/>
    <xf numFmtId="10" fontId="25" fillId="2" borderId="9" xfId="9" applyNumberFormat="1" applyFont="1" applyFill="1" applyBorder="1"/>
    <xf numFmtId="0" fontId="24" fillId="2" borderId="10" xfId="9" applyFont="1" applyFill="1" applyBorder="1" applyAlignment="1">
      <alignment horizontal="center"/>
    </xf>
    <xf numFmtId="0" fontId="25" fillId="2" borderId="10" xfId="9" applyFont="1" applyFill="1" applyBorder="1" applyAlignment="1">
      <alignment horizontal="center"/>
    </xf>
    <xf numFmtId="0" fontId="24" fillId="2" borderId="0" xfId="9" applyFont="1" applyFill="1" applyAlignment="1">
      <alignment horizontal="right"/>
    </xf>
    <xf numFmtId="0" fontId="25" fillId="2" borderId="7" xfId="9" applyFont="1" applyFill="1" applyBorder="1"/>
    <xf numFmtId="0" fontId="24" fillId="2" borderId="11" xfId="9" applyFont="1" applyFill="1" applyBorder="1"/>
    <xf numFmtId="0" fontId="25" fillId="2" borderId="11" xfId="9" applyFont="1" applyFill="1" applyBorder="1"/>
    <xf numFmtId="0" fontId="25" fillId="2" borderId="0" xfId="11" applyFont="1" applyFill="1" applyAlignment="1">
      <alignment horizontal="right"/>
    </xf>
    <xf numFmtId="0" fontId="28" fillId="2" borderId="0" xfId="11" applyFont="1" applyFill="1" applyAlignment="1">
      <alignment horizontal="left"/>
    </xf>
    <xf numFmtId="0" fontId="28" fillId="2" borderId="0" xfId="11" applyFont="1" applyFill="1" applyAlignment="1">
      <alignment horizontal="center"/>
    </xf>
    <xf numFmtId="2" fontId="28" fillId="2" borderId="0" xfId="11" applyNumberFormat="1" applyFont="1" applyFill="1" applyAlignment="1">
      <alignment horizontal="center"/>
    </xf>
    <xf numFmtId="164" fontId="28" fillId="2" borderId="0" xfId="11" applyNumberFormat="1" applyFont="1" applyFill="1" applyAlignment="1">
      <alignment horizontal="center"/>
    </xf>
    <xf numFmtId="0" fontId="28" fillId="2" borderId="2" xfId="11" applyFont="1" applyFill="1" applyBorder="1" applyAlignment="1">
      <alignment horizontal="center"/>
    </xf>
    <xf numFmtId="0" fontId="29" fillId="2" borderId="3" xfId="11" applyFont="1" applyFill="1" applyBorder="1" applyAlignment="1">
      <alignment horizontal="center"/>
    </xf>
    <xf numFmtId="0" fontId="31" fillId="3" borderId="3" xfId="11" applyFont="1" applyFill="1" applyBorder="1" applyAlignment="1" applyProtection="1">
      <alignment horizontal="center"/>
      <protection locked="0"/>
    </xf>
    <xf numFmtId="2" fontId="31" fillId="3" borderId="3" xfId="11" applyNumberFormat="1" applyFont="1" applyFill="1" applyBorder="1" applyAlignment="1" applyProtection="1">
      <alignment horizontal="center"/>
      <protection locked="0"/>
    </xf>
    <xf numFmtId="2" fontId="31" fillId="3" borderId="4" xfId="11" applyNumberFormat="1" applyFont="1" applyFill="1" applyBorder="1" applyAlignment="1" applyProtection="1">
      <alignment horizontal="center"/>
      <protection locked="0"/>
    </xf>
    <xf numFmtId="0" fontId="31" fillId="3" borderId="5" xfId="11" applyFont="1" applyFill="1" applyBorder="1" applyAlignment="1" applyProtection="1">
      <alignment horizontal="center"/>
      <protection locked="0"/>
    </xf>
    <xf numFmtId="2" fontId="31" fillId="3" borderId="5" xfId="11" applyNumberFormat="1" applyFont="1" applyFill="1" applyBorder="1" applyAlignment="1" applyProtection="1">
      <alignment horizontal="center"/>
      <protection locked="0"/>
    </xf>
    <xf numFmtId="0" fontId="29" fillId="2" borderId="4" xfId="11" applyFont="1" applyFill="1" applyBorder="1"/>
    <xf numFmtId="1" fontId="28" fillId="4" borderId="2" xfId="11" applyNumberFormat="1" applyFont="1" applyFill="1" applyBorder="1" applyAlignment="1">
      <alignment horizontal="center"/>
    </xf>
    <xf numFmtId="1" fontId="28" fillId="4" borderId="1" xfId="11" applyNumberFormat="1" applyFont="1" applyFill="1" applyBorder="1" applyAlignment="1">
      <alignment horizontal="center"/>
    </xf>
    <xf numFmtId="2" fontId="28" fillId="4" borderId="1" xfId="11" applyNumberFormat="1" applyFont="1" applyFill="1" applyBorder="1" applyAlignment="1">
      <alignment horizontal="center"/>
    </xf>
    <xf numFmtId="0" fontId="29" fillId="2" borderId="3" xfId="11" applyFont="1" applyFill="1" applyBorder="1"/>
    <xf numFmtId="10" fontId="28" fillId="5" borderId="1" xfId="11" applyNumberFormat="1" applyFont="1" applyFill="1" applyBorder="1" applyAlignment="1">
      <alignment horizontal="center"/>
    </xf>
    <xf numFmtId="165" fontId="28" fillId="2" borderId="0" xfId="11" applyNumberFormat="1" applyFont="1" applyFill="1" applyAlignment="1">
      <alignment horizontal="center"/>
    </xf>
    <xf numFmtId="0" fontId="29" fillId="2" borderId="6" xfId="11" applyFont="1" applyFill="1" applyBorder="1"/>
    <xf numFmtId="0" fontId="29" fillId="2" borderId="5" xfId="11" applyFont="1" applyFill="1" applyBorder="1"/>
    <xf numFmtId="0" fontId="28" fillId="4" borderId="1" xfId="11" applyFont="1" applyFill="1" applyBorder="1" applyAlignment="1">
      <alignment horizontal="center"/>
    </xf>
    <xf numFmtId="0" fontId="28" fillId="2" borderId="7" xfId="11" applyFont="1" applyFill="1" applyBorder="1" applyAlignment="1">
      <alignment horizontal="center"/>
    </xf>
    <xf numFmtId="0" fontId="29" fillId="2" borderId="8" xfId="11" applyFont="1" applyFill="1" applyBorder="1"/>
    <xf numFmtId="0" fontId="29" fillId="2" borderId="0" xfId="11" applyFont="1" applyFill="1" applyAlignment="1" applyProtection="1">
      <alignment horizontal="left"/>
      <protection locked="0"/>
    </xf>
    <xf numFmtId="0" fontId="29" fillId="2" borderId="0" xfId="11" applyFont="1" applyFill="1" applyProtection="1">
      <protection locked="0"/>
    </xf>
    <xf numFmtId="0" fontId="25" fillId="2" borderId="9" xfId="11" applyFont="1" applyFill="1" applyBorder="1"/>
    <xf numFmtId="10" fontId="25" fillId="2" borderId="9" xfId="11" applyNumberFormat="1" applyFont="1" applyFill="1" applyBorder="1"/>
    <xf numFmtId="0" fontId="24" fillId="2" borderId="10" xfId="11" applyFont="1" applyFill="1" applyBorder="1" applyAlignment="1">
      <alignment horizontal="center"/>
    </xf>
    <xf numFmtId="0" fontId="25" fillId="2" borderId="10" xfId="11" applyFont="1" applyFill="1" applyBorder="1" applyAlignment="1">
      <alignment horizontal="center"/>
    </xf>
    <xf numFmtId="0" fontId="24" fillId="2" borderId="0" xfId="11" applyFont="1" applyFill="1" applyAlignment="1">
      <alignment horizontal="right"/>
    </xf>
    <xf numFmtId="0" fontId="25" fillId="2" borderId="7" xfId="11" applyFont="1" applyFill="1" applyBorder="1"/>
    <xf numFmtId="0" fontId="24" fillId="2" borderId="11" xfId="11" applyFont="1" applyFill="1" applyBorder="1"/>
    <xf numFmtId="0" fontId="25" fillId="2" borderId="11" xfId="11" applyFont="1" applyFill="1" applyBorder="1"/>
    <xf numFmtId="0" fontId="25" fillId="2" borderId="0" xfId="10" applyFont="1" applyFill="1" applyAlignment="1">
      <alignment horizontal="right"/>
    </xf>
    <xf numFmtId="0" fontId="28" fillId="2" borderId="0" xfId="10" applyFont="1" applyFill="1" applyAlignment="1">
      <alignment horizontal="left"/>
    </xf>
    <xf numFmtId="0" fontId="28" fillId="2" borderId="0" xfId="10" applyFont="1" applyFill="1" applyAlignment="1">
      <alignment horizontal="center"/>
    </xf>
    <xf numFmtId="2" fontId="28" fillId="2" borderId="0" xfId="10" applyNumberFormat="1" applyFont="1" applyFill="1" applyAlignment="1">
      <alignment horizontal="center"/>
    </xf>
    <xf numFmtId="164" fontId="28" fillId="2" borderId="0" xfId="10" applyNumberFormat="1" applyFont="1" applyFill="1" applyAlignment="1">
      <alignment horizontal="center"/>
    </xf>
    <xf numFmtId="0" fontId="28" fillId="2" borderId="2" xfId="10" applyFont="1" applyFill="1" applyBorder="1" applyAlignment="1">
      <alignment horizontal="center"/>
    </xf>
    <xf numFmtId="0" fontId="29" fillId="2" borderId="3" xfId="10" applyFont="1" applyFill="1" applyBorder="1" applyAlignment="1">
      <alignment horizontal="center"/>
    </xf>
    <xf numFmtId="0" fontId="31" fillId="3" borderId="3" xfId="10" applyFont="1" applyFill="1" applyBorder="1" applyAlignment="1" applyProtection="1">
      <alignment horizontal="center"/>
      <protection locked="0"/>
    </xf>
    <xf numFmtId="2" fontId="31" fillId="3" borderId="3" xfId="10" applyNumberFormat="1" applyFont="1" applyFill="1" applyBorder="1" applyAlignment="1" applyProtection="1">
      <alignment horizontal="center"/>
      <protection locked="0"/>
    </xf>
    <xf numFmtId="2" fontId="31" fillId="3" borderId="4" xfId="10" applyNumberFormat="1" applyFont="1" applyFill="1" applyBorder="1" applyAlignment="1" applyProtection="1">
      <alignment horizontal="center"/>
      <protection locked="0"/>
    </xf>
    <xf numFmtId="0" fontId="31" fillId="3" borderId="5" xfId="10" applyFont="1" applyFill="1" applyBorder="1" applyAlignment="1" applyProtection="1">
      <alignment horizontal="center"/>
      <protection locked="0"/>
    </xf>
    <xf numFmtId="2" fontId="31" fillId="3" borderId="5" xfId="10" applyNumberFormat="1" applyFont="1" applyFill="1" applyBorder="1" applyAlignment="1" applyProtection="1">
      <alignment horizontal="center"/>
      <protection locked="0"/>
    </xf>
    <xf numFmtId="0" fontId="29" fillId="2" borderId="4" xfId="10" applyFont="1" applyFill="1" applyBorder="1"/>
    <xf numFmtId="1" fontId="28" fillId="4" borderId="2" xfId="10" applyNumberFormat="1" applyFont="1" applyFill="1" applyBorder="1" applyAlignment="1">
      <alignment horizontal="center"/>
    </xf>
    <xf numFmtId="1" fontId="28" fillId="4" borderId="1" xfId="10" applyNumberFormat="1" applyFont="1" applyFill="1" applyBorder="1" applyAlignment="1">
      <alignment horizontal="center"/>
    </xf>
    <xf numFmtId="2" fontId="28" fillId="4" borderId="1" xfId="10" applyNumberFormat="1" applyFont="1" applyFill="1" applyBorder="1" applyAlignment="1">
      <alignment horizontal="center"/>
    </xf>
    <xf numFmtId="0" fontId="29" fillId="2" borderId="3" xfId="10" applyFont="1" applyFill="1" applyBorder="1"/>
    <xf numFmtId="10" fontId="28" fillId="5" borderId="1" xfId="10" applyNumberFormat="1" applyFont="1" applyFill="1" applyBorder="1" applyAlignment="1">
      <alignment horizontal="center"/>
    </xf>
    <xf numFmtId="165" fontId="28" fillId="2" borderId="0" xfId="10" applyNumberFormat="1" applyFont="1" applyFill="1" applyAlignment="1">
      <alignment horizontal="center"/>
    </xf>
    <xf numFmtId="0" fontId="29" fillId="2" borderId="6" xfId="10" applyFont="1" applyFill="1" applyBorder="1"/>
    <xf numFmtId="0" fontId="29" fillId="2" borderId="5" xfId="10" applyFont="1" applyFill="1" applyBorder="1"/>
    <xf numFmtId="0" fontId="28" fillId="4" borderId="1" xfId="10" applyFont="1" applyFill="1" applyBorder="1" applyAlignment="1">
      <alignment horizontal="center"/>
    </xf>
    <xf numFmtId="0" fontId="28" fillId="2" borderId="7" xfId="10" applyFont="1" applyFill="1" applyBorder="1" applyAlignment="1">
      <alignment horizontal="center"/>
    </xf>
    <xf numFmtId="0" fontId="29" fillId="2" borderId="8" xfId="10" applyFont="1" applyFill="1" applyBorder="1"/>
    <xf numFmtId="0" fontId="29" fillId="2" borderId="0" xfId="10" applyFont="1" applyFill="1" applyAlignment="1" applyProtection="1">
      <alignment horizontal="left"/>
      <protection locked="0"/>
    </xf>
    <xf numFmtId="0" fontId="29" fillId="2" borderId="0" xfId="10" applyFont="1" applyFill="1" applyProtection="1">
      <protection locked="0"/>
    </xf>
    <xf numFmtId="0" fontId="25" fillId="2" borderId="9" xfId="10" applyFont="1" applyFill="1" applyBorder="1"/>
    <xf numFmtId="10" fontId="25" fillId="2" borderId="9" xfId="10" applyNumberFormat="1" applyFont="1" applyFill="1" applyBorder="1"/>
    <xf numFmtId="0" fontId="24" fillId="2" borderId="10" xfId="10" applyFont="1" applyFill="1" applyBorder="1" applyAlignment="1">
      <alignment horizontal="center"/>
    </xf>
    <xf numFmtId="0" fontId="25" fillId="2" borderId="10" xfId="10" applyFont="1" applyFill="1" applyBorder="1" applyAlignment="1">
      <alignment horizontal="center"/>
    </xf>
    <xf numFmtId="0" fontId="24" fillId="2" borderId="0" xfId="10" applyFont="1" applyFill="1" applyAlignment="1">
      <alignment horizontal="right"/>
    </xf>
    <xf numFmtId="0" fontId="25" fillId="2" borderId="7" xfId="10" applyFont="1" applyFill="1" applyBorder="1"/>
    <xf numFmtId="0" fontId="24" fillId="2" borderId="11" xfId="10" applyFont="1" applyFill="1" applyBorder="1"/>
    <xf numFmtId="0" fontId="25" fillId="2" borderId="11" xfId="10" applyFont="1" applyFill="1" applyBorder="1"/>
    <xf numFmtId="0" fontId="26" fillId="2" borderId="0" xfId="9" applyFont="1" applyFill="1" applyAlignment="1">
      <alignment horizontal="center"/>
    </xf>
    <xf numFmtId="0" fontId="24" fillId="2" borderId="10" xfId="9" applyFont="1" applyFill="1" applyBorder="1" applyAlignment="1">
      <alignment horizontal="center"/>
    </xf>
    <xf numFmtId="0" fontId="26" fillId="2" borderId="0" xfId="11" applyFont="1" applyFill="1" applyAlignment="1">
      <alignment horizontal="center"/>
    </xf>
    <xf numFmtId="0" fontId="24" fillId="2" borderId="10" xfId="11" applyFont="1" applyFill="1" applyBorder="1" applyAlignment="1">
      <alignment horizontal="center"/>
    </xf>
    <xf numFmtId="0" fontId="26" fillId="2" borderId="0" xfId="10" applyFont="1" applyFill="1" applyAlignment="1">
      <alignment horizontal="center"/>
    </xf>
    <xf numFmtId="0" fontId="24" fillId="2" borderId="10" xfId="1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2" borderId="21" xfId="0" applyFont="1" applyFill="1" applyBorder="1" applyAlignment="1">
      <alignment horizontal="left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18" fillId="2" borderId="43" xfId="0" applyFont="1" applyFill="1" applyBorder="1" applyAlignment="1">
      <alignment horizontal="left" vertical="center" wrapText="1"/>
    </xf>
    <xf numFmtId="0" fontId="18" fillId="2" borderId="44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8" fillId="2" borderId="18" xfId="0" applyFont="1" applyFill="1" applyBorder="1" applyAlignment="1">
      <alignment horizontal="justify" vertical="center" wrapText="1"/>
    </xf>
    <xf numFmtId="0" fontId="18" fillId="2" borderId="19" xfId="0" applyFont="1" applyFill="1" applyBorder="1" applyAlignment="1">
      <alignment horizontal="justify" vertical="center" wrapText="1"/>
    </xf>
    <xf numFmtId="0" fontId="18" fillId="2" borderId="20" xfId="0" applyFont="1" applyFill="1" applyBorder="1" applyAlignment="1">
      <alignment horizontal="justify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8" fillId="2" borderId="19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1" fillId="2" borderId="47" xfId="0" applyFont="1" applyFill="1" applyBorder="1" applyAlignment="1">
      <alignment horizontal="center"/>
    </xf>
    <xf numFmtId="0" fontId="11" fillId="2" borderId="58" xfId="0" applyFont="1" applyFill="1" applyBorder="1" applyAlignment="1">
      <alignment horizontal="center"/>
    </xf>
    <xf numFmtId="10" fontId="14" fillId="2" borderId="14" xfId="0" applyNumberFormat="1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43" xfId="0" applyFont="1" applyFill="1" applyBorder="1" applyAlignment="1">
      <alignment horizontal="center" vertical="center"/>
    </xf>
    <xf numFmtId="2" fontId="12" fillId="3" borderId="13" xfId="0" applyNumberFormat="1" applyFont="1" applyFill="1" applyBorder="1" applyAlignment="1" applyProtection="1">
      <alignment horizontal="center" vertical="center"/>
      <protection locked="0"/>
    </xf>
    <xf numFmtId="2" fontId="12" fillId="3" borderId="14" xfId="0" applyNumberFormat="1" applyFont="1" applyFill="1" applyBorder="1" applyAlignment="1" applyProtection="1">
      <alignment horizontal="center" vertical="center"/>
      <protection locked="0"/>
    </xf>
    <xf numFmtId="2" fontId="12" fillId="3" borderId="15" xfId="0" applyNumberFormat="1" applyFont="1" applyFill="1" applyBorder="1" applyAlignment="1" applyProtection="1">
      <alignment horizontal="center" vertical="center"/>
      <protection locked="0"/>
    </xf>
    <xf numFmtId="0" fontId="18" fillId="2" borderId="2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12" fillId="3" borderId="0" xfId="0" applyFont="1" applyFill="1" applyAlignment="1" applyProtection="1">
      <alignment horizontal="left"/>
      <protection locked="0"/>
    </xf>
    <xf numFmtId="0" fontId="11" fillId="2" borderId="9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/>
      <protection locked="0"/>
    </xf>
    <xf numFmtId="0" fontId="11" fillId="2" borderId="40" xfId="0" applyFont="1" applyFill="1" applyBorder="1" applyAlignment="1">
      <alignment horizontal="center"/>
    </xf>
    <xf numFmtId="0" fontId="12" fillId="3" borderId="0" xfId="0" applyFont="1" applyFill="1" applyAlignment="1" applyProtection="1">
      <alignment horizontal="left" wrapText="1"/>
      <protection locked="0"/>
    </xf>
    <xf numFmtId="0" fontId="18" fillId="2" borderId="18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18" fillId="2" borderId="2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30" fillId="3" borderId="29" xfId="0" applyFont="1" applyFill="1" applyBorder="1" applyAlignment="1" applyProtection="1">
      <alignment horizontal="center"/>
      <protection locked="0"/>
    </xf>
    <xf numFmtId="0" fontId="30" fillId="3" borderId="23" xfId="0" applyFont="1" applyFill="1" applyBorder="1" applyAlignment="1" applyProtection="1">
      <alignment horizontal="center"/>
      <protection locked="0"/>
    </xf>
    <xf numFmtId="0" fontId="30" fillId="3" borderId="34" xfId="0" applyFont="1" applyFill="1" applyBorder="1" applyAlignment="1" applyProtection="1">
      <alignment horizontal="center"/>
      <protection locked="0"/>
    </xf>
    <xf numFmtId="171" fontId="30" fillId="3" borderId="34" xfId="0" applyNumberFormat="1" applyFont="1" applyFill="1" applyBorder="1" applyAlignment="1" applyProtection="1">
      <alignment horizontal="center"/>
      <protection locked="0"/>
    </xf>
  </cellXfs>
  <cellStyles count="23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2"/>
    <cellStyle name="Normal 20" xfId="19"/>
    <cellStyle name="Normal 21" xfId="20"/>
    <cellStyle name="Normal 22" xfId="21"/>
    <cellStyle name="Normal 23" xfId="22"/>
    <cellStyle name="Normal 3" xfId="3"/>
    <cellStyle name="Normal 4" xfId="4"/>
    <cellStyle name="Normal 5" xfId="5"/>
    <cellStyle name="Normal 6" xfId="6"/>
    <cellStyle name="Normal 7" xfId="7"/>
    <cellStyle name="Normal 8" xfId="1"/>
    <cellStyle name="Normal 9" xfId="8"/>
  </cellStyles>
  <dxfs count="48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topLeftCell="A30" workbookViewId="0">
      <selection activeCell="D43" sqref="D43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727" t="s">
        <v>28</v>
      </c>
      <c r="B11" s="728"/>
      <c r="C11" s="728"/>
      <c r="D11" s="728"/>
      <c r="E11" s="728"/>
      <c r="F11" s="729"/>
      <c r="G11" s="43"/>
    </row>
    <row r="12" spans="1:7" ht="16.5" customHeight="1" x14ac:dyDescent="0.3">
      <c r="A12" s="726" t="s">
        <v>29</v>
      </c>
      <c r="B12" s="726"/>
      <c r="C12" s="726"/>
      <c r="D12" s="726"/>
      <c r="E12" s="726"/>
      <c r="F12" s="726"/>
      <c r="G12" s="42"/>
    </row>
    <row r="14" spans="1:7" ht="16.5" customHeight="1" x14ac:dyDescent="0.3">
      <c r="A14" s="731" t="s">
        <v>30</v>
      </c>
      <c r="B14" s="731"/>
      <c r="C14" s="12" t="s">
        <v>5</v>
      </c>
    </row>
    <row r="15" spans="1:7" ht="16.5" customHeight="1" x14ac:dyDescent="0.3">
      <c r="A15" s="731" t="s">
        <v>31</v>
      </c>
      <c r="B15" s="731"/>
      <c r="C15" s="12" t="s">
        <v>7</v>
      </c>
    </row>
    <row r="16" spans="1:7" ht="16.5" customHeight="1" x14ac:dyDescent="0.3">
      <c r="A16" s="731" t="s">
        <v>32</v>
      </c>
      <c r="B16" s="731"/>
      <c r="C16" s="12" t="s">
        <v>9</v>
      </c>
    </row>
    <row r="17" spans="1:5" ht="16.5" customHeight="1" x14ac:dyDescent="0.3">
      <c r="A17" s="731" t="s">
        <v>33</v>
      </c>
      <c r="B17" s="731"/>
      <c r="C17" s="12" t="s">
        <v>11</v>
      </c>
    </row>
    <row r="18" spans="1:5" ht="16.5" customHeight="1" x14ac:dyDescent="0.3">
      <c r="A18" s="731" t="s">
        <v>34</v>
      </c>
      <c r="B18" s="731"/>
      <c r="C18" s="49" t="s">
        <v>12</v>
      </c>
    </row>
    <row r="19" spans="1:5" ht="16.5" customHeight="1" x14ac:dyDescent="0.3">
      <c r="A19" s="731" t="s">
        <v>35</v>
      </c>
      <c r="B19" s="731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726" t="s">
        <v>1</v>
      </c>
      <c r="B21" s="726"/>
      <c r="C21" s="11" t="s">
        <v>36</v>
      </c>
      <c r="D21" s="18"/>
    </row>
    <row r="22" spans="1:5" ht="15.75" customHeight="1" x14ac:dyDescent="0.3">
      <c r="A22" s="730"/>
      <c r="B22" s="730"/>
      <c r="C22" s="9"/>
      <c r="D22" s="730"/>
      <c r="E22" s="730"/>
    </row>
    <row r="23" spans="1:5" ht="33.75" customHeight="1" x14ac:dyDescent="0.3">
      <c r="C23" s="38" t="s">
        <v>37</v>
      </c>
      <c r="D23" s="37" t="s">
        <v>38</v>
      </c>
      <c r="E23" s="4"/>
    </row>
    <row r="24" spans="1:5" ht="15.75" customHeight="1" x14ac:dyDescent="0.3">
      <c r="C24" s="47">
        <v>1026.0899999999999</v>
      </c>
      <c r="D24" s="39">
        <f t="shared" ref="D24:D43" si="0">(C24-$C$46)/$C$46</f>
        <v>-3.0760083011417377E-3</v>
      </c>
      <c r="E24" s="5"/>
    </row>
    <row r="25" spans="1:5" ht="15.75" customHeight="1" x14ac:dyDescent="0.3">
      <c r="C25" s="47">
        <v>1029.3</v>
      </c>
      <c r="D25" s="40">
        <f t="shared" si="0"/>
        <v>4.2749325726637896E-5</v>
      </c>
      <c r="E25" s="5"/>
    </row>
    <row r="26" spans="1:5" ht="15.75" customHeight="1" x14ac:dyDescent="0.3">
      <c r="C26" s="47">
        <v>1025.56</v>
      </c>
      <c r="D26" s="40">
        <f t="shared" si="0"/>
        <v>-3.5909433610296303E-3</v>
      </c>
      <c r="E26" s="5"/>
    </row>
    <row r="27" spans="1:5" ht="15.75" customHeight="1" x14ac:dyDescent="0.3">
      <c r="C27" s="47">
        <v>1041.3599999999999</v>
      </c>
      <c r="D27" s="40">
        <f t="shared" si="0"/>
        <v>1.175995087713848E-2</v>
      </c>
      <c r="E27" s="5"/>
    </row>
    <row r="28" spans="1:5" ht="15.75" customHeight="1" x14ac:dyDescent="0.3">
      <c r="C28" s="47">
        <v>1026.48</v>
      </c>
      <c r="D28" s="40">
        <f t="shared" si="0"/>
        <v>-2.6970938231109078E-3</v>
      </c>
      <c r="E28" s="5"/>
    </row>
    <row r="29" spans="1:5" ht="15.75" customHeight="1" x14ac:dyDescent="0.3">
      <c r="C29" s="47">
        <v>1019.13</v>
      </c>
      <c r="D29" s="40">
        <f t="shared" si="0"/>
        <v>-9.8381743706132049E-3</v>
      </c>
      <c r="E29" s="5"/>
    </row>
    <row r="30" spans="1:5" ht="15.75" customHeight="1" x14ac:dyDescent="0.3">
      <c r="C30" s="47">
        <v>1027.9000000000001</v>
      </c>
      <c r="D30" s="40">
        <f t="shared" si="0"/>
        <v>-1.3174564928450914E-3</v>
      </c>
      <c r="E30" s="5"/>
    </row>
    <row r="31" spans="1:5" ht="15.75" customHeight="1" x14ac:dyDescent="0.3">
      <c r="C31" s="47">
        <v>1031.8399999999999</v>
      </c>
      <c r="D31" s="40">
        <f t="shared" si="0"/>
        <v>2.5105513108498374E-3</v>
      </c>
      <c r="E31" s="5"/>
    </row>
    <row r="32" spans="1:5" ht="15.75" customHeight="1" x14ac:dyDescent="0.3">
      <c r="C32" s="47">
        <v>1025.1199999999999</v>
      </c>
      <c r="D32" s="40">
        <f t="shared" si="0"/>
        <v>-4.0184366182951254E-3</v>
      </c>
      <c r="E32" s="5"/>
    </row>
    <row r="33" spans="1:7" ht="15.75" customHeight="1" x14ac:dyDescent="0.3">
      <c r="C33" s="47">
        <v>1028.72</v>
      </c>
      <c r="D33" s="40">
        <f t="shared" si="0"/>
        <v>-5.2076451339591991E-4</v>
      </c>
      <c r="E33" s="5"/>
    </row>
    <row r="34" spans="1:7" ht="15.75" customHeight="1" x14ac:dyDescent="0.3">
      <c r="C34" s="47">
        <v>1030.81</v>
      </c>
      <c r="D34" s="40">
        <f t="shared" si="0"/>
        <v>1.5098284586148513E-3</v>
      </c>
      <c r="E34" s="5"/>
    </row>
    <row r="35" spans="1:7" ht="15.75" customHeight="1" x14ac:dyDescent="0.3">
      <c r="C35" s="47">
        <v>1035.06</v>
      </c>
      <c r="D35" s="40">
        <f t="shared" si="0"/>
        <v>5.6390246935651466E-3</v>
      </c>
      <c r="E35" s="5"/>
    </row>
    <row r="36" spans="1:7" ht="15.75" customHeight="1" x14ac:dyDescent="0.3">
      <c r="C36" s="47">
        <v>1025.04</v>
      </c>
      <c r="D36" s="40">
        <f t="shared" si="0"/>
        <v>-4.0961626650705902E-3</v>
      </c>
      <c r="E36" s="5"/>
    </row>
    <row r="37" spans="1:7" ht="15.75" customHeight="1" x14ac:dyDescent="0.3">
      <c r="C37" s="47">
        <v>1032.3599999999999</v>
      </c>
      <c r="D37" s="40">
        <f t="shared" si="0"/>
        <v>3.0157706148907972E-3</v>
      </c>
      <c r="E37" s="5"/>
    </row>
    <row r="38" spans="1:7" ht="15.75" customHeight="1" x14ac:dyDescent="0.3">
      <c r="C38" s="47">
        <v>1032.29</v>
      </c>
      <c r="D38" s="40">
        <f t="shared" si="0"/>
        <v>2.9477603239622657E-3</v>
      </c>
      <c r="E38" s="5"/>
    </row>
    <row r="39" spans="1:7" ht="15.75" customHeight="1" x14ac:dyDescent="0.3">
      <c r="C39" s="47">
        <v>1026.54</v>
      </c>
      <c r="D39" s="40">
        <f t="shared" si="0"/>
        <v>-2.6387992880293094E-3</v>
      </c>
      <c r="E39" s="5"/>
    </row>
    <row r="40" spans="1:7" ht="15.75" customHeight="1" x14ac:dyDescent="0.3">
      <c r="C40" s="47">
        <v>1039.82</v>
      </c>
      <c r="D40" s="40">
        <f t="shared" si="0"/>
        <v>1.0263724476709467E-2</v>
      </c>
      <c r="E40" s="5"/>
    </row>
    <row r="41" spans="1:7" ht="15.75" customHeight="1" x14ac:dyDescent="0.3">
      <c r="C41" s="47">
        <v>1022.71</v>
      </c>
      <c r="D41" s="40">
        <f t="shared" si="0"/>
        <v>-6.3599337774079747E-3</v>
      </c>
      <c r="E41" s="5"/>
    </row>
    <row r="42" spans="1:7" ht="15.75" customHeight="1" x14ac:dyDescent="0.3">
      <c r="C42" s="47">
        <v>1018.48</v>
      </c>
      <c r="D42" s="40">
        <f t="shared" si="0"/>
        <v>-1.0469698500664404E-2</v>
      </c>
      <c r="E42" s="5"/>
    </row>
    <row r="43" spans="1:7" ht="16.5" customHeight="1" x14ac:dyDescent="0.3">
      <c r="C43" s="48">
        <v>1040.51</v>
      </c>
      <c r="D43" s="41">
        <f t="shared" si="0"/>
        <v>1.093411163014851E-2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39</v>
      </c>
      <c r="C45" s="35">
        <f>SUM(C24:C44)</f>
        <v>20585.119999999995</v>
      </c>
      <c r="D45" s="30"/>
      <c r="E45" s="6"/>
    </row>
    <row r="46" spans="1:7" ht="17.25" customHeight="1" x14ac:dyDescent="0.3">
      <c r="B46" s="34" t="s">
        <v>40</v>
      </c>
      <c r="C46" s="36">
        <f>AVERAGE(C24:C44)</f>
        <v>1029.2559999999999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40</v>
      </c>
      <c r="C48" s="37" t="s">
        <v>41</v>
      </c>
      <c r="D48" s="32"/>
      <c r="G48" s="10"/>
    </row>
    <row r="49" spans="1:6" ht="17.25" customHeight="1" x14ac:dyDescent="0.3">
      <c r="B49" s="724">
        <f>C46</f>
        <v>1029.2559999999999</v>
      </c>
      <c r="C49" s="45">
        <f>-IF(C46&lt;=80,10%,IF(C46&lt;250,7.5%,5%))</f>
        <v>-0.05</v>
      </c>
      <c r="D49" s="33">
        <f>IF(C46&lt;=80,C46*0.9,IF(C46&lt;250,C46*0.925,C46*0.95))</f>
        <v>977.79319999999984</v>
      </c>
    </row>
    <row r="50" spans="1:6" ht="17.25" customHeight="1" x14ac:dyDescent="0.3">
      <c r="B50" s="725"/>
      <c r="C50" s="46">
        <f>IF(C46&lt;=80, 10%, IF(C46&lt;250, 7.5%, 5%))</f>
        <v>0.05</v>
      </c>
      <c r="D50" s="33">
        <f>IF(C46&lt;=80, C46*1.1, IF(C46&lt;250, C46*1.075, C46*1.05))</f>
        <v>1080.7187999999999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23</v>
      </c>
      <c r="C52" s="19"/>
      <c r="D52" s="20" t="s">
        <v>24</v>
      </c>
      <c r="E52" s="21"/>
      <c r="F52" s="20" t="s">
        <v>25</v>
      </c>
    </row>
    <row r="53" spans="1:6" ht="34.5" customHeight="1" x14ac:dyDescent="0.3">
      <c r="A53" s="22" t="s">
        <v>26</v>
      </c>
      <c r="B53" s="23"/>
      <c r="C53" s="24"/>
      <c r="D53" s="23"/>
      <c r="E53" s="13"/>
      <c r="F53" s="25"/>
    </row>
    <row r="54" spans="1:6" ht="34.5" customHeight="1" x14ac:dyDescent="0.3">
      <c r="A54" s="22" t="s">
        <v>27</v>
      </c>
      <c r="B54" s="26"/>
      <c r="C54" s="27"/>
      <c r="D54" s="26"/>
      <c r="E54" s="13"/>
      <c r="F54" s="28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47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46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45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44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43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42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41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40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9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38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37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36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35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34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33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32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31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0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9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28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27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3" workbookViewId="0">
      <selection activeCell="B47" sqref="B47"/>
    </sheetView>
  </sheetViews>
  <sheetFormatPr defaultRowHeight="13.5" x14ac:dyDescent="0.25"/>
  <cols>
    <col min="1" max="1" width="27.5703125" style="592" customWidth="1"/>
    <col min="2" max="2" width="20.42578125" style="592" customWidth="1"/>
    <col min="3" max="3" width="31.85546875" style="592" customWidth="1"/>
    <col min="4" max="4" width="25.85546875" style="592" customWidth="1"/>
    <col min="5" max="5" width="25.7109375" style="592" customWidth="1"/>
    <col min="6" max="6" width="23.140625" style="592" customWidth="1"/>
    <col min="7" max="7" width="28.42578125" style="592" customWidth="1"/>
    <col min="8" max="8" width="21.5703125" style="592" customWidth="1"/>
    <col min="9" max="9" width="9.140625" style="592" customWidth="1"/>
    <col min="10" max="16384" width="9.140625" style="590"/>
  </cols>
  <sheetData>
    <row r="14" spans="1:6" ht="15" customHeight="1" x14ac:dyDescent="0.3">
      <c r="A14" s="591"/>
      <c r="C14" s="620"/>
      <c r="F14" s="620"/>
    </row>
    <row r="15" spans="1:6" ht="18.75" customHeight="1" x14ac:dyDescent="0.3">
      <c r="A15" s="718" t="s">
        <v>0</v>
      </c>
      <c r="B15" s="718"/>
      <c r="C15" s="718"/>
      <c r="D15" s="718"/>
      <c r="E15" s="718"/>
    </row>
    <row r="16" spans="1:6" ht="16.5" customHeight="1" x14ac:dyDescent="0.3">
      <c r="A16" s="599" t="s">
        <v>1</v>
      </c>
      <c r="B16" s="595" t="s">
        <v>2</v>
      </c>
    </row>
    <row r="17" spans="1:5" ht="16.5" customHeight="1" x14ac:dyDescent="0.3">
      <c r="A17" s="589" t="s">
        <v>3</v>
      </c>
      <c r="B17" s="589" t="s">
        <v>5</v>
      </c>
      <c r="D17" s="588"/>
      <c r="E17" s="596"/>
    </row>
    <row r="18" spans="1:5" ht="16.5" customHeight="1" x14ac:dyDescent="0.3">
      <c r="A18" s="598" t="s">
        <v>4</v>
      </c>
      <c r="B18" s="589" t="s">
        <v>122</v>
      </c>
      <c r="C18" s="596"/>
      <c r="D18" s="596"/>
      <c r="E18" s="596"/>
    </row>
    <row r="19" spans="1:5" ht="16.5" customHeight="1" x14ac:dyDescent="0.3">
      <c r="A19" s="598" t="s">
        <v>6</v>
      </c>
      <c r="B19" s="587">
        <v>100.4</v>
      </c>
      <c r="C19" s="596"/>
      <c r="D19" s="596"/>
      <c r="E19" s="596"/>
    </row>
    <row r="20" spans="1:5" ht="16.5" customHeight="1" x14ac:dyDescent="0.3">
      <c r="A20" s="589" t="s">
        <v>8</v>
      </c>
      <c r="B20" s="587">
        <v>15.03</v>
      </c>
      <c r="C20" s="596"/>
      <c r="D20" s="596"/>
      <c r="E20" s="596"/>
    </row>
    <row r="21" spans="1:5" ht="16.5" customHeight="1" x14ac:dyDescent="0.3">
      <c r="A21" s="589" t="s">
        <v>10</v>
      </c>
      <c r="B21" s="586">
        <v>0.15</v>
      </c>
      <c r="C21" s="596"/>
      <c r="D21" s="596"/>
      <c r="E21" s="596"/>
    </row>
    <row r="22" spans="1:5" ht="15.75" customHeight="1" x14ac:dyDescent="0.25">
      <c r="A22" s="596"/>
      <c r="B22" s="596"/>
      <c r="C22" s="596"/>
      <c r="D22" s="596"/>
      <c r="E22" s="596"/>
    </row>
    <row r="23" spans="1:5" ht="16.5" customHeight="1" x14ac:dyDescent="0.3">
      <c r="A23" s="593" t="s">
        <v>13</v>
      </c>
      <c r="B23" s="621" t="s">
        <v>14</v>
      </c>
      <c r="C23" s="593" t="s">
        <v>15</v>
      </c>
      <c r="D23" s="593" t="s">
        <v>16</v>
      </c>
      <c r="E23" s="593" t="s">
        <v>17</v>
      </c>
    </row>
    <row r="24" spans="1:5" ht="16.5" customHeight="1" x14ac:dyDescent="0.3">
      <c r="A24" s="622">
        <v>1</v>
      </c>
      <c r="B24" s="623">
        <v>115506147</v>
      </c>
      <c r="C24" s="623">
        <v>3863.1</v>
      </c>
      <c r="D24" s="624">
        <v>1.2</v>
      </c>
      <c r="E24" s="625">
        <v>3</v>
      </c>
    </row>
    <row r="25" spans="1:5" ht="16.5" customHeight="1" x14ac:dyDescent="0.3">
      <c r="A25" s="622">
        <v>2</v>
      </c>
      <c r="B25" s="623">
        <v>115593793</v>
      </c>
      <c r="C25" s="623">
        <v>3860.3</v>
      </c>
      <c r="D25" s="624">
        <v>1.1000000000000001</v>
      </c>
      <c r="E25" s="624">
        <v>3</v>
      </c>
    </row>
    <row r="26" spans="1:5" ht="16.5" customHeight="1" x14ac:dyDescent="0.3">
      <c r="A26" s="622">
        <v>3</v>
      </c>
      <c r="B26" s="623">
        <v>115837796</v>
      </c>
      <c r="C26" s="623">
        <v>3853.8</v>
      </c>
      <c r="D26" s="624">
        <v>1.2</v>
      </c>
      <c r="E26" s="624">
        <v>3</v>
      </c>
    </row>
    <row r="27" spans="1:5" ht="16.5" customHeight="1" x14ac:dyDescent="0.3">
      <c r="A27" s="622">
        <v>4</v>
      </c>
      <c r="B27" s="623">
        <v>115833536</v>
      </c>
      <c r="C27" s="623">
        <v>3869.6</v>
      </c>
      <c r="D27" s="624">
        <v>1.2</v>
      </c>
      <c r="E27" s="624">
        <v>3</v>
      </c>
    </row>
    <row r="28" spans="1:5" ht="16.5" customHeight="1" x14ac:dyDescent="0.3">
      <c r="A28" s="622">
        <v>5</v>
      </c>
      <c r="B28" s="623">
        <v>115845247</v>
      </c>
      <c r="C28" s="623">
        <v>3882.3</v>
      </c>
      <c r="D28" s="624">
        <v>1.1000000000000001</v>
      </c>
      <c r="E28" s="624">
        <v>3</v>
      </c>
    </row>
    <row r="29" spans="1:5" ht="16.5" customHeight="1" x14ac:dyDescent="0.3">
      <c r="A29" s="622">
        <v>6</v>
      </c>
      <c r="B29" s="626">
        <v>115488855</v>
      </c>
      <c r="C29" s="626">
        <v>3899.5</v>
      </c>
      <c r="D29" s="627">
        <v>1.1000000000000001</v>
      </c>
      <c r="E29" s="627">
        <v>3</v>
      </c>
    </row>
    <row r="30" spans="1:5" ht="16.5" customHeight="1" x14ac:dyDescent="0.3">
      <c r="A30" s="628" t="s">
        <v>18</v>
      </c>
      <c r="B30" s="629">
        <f>AVERAGE(B24:B29)</f>
        <v>115684229</v>
      </c>
      <c r="C30" s="630">
        <f>AVERAGE(C24:C29)</f>
        <v>3871.4333333333338</v>
      </c>
      <c r="D30" s="631">
        <f>AVERAGE(D24:D29)</f>
        <v>1.1500000000000001</v>
      </c>
      <c r="E30" s="631">
        <f>AVERAGE(E24:E29)</f>
        <v>3</v>
      </c>
    </row>
    <row r="31" spans="1:5" ht="16.5" customHeight="1" x14ac:dyDescent="0.3">
      <c r="A31" s="632" t="s">
        <v>19</v>
      </c>
      <c r="B31" s="633">
        <f>(STDEV(B24:B29)/B30)</f>
        <v>1.4965493752908856E-3</v>
      </c>
      <c r="C31" s="634"/>
      <c r="D31" s="634"/>
      <c r="E31" s="635"/>
    </row>
    <row r="32" spans="1:5" s="592" customFormat="1" ht="16.5" customHeight="1" x14ac:dyDescent="0.3">
      <c r="A32" s="636" t="s">
        <v>20</v>
      </c>
      <c r="B32" s="637">
        <f>COUNT(B24:B29)</f>
        <v>6</v>
      </c>
      <c r="C32" s="638"/>
      <c r="D32" s="597"/>
      <c r="E32" s="639"/>
    </row>
    <row r="33" spans="1:5" s="592" customFormat="1" ht="15.75" customHeight="1" x14ac:dyDescent="0.25">
      <c r="A33" s="596"/>
      <c r="B33" s="596"/>
      <c r="C33" s="596"/>
      <c r="D33" s="596"/>
      <c r="E33" s="596"/>
    </row>
    <row r="34" spans="1:5" s="592" customFormat="1" ht="16.5" customHeight="1" x14ac:dyDescent="0.3">
      <c r="A34" s="598" t="s">
        <v>21</v>
      </c>
      <c r="B34" s="640" t="s">
        <v>125</v>
      </c>
      <c r="C34" s="641"/>
      <c r="D34" s="641"/>
      <c r="E34" s="641"/>
    </row>
    <row r="35" spans="1:5" ht="16.5" customHeight="1" x14ac:dyDescent="0.3">
      <c r="A35" s="598"/>
      <c r="B35" s="640" t="s">
        <v>126</v>
      </c>
      <c r="C35" s="641"/>
      <c r="D35" s="641"/>
      <c r="E35" s="641"/>
    </row>
    <row r="36" spans="1:5" ht="16.5" customHeight="1" x14ac:dyDescent="0.3">
      <c r="A36" s="598"/>
      <c r="B36" s="640" t="s">
        <v>127</v>
      </c>
      <c r="C36" s="641"/>
      <c r="D36" s="641"/>
      <c r="E36" s="641"/>
    </row>
    <row r="37" spans="1:5" ht="15.75" customHeight="1" x14ac:dyDescent="0.25">
      <c r="A37" s="596"/>
      <c r="B37" s="596"/>
      <c r="C37" s="596"/>
      <c r="D37" s="596"/>
      <c r="E37" s="596"/>
    </row>
    <row r="38" spans="1:5" ht="16.5" customHeight="1" x14ac:dyDescent="0.3">
      <c r="A38" s="599" t="s">
        <v>1</v>
      </c>
      <c r="B38" s="595" t="s">
        <v>22</v>
      </c>
    </row>
    <row r="39" spans="1:5" ht="16.5" customHeight="1" x14ac:dyDescent="0.3">
      <c r="A39" s="598" t="s">
        <v>4</v>
      </c>
      <c r="B39" s="589" t="s">
        <v>122</v>
      </c>
      <c r="C39" s="596"/>
      <c r="D39" s="596"/>
      <c r="E39" s="596"/>
    </row>
    <row r="40" spans="1:5" ht="16.5" customHeight="1" x14ac:dyDescent="0.3">
      <c r="A40" s="598" t="s">
        <v>6</v>
      </c>
      <c r="B40" s="587">
        <v>100.4</v>
      </c>
      <c r="C40" s="596"/>
      <c r="D40" s="596"/>
      <c r="E40" s="596"/>
    </row>
    <row r="41" spans="1:5" ht="16.5" customHeight="1" x14ac:dyDescent="0.3">
      <c r="A41" s="589" t="s">
        <v>8</v>
      </c>
      <c r="B41" s="587">
        <v>15.05</v>
      </c>
      <c r="C41" s="596"/>
      <c r="D41" s="596"/>
      <c r="E41" s="596"/>
    </row>
    <row r="42" spans="1:5" ht="16.5" customHeight="1" x14ac:dyDescent="0.3">
      <c r="A42" s="589" t="s">
        <v>10</v>
      </c>
      <c r="B42" s="586">
        <v>0.15</v>
      </c>
      <c r="C42" s="596"/>
      <c r="D42" s="596"/>
      <c r="E42" s="596"/>
    </row>
    <row r="43" spans="1:5" ht="15.75" customHeight="1" x14ac:dyDescent="0.25">
      <c r="A43" s="596"/>
      <c r="B43" s="596"/>
      <c r="C43" s="596"/>
      <c r="D43" s="596"/>
      <c r="E43" s="596"/>
    </row>
    <row r="44" spans="1:5" ht="16.5" customHeight="1" x14ac:dyDescent="0.3">
      <c r="A44" s="593" t="s">
        <v>13</v>
      </c>
      <c r="B44" s="621" t="s">
        <v>14</v>
      </c>
      <c r="C44" s="593" t="s">
        <v>15</v>
      </c>
      <c r="D44" s="593" t="s">
        <v>16</v>
      </c>
      <c r="E44" s="593" t="s">
        <v>17</v>
      </c>
    </row>
    <row r="45" spans="1:5" ht="16.5" customHeight="1" x14ac:dyDescent="0.3">
      <c r="A45" s="622">
        <v>1</v>
      </c>
      <c r="B45" s="623">
        <v>99298625</v>
      </c>
      <c r="C45" s="623">
        <v>3995.9</v>
      </c>
      <c r="D45" s="624">
        <v>1.1000000000000001</v>
      </c>
      <c r="E45" s="625">
        <v>3.2</v>
      </c>
    </row>
    <row r="46" spans="1:5" ht="16.5" customHeight="1" x14ac:dyDescent="0.3">
      <c r="A46" s="622">
        <v>2</v>
      </c>
      <c r="B46" s="623">
        <v>99457965</v>
      </c>
      <c r="C46" s="623">
        <v>4008.7</v>
      </c>
      <c r="D46" s="624">
        <v>1.1000000000000001</v>
      </c>
      <c r="E46" s="624">
        <v>3.2</v>
      </c>
    </row>
    <row r="47" spans="1:5" ht="16.5" customHeight="1" x14ac:dyDescent="0.3">
      <c r="A47" s="622">
        <v>3</v>
      </c>
      <c r="B47" s="623">
        <v>99504397</v>
      </c>
      <c r="C47" s="623">
        <v>4007.7</v>
      </c>
      <c r="D47" s="624">
        <v>1.1000000000000001</v>
      </c>
      <c r="E47" s="624">
        <v>3.2</v>
      </c>
    </row>
    <row r="48" spans="1:5" ht="16.5" customHeight="1" x14ac:dyDescent="0.3">
      <c r="A48" s="622">
        <v>4</v>
      </c>
      <c r="B48" s="623">
        <v>99446441</v>
      </c>
      <c r="C48" s="623">
        <v>3999</v>
      </c>
      <c r="D48" s="624">
        <v>1.1000000000000001</v>
      </c>
      <c r="E48" s="624">
        <v>3.2</v>
      </c>
    </row>
    <row r="49" spans="1:7" ht="16.5" customHeight="1" x14ac:dyDescent="0.3">
      <c r="A49" s="622">
        <v>5</v>
      </c>
      <c r="B49" s="623">
        <v>99534394</v>
      </c>
      <c r="C49" s="623">
        <v>3991.7</v>
      </c>
      <c r="D49" s="624">
        <v>1.1000000000000001</v>
      </c>
      <c r="E49" s="624">
        <v>3.2</v>
      </c>
    </row>
    <row r="50" spans="1:7" ht="16.5" customHeight="1" x14ac:dyDescent="0.3">
      <c r="A50" s="622">
        <v>6</v>
      </c>
      <c r="B50" s="626">
        <v>99539801</v>
      </c>
      <c r="C50" s="626">
        <v>3964.3</v>
      </c>
      <c r="D50" s="627">
        <v>1.2</v>
      </c>
      <c r="E50" s="627">
        <v>3.2</v>
      </c>
    </row>
    <row r="51" spans="1:7" ht="16.5" customHeight="1" x14ac:dyDescent="0.3">
      <c r="A51" s="628" t="s">
        <v>18</v>
      </c>
      <c r="B51" s="629">
        <f>AVERAGE(B45:B50)</f>
        <v>99463603.833333328</v>
      </c>
      <c r="C51" s="630">
        <f>AVERAGE(C45:C50)</f>
        <v>3994.5499999999997</v>
      </c>
      <c r="D51" s="631">
        <f>AVERAGE(D45:D50)</f>
        <v>1.1166666666666667</v>
      </c>
      <c r="E51" s="631">
        <f>AVERAGE(E45:E50)</f>
        <v>3.1999999999999997</v>
      </c>
    </row>
    <row r="52" spans="1:7" ht="16.5" customHeight="1" x14ac:dyDescent="0.3">
      <c r="A52" s="632" t="s">
        <v>19</v>
      </c>
      <c r="B52" s="633">
        <f>(STDEV(B45:B50)/B51)</f>
        <v>8.9953972247631562E-4</v>
      </c>
      <c r="C52" s="634"/>
      <c r="D52" s="634"/>
      <c r="E52" s="635"/>
    </row>
    <row r="53" spans="1:7" s="592" customFormat="1" ht="16.5" customHeight="1" x14ac:dyDescent="0.3">
      <c r="A53" s="636" t="s">
        <v>20</v>
      </c>
      <c r="B53" s="637">
        <f>COUNT(B45:B50)</f>
        <v>6</v>
      </c>
      <c r="C53" s="638"/>
      <c r="D53" s="597"/>
      <c r="E53" s="639"/>
    </row>
    <row r="54" spans="1:7" s="592" customFormat="1" ht="15.75" customHeight="1" x14ac:dyDescent="0.25">
      <c r="A54" s="596"/>
      <c r="B54" s="596"/>
      <c r="C54" s="596"/>
      <c r="D54" s="596"/>
      <c r="E54" s="596"/>
    </row>
    <row r="55" spans="1:7" s="592" customFormat="1" ht="16.5" customHeight="1" x14ac:dyDescent="0.3">
      <c r="A55" s="598" t="s">
        <v>21</v>
      </c>
      <c r="B55" s="640" t="s">
        <v>125</v>
      </c>
      <c r="C55" s="641"/>
      <c r="D55" s="641"/>
      <c r="E55" s="641"/>
    </row>
    <row r="56" spans="1:7" ht="16.5" customHeight="1" x14ac:dyDescent="0.3">
      <c r="A56" s="598"/>
      <c r="B56" s="640" t="s">
        <v>126</v>
      </c>
      <c r="C56" s="641"/>
      <c r="D56" s="641"/>
      <c r="E56" s="641"/>
    </row>
    <row r="57" spans="1:7" ht="16.5" customHeight="1" x14ac:dyDescent="0.3">
      <c r="A57" s="598"/>
      <c r="B57" s="640" t="s">
        <v>127</v>
      </c>
      <c r="C57" s="641"/>
      <c r="D57" s="641"/>
      <c r="E57" s="641"/>
    </row>
    <row r="58" spans="1:7" ht="14.25" customHeight="1" thickBot="1" x14ac:dyDescent="0.3">
      <c r="A58" s="642"/>
      <c r="B58" s="594"/>
      <c r="D58" s="643"/>
      <c r="F58" s="590"/>
      <c r="G58" s="590"/>
    </row>
    <row r="59" spans="1:7" ht="15" customHeight="1" x14ac:dyDescent="0.3">
      <c r="B59" s="719" t="s">
        <v>23</v>
      </c>
      <c r="C59" s="719"/>
      <c r="E59" s="644" t="s">
        <v>24</v>
      </c>
      <c r="F59" s="645"/>
      <c r="G59" s="644" t="s">
        <v>25</v>
      </c>
    </row>
    <row r="60" spans="1:7" ht="15" customHeight="1" x14ac:dyDescent="0.3">
      <c r="A60" s="646" t="s">
        <v>26</v>
      </c>
      <c r="B60" s="647"/>
      <c r="C60" s="647"/>
      <c r="E60" s="647"/>
      <c r="G60" s="647"/>
    </row>
    <row r="61" spans="1:7" ht="15" customHeight="1" x14ac:dyDescent="0.3">
      <c r="A61" s="646" t="s">
        <v>27</v>
      </c>
      <c r="B61" s="648"/>
      <c r="C61" s="648"/>
      <c r="E61" s="648"/>
      <c r="G61" s="649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3" workbookViewId="0">
      <selection activeCell="B54" sqref="B54"/>
    </sheetView>
  </sheetViews>
  <sheetFormatPr defaultRowHeight="13.5" x14ac:dyDescent="0.25"/>
  <cols>
    <col min="1" max="1" width="27.5703125" style="602" customWidth="1"/>
    <col min="2" max="2" width="20.42578125" style="602" customWidth="1"/>
    <col min="3" max="3" width="31.85546875" style="602" customWidth="1"/>
    <col min="4" max="4" width="25.85546875" style="602" customWidth="1"/>
    <col min="5" max="5" width="25.7109375" style="602" customWidth="1"/>
    <col min="6" max="6" width="23.140625" style="602" customWidth="1"/>
    <col min="7" max="7" width="28.42578125" style="602" customWidth="1"/>
    <col min="8" max="8" width="21.5703125" style="602" customWidth="1"/>
    <col min="9" max="9" width="9.140625" style="602" customWidth="1"/>
    <col min="10" max="16384" width="9.140625" style="600"/>
  </cols>
  <sheetData>
    <row r="14" spans="1:6" ht="15" customHeight="1" x14ac:dyDescent="0.3">
      <c r="A14" s="601"/>
      <c r="C14" s="684"/>
      <c r="F14" s="684"/>
    </row>
    <row r="15" spans="1:6" ht="18.75" customHeight="1" x14ac:dyDescent="0.3">
      <c r="A15" s="722" t="s">
        <v>0</v>
      </c>
      <c r="B15" s="722"/>
      <c r="C15" s="722"/>
      <c r="D15" s="722"/>
      <c r="E15" s="722"/>
    </row>
    <row r="16" spans="1:6" ht="16.5" customHeight="1" x14ac:dyDescent="0.3">
      <c r="A16" s="609" t="s">
        <v>1</v>
      </c>
      <c r="B16" s="605" t="s">
        <v>2</v>
      </c>
    </row>
    <row r="17" spans="1:5" ht="16.5" customHeight="1" x14ac:dyDescent="0.3">
      <c r="A17" s="685" t="s">
        <v>3</v>
      </c>
      <c r="B17" s="685" t="s">
        <v>5</v>
      </c>
      <c r="D17" s="686"/>
      <c r="E17" s="606"/>
    </row>
    <row r="18" spans="1:5" ht="16.5" customHeight="1" x14ac:dyDescent="0.3">
      <c r="A18" s="608" t="s">
        <v>4</v>
      </c>
      <c r="B18" s="685" t="s">
        <v>123</v>
      </c>
      <c r="C18" s="606"/>
      <c r="D18" s="606"/>
      <c r="E18" s="606"/>
    </row>
    <row r="19" spans="1:5" ht="16.5" customHeight="1" x14ac:dyDescent="0.3">
      <c r="A19" s="608" t="s">
        <v>6</v>
      </c>
      <c r="B19" s="687">
        <v>99.4</v>
      </c>
      <c r="C19" s="606"/>
      <c r="D19" s="606"/>
      <c r="E19" s="606"/>
    </row>
    <row r="20" spans="1:5" ht="16.5" customHeight="1" x14ac:dyDescent="0.3">
      <c r="A20" s="685" t="s">
        <v>8</v>
      </c>
      <c r="B20" s="687">
        <v>29.96</v>
      </c>
      <c r="C20" s="606"/>
      <c r="D20" s="606"/>
      <c r="E20" s="606"/>
    </row>
    <row r="21" spans="1:5" ht="16.5" customHeight="1" x14ac:dyDescent="0.3">
      <c r="A21" s="685" t="s">
        <v>10</v>
      </c>
      <c r="B21" s="688">
        <v>0.3</v>
      </c>
      <c r="C21" s="606"/>
      <c r="D21" s="606"/>
      <c r="E21" s="606"/>
    </row>
    <row r="22" spans="1:5" ht="15.75" customHeight="1" x14ac:dyDescent="0.25">
      <c r="A22" s="606"/>
      <c r="B22" s="606"/>
      <c r="C22" s="606"/>
      <c r="D22" s="606"/>
      <c r="E22" s="606"/>
    </row>
    <row r="23" spans="1:5" ht="16.5" customHeight="1" x14ac:dyDescent="0.3">
      <c r="A23" s="603" t="s">
        <v>13</v>
      </c>
      <c r="B23" s="689" t="s">
        <v>14</v>
      </c>
      <c r="C23" s="603" t="s">
        <v>15</v>
      </c>
      <c r="D23" s="603" t="s">
        <v>16</v>
      </c>
      <c r="E23" s="603" t="s">
        <v>17</v>
      </c>
    </row>
    <row r="24" spans="1:5" ht="16.5" customHeight="1" x14ac:dyDescent="0.3">
      <c r="A24" s="690">
        <v>1</v>
      </c>
      <c r="B24" s="691">
        <v>226613820</v>
      </c>
      <c r="C24" s="691">
        <v>4350.5</v>
      </c>
      <c r="D24" s="692">
        <v>1.1000000000000001</v>
      </c>
      <c r="E24" s="693">
        <v>4.2</v>
      </c>
    </row>
    <row r="25" spans="1:5" ht="16.5" customHeight="1" x14ac:dyDescent="0.3">
      <c r="A25" s="690">
        <v>2</v>
      </c>
      <c r="B25" s="691">
        <v>226626513</v>
      </c>
      <c r="C25" s="691">
        <v>4351.5</v>
      </c>
      <c r="D25" s="692">
        <v>1.1000000000000001</v>
      </c>
      <c r="E25" s="692">
        <v>4.2</v>
      </c>
    </row>
    <row r="26" spans="1:5" ht="16.5" customHeight="1" x14ac:dyDescent="0.3">
      <c r="A26" s="690">
        <v>3</v>
      </c>
      <c r="B26" s="691">
        <v>227249907</v>
      </c>
      <c r="C26" s="691">
        <v>4362.3</v>
      </c>
      <c r="D26" s="692">
        <v>1.1000000000000001</v>
      </c>
      <c r="E26" s="692">
        <v>4.2</v>
      </c>
    </row>
    <row r="27" spans="1:5" ht="16.5" customHeight="1" x14ac:dyDescent="0.3">
      <c r="A27" s="690">
        <v>4</v>
      </c>
      <c r="B27" s="691">
        <v>227251305</v>
      </c>
      <c r="C27" s="691">
        <v>4378.7</v>
      </c>
      <c r="D27" s="692">
        <v>1.1000000000000001</v>
      </c>
      <c r="E27" s="692">
        <v>4.2</v>
      </c>
    </row>
    <row r="28" spans="1:5" ht="16.5" customHeight="1" x14ac:dyDescent="0.3">
      <c r="A28" s="690">
        <v>5</v>
      </c>
      <c r="B28" s="691">
        <v>227234223</v>
      </c>
      <c r="C28" s="691">
        <v>4377.7</v>
      </c>
      <c r="D28" s="692">
        <v>1.1000000000000001</v>
      </c>
      <c r="E28" s="692">
        <v>4.2</v>
      </c>
    </row>
    <row r="29" spans="1:5" ht="16.5" customHeight="1" x14ac:dyDescent="0.3">
      <c r="A29" s="690">
        <v>6</v>
      </c>
      <c r="B29" s="694">
        <v>226628620</v>
      </c>
      <c r="C29" s="694">
        <v>4388.7</v>
      </c>
      <c r="D29" s="695">
        <v>1.1000000000000001</v>
      </c>
      <c r="E29" s="695">
        <v>4.2</v>
      </c>
    </row>
    <row r="30" spans="1:5" ht="16.5" customHeight="1" x14ac:dyDescent="0.3">
      <c r="A30" s="696" t="s">
        <v>18</v>
      </c>
      <c r="B30" s="697">
        <f>AVERAGE(B24:B29)</f>
        <v>226934064.66666666</v>
      </c>
      <c r="C30" s="698">
        <f>AVERAGE(C24:C29)</f>
        <v>4368.2333333333336</v>
      </c>
      <c r="D30" s="699">
        <f>AVERAGE(D24:D29)</f>
        <v>1.0999999999999999</v>
      </c>
      <c r="E30" s="699">
        <f>AVERAGE(E24:E29)</f>
        <v>4.2</v>
      </c>
    </row>
    <row r="31" spans="1:5" ht="16.5" customHeight="1" x14ac:dyDescent="0.3">
      <c r="A31" s="700" t="s">
        <v>19</v>
      </c>
      <c r="B31" s="701">
        <f>(STDEV(B24:B29)/B30)</f>
        <v>1.5020302718727939E-3</v>
      </c>
      <c r="C31" s="702"/>
      <c r="D31" s="702"/>
      <c r="E31" s="703"/>
    </row>
    <row r="32" spans="1:5" s="602" customFormat="1" ht="16.5" customHeight="1" x14ac:dyDescent="0.3">
      <c r="A32" s="704" t="s">
        <v>20</v>
      </c>
      <c r="B32" s="705">
        <f>COUNT(B24:B29)</f>
        <v>6</v>
      </c>
      <c r="C32" s="706"/>
      <c r="D32" s="607"/>
      <c r="E32" s="707"/>
    </row>
    <row r="33" spans="1:5" s="602" customFormat="1" ht="15.75" customHeight="1" x14ac:dyDescent="0.25">
      <c r="A33" s="606"/>
      <c r="B33" s="606"/>
      <c r="C33" s="606"/>
      <c r="D33" s="606"/>
      <c r="E33" s="606"/>
    </row>
    <row r="34" spans="1:5" s="602" customFormat="1" ht="16.5" customHeight="1" x14ac:dyDescent="0.3">
      <c r="A34" s="608" t="s">
        <v>21</v>
      </c>
      <c r="B34" s="708" t="s">
        <v>125</v>
      </c>
      <c r="C34" s="709"/>
      <c r="D34" s="709"/>
      <c r="E34" s="709"/>
    </row>
    <row r="35" spans="1:5" ht="16.5" customHeight="1" x14ac:dyDescent="0.3">
      <c r="A35" s="608"/>
      <c r="B35" s="708" t="s">
        <v>126</v>
      </c>
      <c r="C35" s="709"/>
      <c r="D35" s="709"/>
      <c r="E35" s="709"/>
    </row>
    <row r="36" spans="1:5" ht="16.5" customHeight="1" x14ac:dyDescent="0.3">
      <c r="A36" s="608"/>
      <c r="B36" s="708" t="s">
        <v>127</v>
      </c>
      <c r="C36" s="709"/>
      <c r="D36" s="709"/>
      <c r="E36" s="709"/>
    </row>
    <row r="37" spans="1:5" ht="15.75" customHeight="1" x14ac:dyDescent="0.25">
      <c r="A37" s="606"/>
      <c r="B37" s="606"/>
      <c r="C37" s="606"/>
      <c r="D37" s="606"/>
      <c r="E37" s="606"/>
    </row>
    <row r="38" spans="1:5" ht="16.5" customHeight="1" x14ac:dyDescent="0.3">
      <c r="A38" s="609" t="s">
        <v>1</v>
      </c>
      <c r="B38" s="605" t="s">
        <v>22</v>
      </c>
    </row>
    <row r="39" spans="1:5" ht="16.5" customHeight="1" x14ac:dyDescent="0.3">
      <c r="A39" s="608" t="s">
        <v>4</v>
      </c>
      <c r="B39" s="685" t="s">
        <v>123</v>
      </c>
      <c r="C39" s="606"/>
      <c r="D39" s="606"/>
      <c r="E39" s="606"/>
    </row>
    <row r="40" spans="1:5" ht="16.5" customHeight="1" x14ac:dyDescent="0.3">
      <c r="A40" s="608" t="s">
        <v>6</v>
      </c>
      <c r="B40" s="687">
        <v>99.4</v>
      </c>
      <c r="C40" s="606"/>
      <c r="D40" s="606"/>
      <c r="E40" s="606"/>
    </row>
    <row r="41" spans="1:5" ht="16.5" customHeight="1" x14ac:dyDescent="0.3">
      <c r="A41" s="685" t="s">
        <v>8</v>
      </c>
      <c r="B41" s="687">
        <v>28.28</v>
      </c>
      <c r="C41" s="606"/>
      <c r="D41" s="606"/>
      <c r="E41" s="606"/>
    </row>
    <row r="42" spans="1:5" ht="16.5" customHeight="1" x14ac:dyDescent="0.3">
      <c r="A42" s="685" t="s">
        <v>10</v>
      </c>
      <c r="B42" s="688">
        <v>0.3</v>
      </c>
      <c r="C42" s="606"/>
      <c r="D42" s="606"/>
      <c r="E42" s="606"/>
    </row>
    <row r="43" spans="1:5" ht="15.75" customHeight="1" x14ac:dyDescent="0.25">
      <c r="A43" s="606"/>
      <c r="B43" s="606"/>
      <c r="C43" s="606"/>
      <c r="D43" s="606"/>
      <c r="E43" s="606"/>
    </row>
    <row r="44" spans="1:5" ht="16.5" customHeight="1" x14ac:dyDescent="0.3">
      <c r="A44" s="603" t="s">
        <v>13</v>
      </c>
      <c r="B44" s="689" t="s">
        <v>14</v>
      </c>
      <c r="C44" s="603" t="s">
        <v>15</v>
      </c>
      <c r="D44" s="603" t="s">
        <v>16</v>
      </c>
      <c r="E44" s="603" t="s">
        <v>17</v>
      </c>
    </row>
    <row r="45" spans="1:5" ht="16.5" customHeight="1" x14ac:dyDescent="0.3">
      <c r="A45" s="690">
        <v>1</v>
      </c>
      <c r="B45" s="691">
        <v>209257329</v>
      </c>
      <c r="C45" s="691">
        <v>6578.1</v>
      </c>
      <c r="D45" s="692">
        <v>1.1000000000000001</v>
      </c>
      <c r="E45" s="693">
        <v>5</v>
      </c>
    </row>
    <row r="46" spans="1:5" ht="16.5" customHeight="1" x14ac:dyDescent="0.3">
      <c r="A46" s="690">
        <v>2</v>
      </c>
      <c r="B46" s="691">
        <v>209645092</v>
      </c>
      <c r="C46" s="691">
        <v>6535.2</v>
      </c>
      <c r="D46" s="692">
        <v>1.1000000000000001</v>
      </c>
      <c r="E46" s="692">
        <v>5</v>
      </c>
    </row>
    <row r="47" spans="1:5" ht="16.5" customHeight="1" x14ac:dyDescent="0.3">
      <c r="A47" s="690">
        <v>3</v>
      </c>
      <c r="B47" s="691">
        <v>209685188</v>
      </c>
      <c r="C47" s="691">
        <v>6525.6</v>
      </c>
      <c r="D47" s="692">
        <v>1.1000000000000001</v>
      </c>
      <c r="E47" s="692">
        <v>5</v>
      </c>
    </row>
    <row r="48" spans="1:5" ht="16.5" customHeight="1" x14ac:dyDescent="0.3">
      <c r="A48" s="690">
        <v>4</v>
      </c>
      <c r="B48" s="691">
        <v>209713116</v>
      </c>
      <c r="C48" s="691">
        <v>6513</v>
      </c>
      <c r="D48" s="692">
        <v>1.1000000000000001</v>
      </c>
      <c r="E48" s="692">
        <v>5</v>
      </c>
    </row>
    <row r="49" spans="1:7" ht="16.5" customHeight="1" x14ac:dyDescent="0.3">
      <c r="A49" s="690">
        <v>5</v>
      </c>
      <c r="B49" s="691">
        <v>209914590</v>
      </c>
      <c r="C49" s="691">
        <v>6517.6</v>
      </c>
      <c r="D49" s="692">
        <v>1</v>
      </c>
      <c r="E49" s="692">
        <v>5</v>
      </c>
    </row>
    <row r="50" spans="1:7" ht="16.5" customHeight="1" x14ac:dyDescent="0.3">
      <c r="A50" s="690">
        <v>6</v>
      </c>
      <c r="B50" s="694">
        <v>209911601</v>
      </c>
      <c r="C50" s="694">
        <v>6501.7</v>
      </c>
      <c r="D50" s="695">
        <v>1</v>
      </c>
      <c r="E50" s="695">
        <v>5</v>
      </c>
    </row>
    <row r="51" spans="1:7" ht="16.5" customHeight="1" x14ac:dyDescent="0.3">
      <c r="A51" s="696" t="s">
        <v>18</v>
      </c>
      <c r="B51" s="697">
        <f>AVERAGE(B45:B50)</f>
        <v>209687819.33333334</v>
      </c>
      <c r="C51" s="698">
        <f>AVERAGE(C45:C50)</f>
        <v>6528.5333333333328</v>
      </c>
      <c r="D51" s="699">
        <f>AVERAGE(D45:D50)</f>
        <v>1.0666666666666667</v>
      </c>
      <c r="E51" s="699">
        <f>AVERAGE(E45:E50)</f>
        <v>5</v>
      </c>
    </row>
    <row r="52" spans="1:7" ht="16.5" customHeight="1" x14ac:dyDescent="0.3">
      <c r="A52" s="700" t="s">
        <v>19</v>
      </c>
      <c r="B52" s="701">
        <f>(STDEV(B45:B50)/B51)</f>
        <v>1.1471340875412643E-3</v>
      </c>
      <c r="C52" s="702"/>
      <c r="D52" s="702"/>
      <c r="E52" s="703"/>
    </row>
    <row r="53" spans="1:7" s="602" customFormat="1" ht="16.5" customHeight="1" x14ac:dyDescent="0.3">
      <c r="A53" s="704" t="s">
        <v>20</v>
      </c>
      <c r="B53" s="705">
        <f>COUNT(B45:B50)</f>
        <v>6</v>
      </c>
      <c r="C53" s="706"/>
      <c r="D53" s="607"/>
      <c r="E53" s="707"/>
    </row>
    <row r="54" spans="1:7" s="602" customFormat="1" ht="15.75" customHeight="1" x14ac:dyDescent="0.25">
      <c r="A54" s="606"/>
      <c r="B54" s="606"/>
      <c r="C54" s="606"/>
      <c r="D54" s="606"/>
      <c r="E54" s="606"/>
    </row>
    <row r="55" spans="1:7" s="602" customFormat="1" ht="16.5" customHeight="1" x14ac:dyDescent="0.3">
      <c r="A55" s="608" t="s">
        <v>21</v>
      </c>
      <c r="B55" s="708" t="s">
        <v>125</v>
      </c>
      <c r="C55" s="709"/>
      <c r="D55" s="709"/>
      <c r="E55" s="709"/>
    </row>
    <row r="56" spans="1:7" ht="16.5" customHeight="1" x14ac:dyDescent="0.3">
      <c r="A56" s="608"/>
      <c r="B56" s="708" t="s">
        <v>126</v>
      </c>
      <c r="C56" s="709"/>
      <c r="D56" s="709"/>
      <c r="E56" s="709"/>
    </row>
    <row r="57" spans="1:7" ht="16.5" customHeight="1" x14ac:dyDescent="0.3">
      <c r="A57" s="608"/>
      <c r="B57" s="708" t="s">
        <v>127</v>
      </c>
      <c r="C57" s="709"/>
      <c r="D57" s="709"/>
      <c r="E57" s="709"/>
    </row>
    <row r="58" spans="1:7" ht="14.25" customHeight="1" thickBot="1" x14ac:dyDescent="0.3">
      <c r="A58" s="710"/>
      <c r="B58" s="604"/>
      <c r="D58" s="711"/>
      <c r="F58" s="600"/>
      <c r="G58" s="600"/>
    </row>
    <row r="59" spans="1:7" ht="15" customHeight="1" x14ac:dyDescent="0.3">
      <c r="B59" s="723" t="s">
        <v>23</v>
      </c>
      <c r="C59" s="723"/>
      <c r="E59" s="712" t="s">
        <v>24</v>
      </c>
      <c r="F59" s="713"/>
      <c r="G59" s="712" t="s">
        <v>25</v>
      </c>
    </row>
    <row r="60" spans="1:7" ht="15" customHeight="1" x14ac:dyDescent="0.3">
      <c r="A60" s="714" t="s">
        <v>26</v>
      </c>
      <c r="B60" s="715"/>
      <c r="C60" s="715"/>
      <c r="E60" s="715"/>
      <c r="G60" s="715"/>
    </row>
    <row r="61" spans="1:7" ht="15" customHeight="1" x14ac:dyDescent="0.3">
      <c r="A61" s="714" t="s">
        <v>27</v>
      </c>
      <c r="B61" s="716"/>
      <c r="C61" s="716"/>
      <c r="E61" s="716"/>
      <c r="G61" s="717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3" workbookViewId="0">
      <selection activeCell="A56" sqref="A56"/>
    </sheetView>
  </sheetViews>
  <sheetFormatPr defaultRowHeight="13.5" x14ac:dyDescent="0.25"/>
  <cols>
    <col min="1" max="1" width="27.5703125" style="612" customWidth="1"/>
    <col min="2" max="2" width="20.42578125" style="612" customWidth="1"/>
    <col min="3" max="3" width="31.85546875" style="612" customWidth="1"/>
    <col min="4" max="4" width="25.85546875" style="612" customWidth="1"/>
    <col min="5" max="5" width="25.7109375" style="612" customWidth="1"/>
    <col min="6" max="6" width="23.140625" style="612" customWidth="1"/>
    <col min="7" max="7" width="28.42578125" style="612" customWidth="1"/>
    <col min="8" max="8" width="21.5703125" style="612" customWidth="1"/>
    <col min="9" max="9" width="9.140625" style="612" customWidth="1"/>
    <col min="10" max="16384" width="9.140625" style="610"/>
  </cols>
  <sheetData>
    <row r="14" spans="1:6" ht="15" customHeight="1" x14ac:dyDescent="0.3">
      <c r="A14" s="611"/>
      <c r="C14" s="650"/>
      <c r="F14" s="650"/>
    </row>
    <row r="15" spans="1:6" ht="18.75" customHeight="1" x14ac:dyDescent="0.3">
      <c r="A15" s="720" t="s">
        <v>0</v>
      </c>
      <c r="B15" s="720"/>
      <c r="C15" s="720"/>
      <c r="D15" s="720"/>
      <c r="E15" s="720"/>
    </row>
    <row r="16" spans="1:6" ht="16.5" customHeight="1" x14ac:dyDescent="0.3">
      <c r="A16" s="619" t="s">
        <v>1</v>
      </c>
      <c r="B16" s="615" t="s">
        <v>2</v>
      </c>
    </row>
    <row r="17" spans="1:5" ht="16.5" customHeight="1" x14ac:dyDescent="0.3">
      <c r="A17" s="651" t="s">
        <v>3</v>
      </c>
      <c r="B17" s="651" t="s">
        <v>5</v>
      </c>
      <c r="D17" s="652"/>
      <c r="E17" s="616"/>
    </row>
    <row r="18" spans="1:5" ht="16.5" customHeight="1" x14ac:dyDescent="0.3">
      <c r="A18" s="618" t="s">
        <v>4</v>
      </c>
      <c r="B18" s="651" t="s">
        <v>124</v>
      </c>
      <c r="C18" s="616"/>
      <c r="D18" s="616"/>
      <c r="E18" s="616"/>
    </row>
    <row r="19" spans="1:5" ht="16.5" customHeight="1" x14ac:dyDescent="0.3">
      <c r="A19" s="618" t="s">
        <v>6</v>
      </c>
      <c r="B19" s="653">
        <v>98.8</v>
      </c>
      <c r="C19" s="616"/>
      <c r="D19" s="616"/>
      <c r="E19" s="616"/>
    </row>
    <row r="20" spans="1:5" ht="16.5" customHeight="1" x14ac:dyDescent="0.3">
      <c r="A20" s="651" t="s">
        <v>8</v>
      </c>
      <c r="B20" s="653">
        <v>20.27</v>
      </c>
      <c r="C20" s="616"/>
      <c r="D20" s="616"/>
      <c r="E20" s="616"/>
    </row>
    <row r="21" spans="1:5" ht="16.5" customHeight="1" x14ac:dyDescent="0.3">
      <c r="A21" s="651" t="s">
        <v>10</v>
      </c>
      <c r="B21" s="654">
        <v>0.2</v>
      </c>
      <c r="C21" s="616"/>
      <c r="D21" s="616"/>
      <c r="E21" s="616"/>
    </row>
    <row r="22" spans="1:5" ht="15.75" customHeight="1" x14ac:dyDescent="0.25">
      <c r="A22" s="616"/>
      <c r="B22" s="616"/>
      <c r="C22" s="616"/>
      <c r="D22" s="616"/>
      <c r="E22" s="616"/>
    </row>
    <row r="23" spans="1:5" ht="16.5" customHeight="1" x14ac:dyDescent="0.3">
      <c r="A23" s="613" t="s">
        <v>13</v>
      </c>
      <c r="B23" s="655" t="s">
        <v>14</v>
      </c>
      <c r="C23" s="613" t="s">
        <v>15</v>
      </c>
      <c r="D23" s="613" t="s">
        <v>16</v>
      </c>
      <c r="E23" s="613" t="s">
        <v>17</v>
      </c>
    </row>
    <row r="24" spans="1:5" ht="16.5" customHeight="1" x14ac:dyDescent="0.3">
      <c r="A24" s="656">
        <v>1</v>
      </c>
      <c r="B24" s="657">
        <v>104462782</v>
      </c>
      <c r="C24" s="657">
        <v>4054.1</v>
      </c>
      <c r="D24" s="658">
        <v>1.1000000000000001</v>
      </c>
      <c r="E24" s="659">
        <v>7.1</v>
      </c>
    </row>
    <row r="25" spans="1:5" ht="16.5" customHeight="1" x14ac:dyDescent="0.3">
      <c r="A25" s="656">
        <v>2</v>
      </c>
      <c r="B25" s="657">
        <v>104520921</v>
      </c>
      <c r="C25" s="657">
        <v>4089.8</v>
      </c>
      <c r="D25" s="658">
        <v>1.1000000000000001</v>
      </c>
      <c r="E25" s="658">
        <v>7.1</v>
      </c>
    </row>
    <row r="26" spans="1:5" ht="16.5" customHeight="1" x14ac:dyDescent="0.3">
      <c r="A26" s="656">
        <v>3</v>
      </c>
      <c r="B26" s="657">
        <v>104862814</v>
      </c>
      <c r="C26" s="657">
        <v>4091.1</v>
      </c>
      <c r="D26" s="658">
        <v>1.1000000000000001</v>
      </c>
      <c r="E26" s="658">
        <v>7.1</v>
      </c>
    </row>
    <row r="27" spans="1:5" ht="16.5" customHeight="1" x14ac:dyDescent="0.3">
      <c r="A27" s="656">
        <v>4</v>
      </c>
      <c r="B27" s="657">
        <v>104868880</v>
      </c>
      <c r="C27" s="657">
        <v>4102.7</v>
      </c>
      <c r="D27" s="658">
        <v>1.1000000000000001</v>
      </c>
      <c r="E27" s="658">
        <v>7.2</v>
      </c>
    </row>
    <row r="28" spans="1:5" ht="16.5" customHeight="1" x14ac:dyDescent="0.3">
      <c r="A28" s="656">
        <v>5</v>
      </c>
      <c r="B28" s="657">
        <v>104896992</v>
      </c>
      <c r="C28" s="657">
        <v>4093.3</v>
      </c>
      <c r="D28" s="658">
        <v>1.1000000000000001</v>
      </c>
      <c r="E28" s="658">
        <v>7.2</v>
      </c>
    </row>
    <row r="29" spans="1:5" ht="16.5" customHeight="1" x14ac:dyDescent="0.3">
      <c r="A29" s="656">
        <v>6</v>
      </c>
      <c r="B29" s="660">
        <v>104561877</v>
      </c>
      <c r="C29" s="660">
        <v>4102.3999999999996</v>
      </c>
      <c r="D29" s="661">
        <v>1.1000000000000001</v>
      </c>
      <c r="E29" s="661">
        <v>7.2</v>
      </c>
    </row>
    <row r="30" spans="1:5" ht="16.5" customHeight="1" x14ac:dyDescent="0.3">
      <c r="A30" s="662" t="s">
        <v>18</v>
      </c>
      <c r="B30" s="663">
        <f>AVERAGE(B24:B29)</f>
        <v>104695711</v>
      </c>
      <c r="C30" s="664">
        <f>AVERAGE(C24:C29)</f>
        <v>4088.9</v>
      </c>
      <c r="D30" s="665">
        <f>AVERAGE(D24:D29)</f>
        <v>1.0999999999999999</v>
      </c>
      <c r="E30" s="665">
        <f>AVERAGE(E24:E29)</f>
        <v>7.1499999999999995</v>
      </c>
    </row>
    <row r="31" spans="1:5" ht="16.5" customHeight="1" x14ac:dyDescent="0.3">
      <c r="A31" s="666" t="s">
        <v>19</v>
      </c>
      <c r="B31" s="667">
        <f>(STDEV(B24:B29)/B30)</f>
        <v>1.9157533955107219E-3</v>
      </c>
      <c r="C31" s="668"/>
      <c r="D31" s="668"/>
      <c r="E31" s="669"/>
    </row>
    <row r="32" spans="1:5" s="612" customFormat="1" ht="16.5" customHeight="1" x14ac:dyDescent="0.3">
      <c r="A32" s="670" t="s">
        <v>20</v>
      </c>
      <c r="B32" s="671">
        <f>COUNT(B24:B29)</f>
        <v>6</v>
      </c>
      <c r="C32" s="672"/>
      <c r="D32" s="617"/>
      <c r="E32" s="673"/>
    </row>
    <row r="33" spans="1:5" s="612" customFormat="1" ht="15.75" customHeight="1" x14ac:dyDescent="0.25">
      <c r="A33" s="616"/>
      <c r="B33" s="616"/>
      <c r="C33" s="616"/>
      <c r="D33" s="616"/>
      <c r="E33" s="616"/>
    </row>
    <row r="34" spans="1:5" s="612" customFormat="1" ht="16.5" customHeight="1" x14ac:dyDescent="0.3">
      <c r="A34" s="618" t="s">
        <v>21</v>
      </c>
      <c r="B34" s="674" t="s">
        <v>125</v>
      </c>
      <c r="C34" s="675"/>
      <c r="D34" s="675"/>
      <c r="E34" s="675"/>
    </row>
    <row r="35" spans="1:5" ht="16.5" customHeight="1" x14ac:dyDescent="0.3">
      <c r="A35" s="618"/>
      <c r="B35" s="674" t="s">
        <v>126</v>
      </c>
      <c r="C35" s="675"/>
      <c r="D35" s="675"/>
      <c r="E35" s="675"/>
    </row>
    <row r="36" spans="1:5" ht="16.5" customHeight="1" x14ac:dyDescent="0.3">
      <c r="A36" s="618"/>
      <c r="B36" s="674" t="s">
        <v>127</v>
      </c>
      <c r="C36" s="675"/>
      <c r="D36" s="675"/>
      <c r="E36" s="675"/>
    </row>
    <row r="37" spans="1:5" ht="15.75" customHeight="1" x14ac:dyDescent="0.25">
      <c r="A37" s="616"/>
      <c r="B37" s="616"/>
      <c r="C37" s="616"/>
      <c r="D37" s="616"/>
      <c r="E37" s="616"/>
    </row>
    <row r="38" spans="1:5" ht="16.5" customHeight="1" x14ac:dyDescent="0.3">
      <c r="A38" s="619" t="s">
        <v>1</v>
      </c>
      <c r="B38" s="615" t="s">
        <v>22</v>
      </c>
    </row>
    <row r="39" spans="1:5" ht="16.5" customHeight="1" x14ac:dyDescent="0.3">
      <c r="A39" s="618" t="s">
        <v>4</v>
      </c>
      <c r="B39" s="651" t="s">
        <v>124</v>
      </c>
      <c r="C39" s="616"/>
      <c r="D39" s="616"/>
      <c r="E39" s="616"/>
    </row>
    <row r="40" spans="1:5" ht="16.5" customHeight="1" x14ac:dyDescent="0.3">
      <c r="A40" s="618" t="s">
        <v>6</v>
      </c>
      <c r="B40" s="653">
        <v>100.4</v>
      </c>
      <c r="C40" s="616"/>
      <c r="D40" s="616"/>
      <c r="E40" s="616"/>
    </row>
    <row r="41" spans="1:5" ht="16.5" customHeight="1" x14ac:dyDescent="0.3">
      <c r="A41" s="651" t="s">
        <v>8</v>
      </c>
      <c r="B41" s="653">
        <v>19.87</v>
      </c>
      <c r="C41" s="616"/>
      <c r="D41" s="616"/>
      <c r="E41" s="616"/>
    </row>
    <row r="42" spans="1:5" ht="16.5" customHeight="1" x14ac:dyDescent="0.3">
      <c r="A42" s="651" t="s">
        <v>10</v>
      </c>
      <c r="B42" s="654">
        <v>0.2</v>
      </c>
      <c r="C42" s="616"/>
      <c r="D42" s="616"/>
      <c r="E42" s="616"/>
    </row>
    <row r="43" spans="1:5" ht="15.75" customHeight="1" x14ac:dyDescent="0.25">
      <c r="A43" s="616"/>
      <c r="B43" s="616"/>
      <c r="C43" s="616"/>
      <c r="D43" s="616"/>
      <c r="E43" s="616"/>
    </row>
    <row r="44" spans="1:5" ht="16.5" customHeight="1" x14ac:dyDescent="0.3">
      <c r="A44" s="613" t="s">
        <v>13</v>
      </c>
      <c r="B44" s="655" t="s">
        <v>14</v>
      </c>
      <c r="C44" s="613" t="s">
        <v>15</v>
      </c>
      <c r="D44" s="613" t="s">
        <v>16</v>
      </c>
      <c r="E44" s="613" t="s">
        <v>17</v>
      </c>
    </row>
    <row r="45" spans="1:5" ht="16.5" customHeight="1" x14ac:dyDescent="0.3">
      <c r="A45" s="656">
        <v>1</v>
      </c>
      <c r="B45" s="657">
        <v>102011754</v>
      </c>
      <c r="C45" s="657">
        <v>8162</v>
      </c>
      <c r="D45" s="658">
        <v>1.1000000000000001</v>
      </c>
      <c r="E45" s="659">
        <v>19.100000000000001</v>
      </c>
    </row>
    <row r="46" spans="1:5" ht="16.5" customHeight="1" x14ac:dyDescent="0.3">
      <c r="A46" s="656">
        <v>2</v>
      </c>
      <c r="B46" s="657">
        <v>102305881</v>
      </c>
      <c r="C46" s="657">
        <v>8099.9</v>
      </c>
      <c r="D46" s="658">
        <v>1.1000000000000001</v>
      </c>
      <c r="E46" s="658">
        <v>19</v>
      </c>
    </row>
    <row r="47" spans="1:5" ht="16.5" customHeight="1" x14ac:dyDescent="0.3">
      <c r="A47" s="656">
        <v>3</v>
      </c>
      <c r="B47" s="657">
        <v>102402903</v>
      </c>
      <c r="C47" s="657">
        <v>8126.3</v>
      </c>
      <c r="D47" s="658">
        <v>1.1000000000000001</v>
      </c>
      <c r="E47" s="658">
        <v>12.7</v>
      </c>
    </row>
    <row r="48" spans="1:5" ht="16.5" customHeight="1" x14ac:dyDescent="0.3">
      <c r="A48" s="656">
        <v>4</v>
      </c>
      <c r="B48" s="657">
        <v>102363506</v>
      </c>
      <c r="C48" s="657">
        <v>8084.2</v>
      </c>
      <c r="D48" s="658">
        <v>1.1000000000000001</v>
      </c>
      <c r="E48" s="658">
        <v>12.7</v>
      </c>
    </row>
    <row r="49" spans="1:7" ht="16.5" customHeight="1" x14ac:dyDescent="0.3">
      <c r="A49" s="656">
        <v>5</v>
      </c>
      <c r="B49" s="657">
        <v>102453988</v>
      </c>
      <c r="C49" s="657">
        <v>8100.3</v>
      </c>
      <c r="D49" s="658">
        <v>1.1000000000000001</v>
      </c>
      <c r="E49" s="658">
        <v>19</v>
      </c>
    </row>
    <row r="50" spans="1:7" ht="16.5" customHeight="1" x14ac:dyDescent="0.3">
      <c r="A50" s="656">
        <v>6</v>
      </c>
      <c r="B50" s="660">
        <v>102456925</v>
      </c>
      <c r="C50" s="660">
        <v>8072.9</v>
      </c>
      <c r="D50" s="661">
        <v>1.1000000000000001</v>
      </c>
      <c r="E50" s="661">
        <v>19</v>
      </c>
    </row>
    <row r="51" spans="1:7" ht="16.5" customHeight="1" x14ac:dyDescent="0.3">
      <c r="A51" s="662" t="s">
        <v>18</v>
      </c>
      <c r="B51" s="663">
        <f>AVERAGE(B45:B50)</f>
        <v>102332492.83333333</v>
      </c>
      <c r="C51" s="664">
        <f>AVERAGE(C45:C50)</f>
        <v>8107.6000000000013</v>
      </c>
      <c r="D51" s="665">
        <f>AVERAGE(D45:D50)</f>
        <v>1.0999999999999999</v>
      </c>
      <c r="E51" s="665">
        <f>AVERAGE(E45:E50)</f>
        <v>16.916666666666668</v>
      </c>
    </row>
    <row r="52" spans="1:7" ht="16.5" customHeight="1" x14ac:dyDescent="0.3">
      <c r="A52" s="666" t="s">
        <v>19</v>
      </c>
      <c r="B52" s="667">
        <f>(STDEV(B45:B50)/B51)</f>
        <v>1.633692297727889E-3</v>
      </c>
      <c r="C52" s="668"/>
      <c r="D52" s="668"/>
      <c r="E52" s="669"/>
    </row>
    <row r="53" spans="1:7" s="612" customFormat="1" ht="16.5" customHeight="1" x14ac:dyDescent="0.3">
      <c r="A53" s="670" t="s">
        <v>20</v>
      </c>
      <c r="B53" s="671">
        <f>COUNT(B45:B50)</f>
        <v>6</v>
      </c>
      <c r="C53" s="672"/>
      <c r="D53" s="617"/>
      <c r="E53" s="673"/>
    </row>
    <row r="54" spans="1:7" s="612" customFormat="1" ht="15.75" customHeight="1" x14ac:dyDescent="0.25">
      <c r="A54" s="616"/>
      <c r="B54" s="616"/>
      <c r="C54" s="616"/>
      <c r="D54" s="616"/>
      <c r="E54" s="616"/>
    </row>
    <row r="55" spans="1:7" s="612" customFormat="1" ht="16.5" customHeight="1" x14ac:dyDescent="0.3">
      <c r="A55" s="618" t="s">
        <v>21</v>
      </c>
      <c r="B55" s="674" t="s">
        <v>125</v>
      </c>
      <c r="C55" s="675"/>
      <c r="D55" s="675"/>
      <c r="E55" s="675"/>
    </row>
    <row r="56" spans="1:7" ht="16.5" customHeight="1" x14ac:dyDescent="0.3">
      <c r="A56" s="618"/>
      <c r="B56" s="674" t="s">
        <v>126</v>
      </c>
      <c r="C56" s="675"/>
      <c r="D56" s="675"/>
      <c r="E56" s="675"/>
    </row>
    <row r="57" spans="1:7" ht="16.5" customHeight="1" x14ac:dyDescent="0.3">
      <c r="A57" s="618"/>
      <c r="B57" s="674" t="s">
        <v>127</v>
      </c>
      <c r="C57" s="675"/>
      <c r="D57" s="675"/>
      <c r="E57" s="675"/>
    </row>
    <row r="58" spans="1:7" ht="14.25" customHeight="1" thickBot="1" x14ac:dyDescent="0.3">
      <c r="A58" s="676"/>
      <c r="B58" s="614"/>
      <c r="D58" s="677"/>
      <c r="F58" s="610"/>
      <c r="G58" s="610"/>
    </row>
    <row r="59" spans="1:7" ht="15" customHeight="1" x14ac:dyDescent="0.3">
      <c r="B59" s="721" t="s">
        <v>23</v>
      </c>
      <c r="C59" s="721"/>
      <c r="E59" s="678" t="s">
        <v>24</v>
      </c>
      <c r="F59" s="679"/>
      <c r="G59" s="678" t="s">
        <v>25</v>
      </c>
    </row>
    <row r="60" spans="1:7" ht="15" customHeight="1" x14ac:dyDescent="0.3">
      <c r="A60" s="680" t="s">
        <v>26</v>
      </c>
      <c r="B60" s="681"/>
      <c r="C60" s="681"/>
      <c r="E60" s="681"/>
      <c r="G60" s="681"/>
    </row>
    <row r="61" spans="1:7" ht="15" customHeight="1" x14ac:dyDescent="0.3">
      <c r="A61" s="680" t="s">
        <v>27</v>
      </c>
      <c r="B61" s="682"/>
      <c r="C61" s="682"/>
      <c r="E61" s="682"/>
      <c r="G61" s="683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zoomScale="55" zoomScaleNormal="40" zoomScaleSheetLayoutView="55" zoomScalePageLayoutView="50" workbookViewId="0">
      <selection activeCell="O97" sqref="O97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732" t="s">
        <v>42</v>
      </c>
      <c r="B1" s="732"/>
      <c r="C1" s="732"/>
      <c r="D1" s="732"/>
      <c r="E1" s="732"/>
      <c r="F1" s="732"/>
      <c r="G1" s="732"/>
      <c r="H1" s="732"/>
      <c r="I1" s="732"/>
    </row>
    <row r="2" spans="1:9" ht="18.75" customHeight="1" x14ac:dyDescent="0.25">
      <c r="A2" s="732"/>
      <c r="B2" s="732"/>
      <c r="C2" s="732"/>
      <c r="D2" s="732"/>
      <c r="E2" s="732"/>
      <c r="F2" s="732"/>
      <c r="G2" s="732"/>
      <c r="H2" s="732"/>
      <c r="I2" s="732"/>
    </row>
    <row r="3" spans="1:9" ht="18.75" customHeight="1" x14ac:dyDescent="0.25">
      <c r="A3" s="732"/>
      <c r="B3" s="732"/>
      <c r="C3" s="732"/>
      <c r="D3" s="732"/>
      <c r="E3" s="732"/>
      <c r="F3" s="732"/>
      <c r="G3" s="732"/>
      <c r="H3" s="732"/>
      <c r="I3" s="732"/>
    </row>
    <row r="4" spans="1:9" ht="18.75" customHeight="1" x14ac:dyDescent="0.25">
      <c r="A4" s="732"/>
      <c r="B4" s="732"/>
      <c r="C4" s="732"/>
      <c r="D4" s="732"/>
      <c r="E4" s="732"/>
      <c r="F4" s="732"/>
      <c r="G4" s="732"/>
      <c r="H4" s="732"/>
      <c r="I4" s="732"/>
    </row>
    <row r="5" spans="1:9" ht="18.75" customHeight="1" x14ac:dyDescent="0.25">
      <c r="A5" s="732"/>
      <c r="B5" s="732"/>
      <c r="C5" s="732"/>
      <c r="D5" s="732"/>
      <c r="E5" s="732"/>
      <c r="F5" s="732"/>
      <c r="G5" s="732"/>
      <c r="H5" s="732"/>
      <c r="I5" s="732"/>
    </row>
    <row r="6" spans="1:9" ht="18.75" customHeight="1" x14ac:dyDescent="0.25">
      <c r="A6" s="732"/>
      <c r="B6" s="732"/>
      <c r="C6" s="732"/>
      <c r="D6" s="732"/>
      <c r="E6" s="732"/>
      <c r="F6" s="732"/>
      <c r="G6" s="732"/>
      <c r="H6" s="732"/>
      <c r="I6" s="732"/>
    </row>
    <row r="7" spans="1:9" ht="18.75" customHeight="1" x14ac:dyDescent="0.25">
      <c r="A7" s="732"/>
      <c r="B7" s="732"/>
      <c r="C7" s="732"/>
      <c r="D7" s="732"/>
      <c r="E7" s="732"/>
      <c r="F7" s="732"/>
      <c r="G7" s="732"/>
      <c r="H7" s="732"/>
      <c r="I7" s="732"/>
    </row>
    <row r="8" spans="1:9" x14ac:dyDescent="0.25">
      <c r="A8" s="733" t="s">
        <v>43</v>
      </c>
      <c r="B8" s="733"/>
      <c r="C8" s="733"/>
      <c r="D8" s="733"/>
      <c r="E8" s="733"/>
      <c r="F8" s="733"/>
      <c r="G8" s="733"/>
      <c r="H8" s="733"/>
      <c r="I8" s="733"/>
    </row>
    <row r="9" spans="1:9" x14ac:dyDescent="0.25">
      <c r="A9" s="733"/>
      <c r="B9" s="733"/>
      <c r="C9" s="733"/>
      <c r="D9" s="733"/>
      <c r="E9" s="733"/>
      <c r="F9" s="733"/>
      <c r="G9" s="733"/>
      <c r="H9" s="733"/>
      <c r="I9" s="733"/>
    </row>
    <row r="10" spans="1:9" x14ac:dyDescent="0.25">
      <c r="A10" s="733"/>
      <c r="B10" s="733"/>
      <c r="C10" s="733"/>
      <c r="D10" s="733"/>
      <c r="E10" s="733"/>
      <c r="F10" s="733"/>
      <c r="G10" s="733"/>
      <c r="H10" s="733"/>
      <c r="I10" s="733"/>
    </row>
    <row r="11" spans="1:9" x14ac:dyDescent="0.25">
      <c r="A11" s="733"/>
      <c r="B11" s="733"/>
      <c r="C11" s="733"/>
      <c r="D11" s="733"/>
      <c r="E11" s="733"/>
      <c r="F11" s="733"/>
      <c r="G11" s="733"/>
      <c r="H11" s="733"/>
      <c r="I11" s="733"/>
    </row>
    <row r="12" spans="1:9" x14ac:dyDescent="0.25">
      <c r="A12" s="733"/>
      <c r="B12" s="733"/>
      <c r="C12" s="733"/>
      <c r="D12" s="733"/>
      <c r="E12" s="733"/>
      <c r="F12" s="733"/>
      <c r="G12" s="733"/>
      <c r="H12" s="733"/>
      <c r="I12" s="733"/>
    </row>
    <row r="13" spans="1:9" x14ac:dyDescent="0.25">
      <c r="A13" s="733"/>
      <c r="B13" s="733"/>
      <c r="C13" s="733"/>
      <c r="D13" s="733"/>
      <c r="E13" s="733"/>
      <c r="F13" s="733"/>
      <c r="G13" s="733"/>
      <c r="H13" s="733"/>
      <c r="I13" s="733"/>
    </row>
    <row r="14" spans="1:9" x14ac:dyDescent="0.25">
      <c r="A14" s="733"/>
      <c r="B14" s="733"/>
      <c r="C14" s="733"/>
      <c r="D14" s="733"/>
      <c r="E14" s="733"/>
      <c r="F14" s="733"/>
      <c r="G14" s="733"/>
      <c r="H14" s="733"/>
      <c r="I14" s="733"/>
    </row>
    <row r="15" spans="1:9" ht="19.5" customHeight="1" x14ac:dyDescent="0.3">
      <c r="A15" s="50"/>
    </row>
    <row r="16" spans="1:9" ht="19.5" customHeight="1" x14ac:dyDescent="0.3">
      <c r="A16" s="766" t="s">
        <v>28</v>
      </c>
      <c r="B16" s="767"/>
      <c r="C16" s="767"/>
      <c r="D16" s="767"/>
      <c r="E16" s="767"/>
      <c r="F16" s="767"/>
      <c r="G16" s="767"/>
      <c r="H16" s="768"/>
    </row>
    <row r="17" spans="1:14" ht="20.25" customHeight="1" x14ac:dyDescent="0.25">
      <c r="A17" s="769" t="s">
        <v>44</v>
      </c>
      <c r="B17" s="769"/>
      <c r="C17" s="769"/>
      <c r="D17" s="769"/>
      <c r="E17" s="769"/>
      <c r="F17" s="769"/>
      <c r="G17" s="769"/>
      <c r="H17" s="769"/>
    </row>
    <row r="18" spans="1:14" ht="26.25" customHeight="1" x14ac:dyDescent="0.4">
      <c r="A18" s="52" t="s">
        <v>30</v>
      </c>
      <c r="B18" s="765" t="s">
        <v>5</v>
      </c>
      <c r="C18" s="765"/>
      <c r="D18" s="214"/>
      <c r="E18" s="53"/>
      <c r="F18" s="54"/>
      <c r="G18" s="54"/>
      <c r="H18" s="54"/>
    </row>
    <row r="19" spans="1:14" ht="26.25" customHeight="1" x14ac:dyDescent="0.4">
      <c r="A19" s="52" t="s">
        <v>31</v>
      </c>
      <c r="B19" s="55" t="s">
        <v>7</v>
      </c>
      <c r="C19" s="227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32</v>
      </c>
      <c r="B20" s="770" t="s">
        <v>9</v>
      </c>
      <c r="C20" s="770"/>
      <c r="D20" s="54"/>
      <c r="E20" s="54"/>
      <c r="F20" s="54"/>
      <c r="G20" s="54"/>
      <c r="H20" s="54"/>
    </row>
    <row r="21" spans="1:14" ht="26.25" customHeight="1" x14ac:dyDescent="0.4">
      <c r="A21" s="52" t="s">
        <v>33</v>
      </c>
      <c r="B21" s="770" t="s">
        <v>11</v>
      </c>
      <c r="C21" s="770"/>
      <c r="D21" s="770"/>
      <c r="E21" s="770"/>
      <c r="F21" s="770"/>
      <c r="G21" s="770"/>
      <c r="H21" s="770"/>
      <c r="I21" s="56"/>
    </row>
    <row r="22" spans="1:14" ht="26.25" customHeight="1" x14ac:dyDescent="0.4">
      <c r="A22" s="52" t="s">
        <v>34</v>
      </c>
      <c r="B22" s="57" t="s">
        <v>12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35</v>
      </c>
      <c r="B23" s="57"/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765" t="s">
        <v>122</v>
      </c>
      <c r="C26" s="765"/>
    </row>
    <row r="27" spans="1:14" ht="26.25" customHeight="1" x14ac:dyDescent="0.4">
      <c r="A27" s="61" t="s">
        <v>45</v>
      </c>
      <c r="B27" s="763"/>
      <c r="C27" s="763"/>
    </row>
    <row r="28" spans="1:14" ht="27" customHeight="1" x14ac:dyDescent="0.4">
      <c r="A28" s="61" t="s">
        <v>6</v>
      </c>
      <c r="B28" s="62">
        <v>84.06</v>
      </c>
    </row>
    <row r="29" spans="1:14" s="3" customFormat="1" ht="27" customHeight="1" x14ac:dyDescent="0.4">
      <c r="A29" s="61" t="s">
        <v>46</v>
      </c>
      <c r="B29" s="63"/>
      <c r="C29" s="740" t="s">
        <v>47</v>
      </c>
      <c r="D29" s="741"/>
      <c r="E29" s="741"/>
      <c r="F29" s="741"/>
      <c r="G29" s="742"/>
      <c r="I29" s="64"/>
      <c r="J29" s="64"/>
      <c r="K29" s="64"/>
      <c r="L29" s="64"/>
    </row>
    <row r="30" spans="1:14" s="3" customFormat="1" ht="19.5" customHeight="1" x14ac:dyDescent="0.3">
      <c r="A30" s="61" t="s">
        <v>48</v>
      </c>
      <c r="B30" s="65">
        <f>B28-B29</f>
        <v>84.06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49</v>
      </c>
      <c r="B31" s="68">
        <v>1</v>
      </c>
      <c r="C31" s="743" t="s">
        <v>50</v>
      </c>
      <c r="D31" s="744"/>
      <c r="E31" s="744"/>
      <c r="F31" s="744"/>
      <c r="G31" s="744"/>
      <c r="H31" s="745"/>
      <c r="I31" s="64"/>
      <c r="J31" s="64"/>
      <c r="K31" s="64"/>
      <c r="L31" s="64"/>
    </row>
    <row r="32" spans="1:14" s="3" customFormat="1" ht="27" customHeight="1" x14ac:dyDescent="0.4">
      <c r="A32" s="61" t="s">
        <v>51</v>
      </c>
      <c r="B32" s="68">
        <v>1</v>
      </c>
      <c r="C32" s="743" t="s">
        <v>52</v>
      </c>
      <c r="D32" s="744"/>
      <c r="E32" s="744"/>
      <c r="F32" s="744"/>
      <c r="G32" s="744"/>
      <c r="H32" s="745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53</v>
      </c>
      <c r="B34" s="73">
        <f>B31/B32</f>
        <v>1</v>
      </c>
      <c r="C34" s="51" t="s">
        <v>54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55</v>
      </c>
      <c r="B36" s="75">
        <v>20</v>
      </c>
      <c r="C36" s="51"/>
      <c r="D36" s="746" t="s">
        <v>56</v>
      </c>
      <c r="E36" s="764"/>
      <c r="F36" s="746" t="s">
        <v>57</v>
      </c>
      <c r="G36" s="747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58</v>
      </c>
      <c r="B37" s="77">
        <v>4</v>
      </c>
      <c r="C37" s="78" t="s">
        <v>59</v>
      </c>
      <c r="D37" s="79" t="s">
        <v>60</v>
      </c>
      <c r="E37" s="80" t="s">
        <v>61</v>
      </c>
      <c r="F37" s="79" t="s">
        <v>60</v>
      </c>
      <c r="G37" s="81" t="s">
        <v>61</v>
      </c>
      <c r="I37" s="82" t="s">
        <v>62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63</v>
      </c>
      <c r="B38" s="77">
        <v>20</v>
      </c>
      <c r="C38" s="83">
        <v>1</v>
      </c>
      <c r="D38" s="771">
        <v>115637056</v>
      </c>
      <c r="E38" s="84">
        <f>IF(ISBLANK(D38),"-",$D$48/$D$45*D38)</f>
        <v>137290320.61976451</v>
      </c>
      <c r="F38" s="771">
        <v>100392305</v>
      </c>
      <c r="G38" s="85">
        <f>IF(ISBLANK(F38),"-",$D$48/$F$45*F38)</f>
        <v>137697166.18359235</v>
      </c>
      <c r="I38" s="86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64</v>
      </c>
      <c r="B39" s="77">
        <v>1</v>
      </c>
      <c r="C39" s="87">
        <v>2</v>
      </c>
      <c r="D39" s="772">
        <v>115587346</v>
      </c>
      <c r="E39" s="89">
        <f>IF(ISBLANK(D39),"-",$D$48/$D$45*D39)</f>
        <v>137231302.32516173</v>
      </c>
      <c r="F39" s="772">
        <v>100202036</v>
      </c>
      <c r="G39" s="90">
        <f>IF(ISBLANK(F39),"-",$D$48/$F$45*F39)</f>
        <v>137436194.96560323</v>
      </c>
      <c r="I39" s="748">
        <f>ABS((F43/D43*D42)-F42)/D42</f>
        <v>1.3177440999862797E-3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65</v>
      </c>
      <c r="B40" s="77">
        <v>1</v>
      </c>
      <c r="C40" s="87">
        <v>3</v>
      </c>
      <c r="D40" s="772">
        <v>115623449</v>
      </c>
      <c r="E40" s="89">
        <f>IF(ISBLANK(D40),"-",$D$48/$D$45*D40)</f>
        <v>137274165.6824348</v>
      </c>
      <c r="F40" s="772">
        <v>100094954</v>
      </c>
      <c r="G40" s="90">
        <f>IF(ISBLANK(F40),"-",$D$48/$F$45*F40)</f>
        <v>137289322.27501932</v>
      </c>
      <c r="I40" s="748"/>
      <c r="L40" s="69"/>
      <c r="M40" s="69"/>
      <c r="N40" s="91"/>
    </row>
    <row r="41" spans="1:14" ht="27" customHeight="1" x14ac:dyDescent="0.4">
      <c r="A41" s="76" t="s">
        <v>66</v>
      </c>
      <c r="B41" s="77">
        <v>1</v>
      </c>
      <c r="C41" s="92">
        <v>4</v>
      </c>
      <c r="D41" s="773"/>
      <c r="E41" s="93" t="str">
        <f>IF(ISBLANK(D41),"-",$D$48/$D$45*D41)</f>
        <v>-</v>
      </c>
      <c r="F41" s="773"/>
      <c r="G41" s="94" t="str">
        <f>IF(ISBLANK(F41),"-",$D$48/$F$45*F41)</f>
        <v>-</v>
      </c>
      <c r="I41" s="95"/>
      <c r="L41" s="69"/>
      <c r="M41" s="69"/>
      <c r="N41" s="91"/>
    </row>
    <row r="42" spans="1:14" ht="27" customHeight="1" x14ac:dyDescent="0.4">
      <c r="A42" s="76" t="s">
        <v>67</v>
      </c>
      <c r="B42" s="77">
        <v>1</v>
      </c>
      <c r="C42" s="96" t="s">
        <v>68</v>
      </c>
      <c r="D42" s="97">
        <f>AVERAGE(D38:D41)</f>
        <v>115615950.33333333</v>
      </c>
      <c r="E42" s="98">
        <f>AVERAGE(E38:E41)</f>
        <v>137265262.87578702</v>
      </c>
      <c r="F42" s="97">
        <f>AVERAGE(F38:F41)</f>
        <v>100229765</v>
      </c>
      <c r="G42" s="99">
        <f>AVERAGE(G38:G41)</f>
        <v>137474227.80807161</v>
      </c>
      <c r="H42" s="100"/>
    </row>
    <row r="43" spans="1:14" ht="26.25" customHeight="1" x14ac:dyDescent="0.4">
      <c r="A43" s="76" t="s">
        <v>69</v>
      </c>
      <c r="B43" s="77">
        <v>1</v>
      </c>
      <c r="C43" s="101" t="s">
        <v>70</v>
      </c>
      <c r="D43" s="102">
        <v>15.03</v>
      </c>
      <c r="E43" s="91"/>
      <c r="F43" s="102">
        <v>13.01</v>
      </c>
      <c r="H43" s="100"/>
    </row>
    <row r="44" spans="1:14" ht="26.25" customHeight="1" x14ac:dyDescent="0.4">
      <c r="A44" s="76" t="s">
        <v>71</v>
      </c>
      <c r="B44" s="77">
        <v>1</v>
      </c>
      <c r="C44" s="103" t="s">
        <v>72</v>
      </c>
      <c r="D44" s="104">
        <f>D43*$B$34</f>
        <v>15.03</v>
      </c>
      <c r="E44" s="105"/>
      <c r="F44" s="104">
        <f>F43*$B$34</f>
        <v>13.01</v>
      </c>
      <c r="H44" s="100"/>
    </row>
    <row r="45" spans="1:14" ht="19.5" customHeight="1" x14ac:dyDescent="0.3">
      <c r="A45" s="76" t="s">
        <v>73</v>
      </c>
      <c r="B45" s="106">
        <f>(B44/B43)*(B42/B41)*(B40/B39)*(B38/B37)*B36</f>
        <v>100</v>
      </c>
      <c r="C45" s="103" t="s">
        <v>74</v>
      </c>
      <c r="D45" s="107">
        <f>D44*$B$30/100</f>
        <v>12.634218000000001</v>
      </c>
      <c r="E45" s="108"/>
      <c r="F45" s="107">
        <f>F44*$B$30/100</f>
        <v>10.936206</v>
      </c>
      <c r="H45" s="100"/>
    </row>
    <row r="46" spans="1:14" ht="19.5" customHeight="1" x14ac:dyDescent="0.3">
      <c r="A46" s="734" t="s">
        <v>75</v>
      </c>
      <c r="B46" s="735"/>
      <c r="C46" s="103" t="s">
        <v>76</v>
      </c>
      <c r="D46" s="109">
        <f>D45/$B$45</f>
        <v>0.12634218</v>
      </c>
      <c r="E46" s="110"/>
      <c r="F46" s="111">
        <f>F45/$B$45</f>
        <v>0.10936206</v>
      </c>
      <c r="H46" s="100"/>
    </row>
    <row r="47" spans="1:14" ht="27" customHeight="1" x14ac:dyDescent="0.4">
      <c r="A47" s="736"/>
      <c r="B47" s="737"/>
      <c r="C47" s="112" t="s">
        <v>77</v>
      </c>
      <c r="D47" s="113">
        <v>0.15</v>
      </c>
      <c r="E47" s="114"/>
      <c r="F47" s="110"/>
      <c r="H47" s="100"/>
    </row>
    <row r="48" spans="1:14" ht="18.75" x14ac:dyDescent="0.3">
      <c r="C48" s="115" t="s">
        <v>78</v>
      </c>
      <c r="D48" s="107">
        <f>D47*$B$45</f>
        <v>15</v>
      </c>
      <c r="F48" s="116"/>
      <c r="H48" s="100"/>
    </row>
    <row r="49" spans="1:12" ht="19.5" customHeight="1" x14ac:dyDescent="0.3">
      <c r="C49" s="117" t="s">
        <v>79</v>
      </c>
      <c r="D49" s="118">
        <f>D48/B34</f>
        <v>15</v>
      </c>
      <c r="F49" s="116"/>
      <c r="H49" s="100"/>
    </row>
    <row r="50" spans="1:12" ht="18.75" x14ac:dyDescent="0.3">
      <c r="C50" s="74" t="s">
        <v>80</v>
      </c>
      <c r="D50" s="119">
        <f>AVERAGE(E38:E41,G38:G41)</f>
        <v>137369745.34192932</v>
      </c>
      <c r="F50" s="120"/>
      <c r="H50" s="100"/>
    </row>
    <row r="51" spans="1:12" ht="18.75" x14ac:dyDescent="0.3">
      <c r="C51" s="76" t="s">
        <v>81</v>
      </c>
      <c r="D51" s="121">
        <f>STDEV(E38:E41,G38:G41)/D50</f>
        <v>1.2721568458345905E-3</v>
      </c>
      <c r="F51" s="120"/>
      <c r="H51" s="100"/>
    </row>
    <row r="52" spans="1:12" ht="19.5" customHeight="1" x14ac:dyDescent="0.3">
      <c r="C52" s="122" t="s">
        <v>20</v>
      </c>
      <c r="D52" s="123">
        <f>COUNT(E38:E41,G38:G41)</f>
        <v>6</v>
      </c>
      <c r="F52" s="120"/>
    </row>
    <row r="54" spans="1:12" ht="18.75" x14ac:dyDescent="0.3">
      <c r="A54" s="124" t="s">
        <v>1</v>
      </c>
      <c r="B54" s="125" t="s">
        <v>82</v>
      </c>
    </row>
    <row r="55" spans="1:12" ht="18.75" x14ac:dyDescent="0.3">
      <c r="A55" s="51" t="s">
        <v>83</v>
      </c>
      <c r="B55" s="126" t="str">
        <f>B21</f>
        <v xml:space="preserve">Lamivudine 150mg + Zidovudine 300mg + Nevirapine 200mg </v>
      </c>
    </row>
    <row r="56" spans="1:12" ht="26.25" customHeight="1" x14ac:dyDescent="0.4">
      <c r="A56" s="127" t="s">
        <v>84</v>
      </c>
      <c r="B56" s="128">
        <v>150</v>
      </c>
      <c r="C56" s="51" t="str">
        <f>B20</f>
        <v>Lamivudine     Nevirapine and Zidovudine</v>
      </c>
      <c r="H56" s="129"/>
    </row>
    <row r="57" spans="1:12" ht="18.75" x14ac:dyDescent="0.3">
      <c r="A57" s="126" t="s">
        <v>85</v>
      </c>
      <c r="B57" s="215">
        <f>Uniformity!C46</f>
        <v>1029.2559999999999</v>
      </c>
      <c r="H57" s="129"/>
    </row>
    <row r="58" spans="1:12" ht="19.5" customHeight="1" x14ac:dyDescent="0.3">
      <c r="H58" s="129"/>
    </row>
    <row r="59" spans="1:12" s="3" customFormat="1" ht="27" customHeight="1" x14ac:dyDescent="0.4">
      <c r="A59" s="74" t="s">
        <v>86</v>
      </c>
      <c r="B59" s="75">
        <v>100</v>
      </c>
      <c r="C59" s="51"/>
      <c r="D59" s="130" t="s">
        <v>87</v>
      </c>
      <c r="E59" s="131" t="s">
        <v>59</v>
      </c>
      <c r="F59" s="131" t="s">
        <v>60</v>
      </c>
      <c r="G59" s="131" t="s">
        <v>88</v>
      </c>
      <c r="H59" s="78" t="s">
        <v>89</v>
      </c>
      <c r="L59" s="64"/>
    </row>
    <row r="60" spans="1:12" s="3" customFormat="1" ht="26.25" customHeight="1" x14ac:dyDescent="0.4">
      <c r="A60" s="76" t="s">
        <v>90</v>
      </c>
      <c r="B60" s="77">
        <v>5</v>
      </c>
      <c r="C60" s="751" t="s">
        <v>91</v>
      </c>
      <c r="D60" s="754">
        <v>1042.19</v>
      </c>
      <c r="E60" s="132">
        <v>1</v>
      </c>
      <c r="F60" s="133">
        <v>125212011</v>
      </c>
      <c r="G60" s="216">
        <f>IF(ISBLANK(F60),"-",(F60/$D$50*$D$47*$B$68)*($B$57/$D$60))</f>
        <v>135.02763536824457</v>
      </c>
      <c r="H60" s="134">
        <f t="shared" ref="H60:H71" si="0">IF(ISBLANK(F60),"-",G60/$B$56)</f>
        <v>0.9001842357882972</v>
      </c>
      <c r="L60" s="64"/>
    </row>
    <row r="61" spans="1:12" s="3" customFormat="1" ht="26.25" customHeight="1" x14ac:dyDescent="0.4">
      <c r="A61" s="76" t="s">
        <v>92</v>
      </c>
      <c r="B61" s="77">
        <v>50</v>
      </c>
      <c r="C61" s="752"/>
      <c r="D61" s="755"/>
      <c r="E61" s="135">
        <v>2</v>
      </c>
      <c r="F61" s="88">
        <v>125414193</v>
      </c>
      <c r="G61" s="217">
        <f>IF(ISBLANK(F61),"-",(F61/$D$50*$D$47*$B$68)*($B$57/$D$60))</f>
        <v>135.24566682669646</v>
      </c>
      <c r="H61" s="136">
        <f t="shared" si="0"/>
        <v>0.90163777884464313</v>
      </c>
      <c r="L61" s="64"/>
    </row>
    <row r="62" spans="1:12" s="3" customFormat="1" ht="26.25" customHeight="1" x14ac:dyDescent="0.4">
      <c r="A62" s="76" t="s">
        <v>93</v>
      </c>
      <c r="B62" s="77">
        <v>1</v>
      </c>
      <c r="C62" s="752"/>
      <c r="D62" s="755"/>
      <c r="E62" s="135">
        <v>3</v>
      </c>
      <c r="F62" s="137">
        <v>125762281</v>
      </c>
      <c r="G62" s="217">
        <f>IF(ISBLANK(F62),"-",(F62/$D$50*$D$47*$B$68)*($B$57/$D$60))</f>
        <v>135.62104215342978</v>
      </c>
      <c r="H62" s="136">
        <f t="shared" si="0"/>
        <v>0.90414028102286526</v>
      </c>
      <c r="L62" s="64"/>
    </row>
    <row r="63" spans="1:12" ht="27" customHeight="1" x14ac:dyDescent="0.4">
      <c r="A63" s="76" t="s">
        <v>94</v>
      </c>
      <c r="B63" s="77">
        <v>1</v>
      </c>
      <c r="C63" s="762"/>
      <c r="D63" s="756"/>
      <c r="E63" s="138">
        <v>4</v>
      </c>
      <c r="F63" s="139"/>
      <c r="G63" s="217" t="str">
        <f>IF(ISBLANK(F63),"-",(F63/$D$50*$D$47*$B$68)*($B$57/$D$60))</f>
        <v>-</v>
      </c>
      <c r="H63" s="136" t="str">
        <f t="shared" si="0"/>
        <v>-</v>
      </c>
    </row>
    <row r="64" spans="1:12" ht="26.25" customHeight="1" x14ac:dyDescent="0.4">
      <c r="A64" s="76" t="s">
        <v>95</v>
      </c>
      <c r="B64" s="77">
        <v>1</v>
      </c>
      <c r="C64" s="751" t="s">
        <v>96</v>
      </c>
      <c r="D64" s="754">
        <v>1032.51</v>
      </c>
      <c r="E64" s="132">
        <v>1</v>
      </c>
      <c r="F64" s="133">
        <v>123719640</v>
      </c>
      <c r="G64" s="218">
        <f>IF(ISBLANK(F64),"-",(F64/$D$50*$D$47*$B$68)*($B$57/$D$64))</f>
        <v>134.66909895686007</v>
      </c>
      <c r="H64" s="140">
        <f t="shared" si="0"/>
        <v>0.89779399304573382</v>
      </c>
    </row>
    <row r="65" spans="1:8" ht="26.25" customHeight="1" x14ac:dyDescent="0.4">
      <c r="A65" s="76" t="s">
        <v>97</v>
      </c>
      <c r="B65" s="77">
        <v>1</v>
      </c>
      <c r="C65" s="752"/>
      <c r="D65" s="755"/>
      <c r="E65" s="135">
        <v>2</v>
      </c>
      <c r="F65" s="88">
        <v>124635118</v>
      </c>
      <c r="G65" s="219">
        <f>IF(ISBLANK(F65),"-",(F65/$D$50*$D$47*$B$68)*($B$57/$D$64))</f>
        <v>135.66559876380123</v>
      </c>
      <c r="H65" s="141">
        <f t="shared" si="0"/>
        <v>0.90443732509200814</v>
      </c>
    </row>
    <row r="66" spans="1:8" ht="26.25" customHeight="1" x14ac:dyDescent="0.4">
      <c r="A66" s="76" t="s">
        <v>98</v>
      </c>
      <c r="B66" s="77">
        <v>1</v>
      </c>
      <c r="C66" s="752"/>
      <c r="D66" s="755"/>
      <c r="E66" s="135">
        <v>3</v>
      </c>
      <c r="F66" s="88">
        <v>126004482</v>
      </c>
      <c r="G66" s="219">
        <f>IF(ISBLANK(F66),"-",(F66/$D$50*$D$47*$B$68)*($B$57/$D$64))</f>
        <v>137.1561544752789</v>
      </c>
      <c r="H66" s="141">
        <f t="shared" si="0"/>
        <v>0.91437436316852594</v>
      </c>
    </row>
    <row r="67" spans="1:8" ht="27" customHeight="1" x14ac:dyDescent="0.4">
      <c r="A67" s="76" t="s">
        <v>99</v>
      </c>
      <c r="B67" s="77">
        <v>1</v>
      </c>
      <c r="C67" s="762"/>
      <c r="D67" s="756"/>
      <c r="E67" s="138">
        <v>4</v>
      </c>
      <c r="F67" s="139"/>
      <c r="G67" s="220" t="str">
        <f>IF(ISBLANK(F67),"-",(F67/$D$50*$D$47*$B$68)*($B$57/$D$64))</f>
        <v>-</v>
      </c>
      <c r="H67" s="142" t="str">
        <f t="shared" si="0"/>
        <v>-</v>
      </c>
    </row>
    <row r="68" spans="1:8" ht="26.25" customHeight="1" x14ac:dyDescent="0.4">
      <c r="A68" s="76" t="s">
        <v>100</v>
      </c>
      <c r="B68" s="143">
        <f>(B67/B66)*(B65/B64)*(B63/B62)*(B61/B60)*B59</f>
        <v>1000</v>
      </c>
      <c r="C68" s="751" t="s">
        <v>101</v>
      </c>
      <c r="D68" s="754">
        <v>1013.4</v>
      </c>
      <c r="E68" s="132">
        <v>1</v>
      </c>
      <c r="F68" s="133"/>
      <c r="G68" s="218" t="str">
        <f>IF(ISBLANK(F68),"-",(F68/$D$50*$D$47*$B$68)*($B$57/$D$68))</f>
        <v>-</v>
      </c>
      <c r="H68" s="136" t="str">
        <f t="shared" si="0"/>
        <v>-</v>
      </c>
    </row>
    <row r="69" spans="1:8" ht="27" customHeight="1" x14ac:dyDescent="0.4">
      <c r="A69" s="122" t="s">
        <v>102</v>
      </c>
      <c r="B69" s="144">
        <f>(D47*B68)/B56*B57</f>
        <v>1029.2559999999999</v>
      </c>
      <c r="C69" s="752"/>
      <c r="D69" s="755"/>
      <c r="E69" s="135">
        <v>2</v>
      </c>
      <c r="F69" s="88"/>
      <c r="G69" s="219" t="str">
        <f>IF(ISBLANK(F69),"-",(F69/$D$50*$D$47*$B$68)*($B$57/$D$68))</f>
        <v>-</v>
      </c>
      <c r="H69" s="136" t="str">
        <f t="shared" si="0"/>
        <v>-</v>
      </c>
    </row>
    <row r="70" spans="1:8" ht="26.25" customHeight="1" x14ac:dyDescent="0.4">
      <c r="A70" s="757" t="s">
        <v>75</v>
      </c>
      <c r="B70" s="758"/>
      <c r="C70" s="752"/>
      <c r="D70" s="755"/>
      <c r="E70" s="135">
        <v>3</v>
      </c>
      <c r="F70" s="88"/>
      <c r="G70" s="219" t="str">
        <f>IF(ISBLANK(F70),"-",(F70/$D$50*$D$47*$B$68)*($B$57/$D$68))</f>
        <v>-</v>
      </c>
      <c r="H70" s="136" t="str">
        <f t="shared" si="0"/>
        <v>-</v>
      </c>
    </row>
    <row r="71" spans="1:8" ht="27" customHeight="1" x14ac:dyDescent="0.4">
      <c r="A71" s="759"/>
      <c r="B71" s="760"/>
      <c r="C71" s="753"/>
      <c r="D71" s="756"/>
      <c r="E71" s="138">
        <v>4</v>
      </c>
      <c r="F71" s="139"/>
      <c r="G71" s="220" t="str">
        <f>IF(ISBLANK(F71),"-",(F71/$D$50*$D$47*$B$68)*($B$57/$D$68))</f>
        <v>-</v>
      </c>
      <c r="H71" s="145" t="str">
        <f t="shared" si="0"/>
        <v>-</v>
      </c>
    </row>
    <row r="72" spans="1:8" ht="26.25" customHeight="1" x14ac:dyDescent="0.4">
      <c r="A72" s="146"/>
      <c r="B72" s="146"/>
      <c r="C72" s="146"/>
      <c r="D72" s="146"/>
      <c r="E72" s="146"/>
      <c r="F72" s="148" t="s">
        <v>68</v>
      </c>
      <c r="G72" s="225">
        <f>AVERAGE(G60:G71)</f>
        <v>135.56419942405185</v>
      </c>
      <c r="H72" s="149">
        <f>AVERAGE(H60:H71)</f>
        <v>0.90376132949367893</v>
      </c>
    </row>
    <row r="73" spans="1:8" ht="26.25" customHeight="1" x14ac:dyDescent="0.4">
      <c r="C73" s="146"/>
      <c r="D73" s="146"/>
      <c r="E73" s="146"/>
      <c r="F73" s="150" t="s">
        <v>81</v>
      </c>
      <c r="G73" s="221">
        <f>STDEV(G60:G71)/G72</f>
        <v>6.3784186712861615E-3</v>
      </c>
      <c r="H73" s="221">
        <f>STDEV(H60:H71)/H72</f>
        <v>6.3784186712861311E-3</v>
      </c>
    </row>
    <row r="74" spans="1:8" ht="27" customHeight="1" x14ac:dyDescent="0.4">
      <c r="A74" s="146"/>
      <c r="B74" s="146"/>
      <c r="C74" s="147"/>
      <c r="D74" s="147"/>
      <c r="E74" s="151"/>
      <c r="F74" s="152" t="s">
        <v>20</v>
      </c>
      <c r="G74" s="153">
        <f>COUNT(G60:G71)</f>
        <v>6</v>
      </c>
      <c r="H74" s="153">
        <f>COUNT(H60:H71)</f>
        <v>6</v>
      </c>
    </row>
    <row r="76" spans="1:8" ht="26.25" customHeight="1" x14ac:dyDescent="0.4">
      <c r="A76" s="60" t="s">
        <v>103</v>
      </c>
      <c r="B76" s="154" t="s">
        <v>104</v>
      </c>
      <c r="C76" s="738" t="str">
        <f>B20</f>
        <v>Lamivudine     Nevirapine and Zidovudine</v>
      </c>
      <c r="D76" s="738"/>
      <c r="E76" s="155" t="s">
        <v>105</v>
      </c>
      <c r="F76" s="155"/>
      <c r="G76" s="156">
        <f>H72</f>
        <v>0.90376132949367893</v>
      </c>
      <c r="H76" s="157"/>
    </row>
    <row r="77" spans="1:8" ht="18.75" x14ac:dyDescent="0.3">
      <c r="A77" s="59" t="s">
        <v>106</v>
      </c>
      <c r="B77" s="59" t="s">
        <v>107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761" t="str">
        <f>B26</f>
        <v>LAMIVUDINE</v>
      </c>
      <c r="C79" s="761"/>
    </row>
    <row r="80" spans="1:8" ht="26.25" customHeight="1" x14ac:dyDescent="0.4">
      <c r="A80" s="61" t="s">
        <v>45</v>
      </c>
      <c r="B80" s="761">
        <f>B27</f>
        <v>0</v>
      </c>
      <c r="C80" s="761"/>
    </row>
    <row r="81" spans="1:12" ht="27" customHeight="1" x14ac:dyDescent="0.4">
      <c r="A81" s="61" t="s">
        <v>6</v>
      </c>
      <c r="B81" s="158">
        <f>B28</f>
        <v>84.06</v>
      </c>
    </row>
    <row r="82" spans="1:12" s="3" customFormat="1" ht="27" customHeight="1" x14ac:dyDescent="0.4">
      <c r="A82" s="61" t="s">
        <v>46</v>
      </c>
      <c r="B82" s="63">
        <v>0</v>
      </c>
      <c r="C82" s="740" t="s">
        <v>47</v>
      </c>
      <c r="D82" s="741"/>
      <c r="E82" s="741"/>
      <c r="F82" s="741"/>
      <c r="G82" s="742"/>
      <c r="I82" s="64"/>
      <c r="J82" s="64"/>
      <c r="K82" s="64"/>
      <c r="L82" s="64"/>
    </row>
    <row r="83" spans="1:12" s="3" customFormat="1" ht="19.5" customHeight="1" x14ac:dyDescent="0.3">
      <c r="A83" s="61" t="s">
        <v>48</v>
      </c>
      <c r="B83" s="65">
        <f>B81-B82</f>
        <v>84.06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49</v>
      </c>
      <c r="B84" s="68">
        <v>1</v>
      </c>
      <c r="C84" s="743" t="s">
        <v>108</v>
      </c>
      <c r="D84" s="744"/>
      <c r="E84" s="744"/>
      <c r="F84" s="744"/>
      <c r="G84" s="744"/>
      <c r="H84" s="745"/>
      <c r="I84" s="64"/>
      <c r="J84" s="64"/>
      <c r="K84" s="64"/>
      <c r="L84" s="64"/>
    </row>
    <row r="85" spans="1:12" s="3" customFormat="1" ht="27" customHeight="1" x14ac:dyDescent="0.4">
      <c r="A85" s="61" t="s">
        <v>51</v>
      </c>
      <c r="B85" s="68">
        <v>1</v>
      </c>
      <c r="C85" s="743" t="s">
        <v>109</v>
      </c>
      <c r="D85" s="744"/>
      <c r="E85" s="744"/>
      <c r="F85" s="744"/>
      <c r="G85" s="744"/>
      <c r="H85" s="745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53</v>
      </c>
      <c r="B87" s="73">
        <f>B84/B85</f>
        <v>1</v>
      </c>
      <c r="C87" s="51" t="s">
        <v>54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55</v>
      </c>
      <c r="B89" s="75">
        <v>20</v>
      </c>
      <c r="D89" s="159" t="s">
        <v>56</v>
      </c>
      <c r="E89" s="160"/>
      <c r="F89" s="746" t="s">
        <v>57</v>
      </c>
      <c r="G89" s="747"/>
    </row>
    <row r="90" spans="1:12" ht="27" customHeight="1" x14ac:dyDescent="0.4">
      <c r="A90" s="76" t="s">
        <v>58</v>
      </c>
      <c r="B90" s="77">
        <v>4</v>
      </c>
      <c r="C90" s="161" t="s">
        <v>59</v>
      </c>
      <c r="D90" s="79" t="s">
        <v>60</v>
      </c>
      <c r="E90" s="80" t="s">
        <v>61</v>
      </c>
      <c r="F90" s="79" t="s">
        <v>60</v>
      </c>
      <c r="G90" s="162" t="s">
        <v>61</v>
      </c>
      <c r="I90" s="82" t="s">
        <v>62</v>
      </c>
    </row>
    <row r="91" spans="1:12" ht="26.25" customHeight="1" x14ac:dyDescent="0.4">
      <c r="A91" s="76" t="s">
        <v>63</v>
      </c>
      <c r="B91" s="77">
        <v>20</v>
      </c>
      <c r="C91" s="163">
        <v>1</v>
      </c>
      <c r="D91" s="771">
        <v>99527502</v>
      </c>
      <c r="E91" s="84">
        <f>IF(ISBLANK(D91),"-",$D$101/$D$98*D91)</f>
        <v>131032038.07815763</v>
      </c>
      <c r="F91" s="771">
        <v>114978695</v>
      </c>
      <c r="G91" s="85">
        <f>IF(ISBLANK(F91),"-",$D$101/$F$98*F91)</f>
        <v>133471601.87056454</v>
      </c>
      <c r="I91" s="86"/>
    </row>
    <row r="92" spans="1:12" ht="26.25" customHeight="1" x14ac:dyDescent="0.4">
      <c r="A92" s="76" t="s">
        <v>64</v>
      </c>
      <c r="B92" s="77">
        <v>1</v>
      </c>
      <c r="C92" s="147">
        <v>2</v>
      </c>
      <c r="D92" s="772">
        <v>99702057</v>
      </c>
      <c r="E92" s="89">
        <f>IF(ISBLANK(D92),"-",$D$101/$D$98*D92)</f>
        <v>131261846.89428499</v>
      </c>
      <c r="F92" s="772">
        <v>115203506</v>
      </c>
      <c r="G92" s="90">
        <f>IF(ISBLANK(F92),"-",$D$101/$F$98*F92)</f>
        <v>133732570.95086348</v>
      </c>
      <c r="I92" s="748">
        <f>ABS((F96/D96*D95)-F95)/D95</f>
        <v>2.1628979319755173E-2</v>
      </c>
    </row>
    <row r="93" spans="1:12" ht="26.25" customHeight="1" x14ac:dyDescent="0.4">
      <c r="A93" s="76" t="s">
        <v>65</v>
      </c>
      <c r="B93" s="77">
        <v>1</v>
      </c>
      <c r="C93" s="147">
        <v>3</v>
      </c>
      <c r="D93" s="772">
        <v>99676530</v>
      </c>
      <c r="E93" s="89">
        <f>IF(ISBLANK(D93),"-",$D$101/$D$98*D93)</f>
        <v>131228239.55190417</v>
      </c>
      <c r="F93" s="772">
        <v>115281239</v>
      </c>
      <c r="G93" s="90">
        <f>IF(ISBLANK(F93),"-",$D$101/$F$98*F93)</f>
        <v>133822806.34645747</v>
      </c>
      <c r="I93" s="748"/>
    </row>
    <row r="94" spans="1:12" ht="27" customHeight="1" x14ac:dyDescent="0.4">
      <c r="A94" s="76" t="s">
        <v>66</v>
      </c>
      <c r="B94" s="77">
        <v>1</v>
      </c>
      <c r="C94" s="164">
        <v>4</v>
      </c>
      <c r="D94" s="773"/>
      <c r="E94" s="93" t="str">
        <f>IF(ISBLANK(D94),"-",$D$101/$D$98*D94)</f>
        <v>-</v>
      </c>
      <c r="F94" s="774"/>
      <c r="G94" s="94" t="str">
        <f>IF(ISBLANK(F94),"-",$D$101/$F$98*F94)</f>
        <v>-</v>
      </c>
      <c r="I94" s="95"/>
    </row>
    <row r="95" spans="1:12" ht="27" customHeight="1" x14ac:dyDescent="0.4">
      <c r="A95" s="76" t="s">
        <v>67</v>
      </c>
      <c r="B95" s="77">
        <v>1</v>
      </c>
      <c r="C95" s="165" t="s">
        <v>68</v>
      </c>
      <c r="D95" s="166">
        <f>AVERAGE(D91:D94)</f>
        <v>99635363</v>
      </c>
      <c r="E95" s="98">
        <f>AVERAGE(E91:E94)</f>
        <v>131174041.5081156</v>
      </c>
      <c r="F95" s="167">
        <f>AVERAGE(F91:F94)</f>
        <v>115154480</v>
      </c>
      <c r="G95" s="168">
        <f>AVERAGE(G91:G94)</f>
        <v>133675659.72262849</v>
      </c>
    </row>
    <row r="96" spans="1:12" ht="26.25" customHeight="1" x14ac:dyDescent="0.4">
      <c r="A96" s="76" t="s">
        <v>69</v>
      </c>
      <c r="B96" s="62">
        <v>1</v>
      </c>
      <c r="C96" s="169" t="s">
        <v>110</v>
      </c>
      <c r="D96" s="170">
        <v>15.06</v>
      </c>
      <c r="E96" s="91"/>
      <c r="F96" s="102">
        <v>17.079999999999998</v>
      </c>
    </row>
    <row r="97" spans="1:10" ht="26.25" customHeight="1" x14ac:dyDescent="0.4">
      <c r="A97" s="76" t="s">
        <v>71</v>
      </c>
      <c r="B97" s="62">
        <v>1</v>
      </c>
      <c r="C97" s="171" t="s">
        <v>111</v>
      </c>
      <c r="D97" s="172">
        <f>D96*$B$87</f>
        <v>15.06</v>
      </c>
      <c r="E97" s="105"/>
      <c r="F97" s="104">
        <f>F96*$B$87</f>
        <v>17.079999999999998</v>
      </c>
    </row>
    <row r="98" spans="1:10" ht="19.5" customHeight="1" x14ac:dyDescent="0.3">
      <c r="A98" s="76" t="s">
        <v>73</v>
      </c>
      <c r="B98" s="173">
        <f>(B97/B96)*(B95/B94)*(B93/B92)*(B91/B90)*B89</f>
        <v>100</v>
      </c>
      <c r="C98" s="171" t="s">
        <v>112</v>
      </c>
      <c r="D98" s="174">
        <f>D97*$B$83/100</f>
        <v>12.659436000000001</v>
      </c>
      <c r="E98" s="108"/>
      <c r="F98" s="107">
        <f>F97*$B$83/100</f>
        <v>14.357448</v>
      </c>
    </row>
    <row r="99" spans="1:10" ht="19.5" customHeight="1" x14ac:dyDescent="0.3">
      <c r="A99" s="734" t="s">
        <v>75</v>
      </c>
      <c r="B99" s="749"/>
      <c r="C99" s="171" t="s">
        <v>113</v>
      </c>
      <c r="D99" s="175">
        <f>D98/$B$98</f>
        <v>0.12659436000000002</v>
      </c>
      <c r="E99" s="108"/>
      <c r="F99" s="111">
        <f>F98/$B$98</f>
        <v>0.14357448</v>
      </c>
      <c r="G99" s="176"/>
      <c r="H99" s="100"/>
    </row>
    <row r="100" spans="1:10" ht="19.5" customHeight="1" x14ac:dyDescent="0.3">
      <c r="A100" s="736"/>
      <c r="B100" s="750"/>
      <c r="C100" s="171" t="s">
        <v>77</v>
      </c>
      <c r="D100" s="177">
        <f>$B$56/$B$116</f>
        <v>0.16666666666666666</v>
      </c>
      <c r="F100" s="116"/>
      <c r="G100" s="178"/>
      <c r="H100" s="100"/>
    </row>
    <row r="101" spans="1:10" ht="18.75" x14ac:dyDescent="0.3">
      <c r="C101" s="171" t="s">
        <v>78</v>
      </c>
      <c r="D101" s="172">
        <f>D100*$B$98</f>
        <v>16.666666666666664</v>
      </c>
      <c r="F101" s="116"/>
      <c r="G101" s="176"/>
      <c r="H101" s="100"/>
    </row>
    <row r="102" spans="1:10" ht="19.5" customHeight="1" x14ac:dyDescent="0.3">
      <c r="C102" s="179" t="s">
        <v>79</v>
      </c>
      <c r="D102" s="180">
        <f>D101/B34</f>
        <v>16.666666666666664</v>
      </c>
      <c r="F102" s="120"/>
      <c r="G102" s="176"/>
      <c r="H102" s="100"/>
      <c r="J102" s="181"/>
    </row>
    <row r="103" spans="1:10" ht="18.75" x14ac:dyDescent="0.3">
      <c r="C103" s="182" t="s">
        <v>114</v>
      </c>
      <c r="D103" s="183">
        <f>AVERAGE(E91:E94,G91:G94)</f>
        <v>132424850.61537206</v>
      </c>
      <c r="F103" s="120"/>
      <c r="G103" s="184"/>
      <c r="H103" s="100"/>
      <c r="J103" s="185"/>
    </row>
    <row r="104" spans="1:10" ht="18.75" x14ac:dyDescent="0.3">
      <c r="C104" s="150" t="s">
        <v>81</v>
      </c>
      <c r="D104" s="186">
        <f>STDEV(E91:E94,G91:G94)/D103</f>
        <v>1.040045514537608E-2</v>
      </c>
      <c r="F104" s="120"/>
      <c r="G104" s="176"/>
      <c r="H104" s="100"/>
      <c r="J104" s="185"/>
    </row>
    <row r="105" spans="1:10" ht="19.5" customHeight="1" x14ac:dyDescent="0.3">
      <c r="C105" s="152" t="s">
        <v>20</v>
      </c>
      <c r="D105" s="187">
        <f>COUNT(E91:E94,G91:G94)</f>
        <v>6</v>
      </c>
      <c r="F105" s="120"/>
      <c r="G105" s="176"/>
      <c r="H105" s="100"/>
      <c r="J105" s="185"/>
    </row>
    <row r="106" spans="1:10" ht="19.5" customHeight="1" x14ac:dyDescent="0.3">
      <c r="A106" s="124"/>
      <c r="B106" s="124"/>
      <c r="C106" s="124"/>
      <c r="D106" s="124"/>
      <c r="E106" s="124"/>
    </row>
    <row r="107" spans="1:10" ht="26.25" customHeight="1" x14ac:dyDescent="0.4">
      <c r="A107" s="74" t="s">
        <v>115</v>
      </c>
      <c r="B107" s="75">
        <v>900</v>
      </c>
      <c r="C107" s="188" t="s">
        <v>116</v>
      </c>
      <c r="D107" s="189" t="s">
        <v>60</v>
      </c>
      <c r="E107" s="190" t="s">
        <v>117</v>
      </c>
      <c r="F107" s="191" t="s">
        <v>118</v>
      </c>
    </row>
    <row r="108" spans="1:10" ht="26.25" customHeight="1" x14ac:dyDescent="0.4">
      <c r="A108" s="76" t="s">
        <v>119</v>
      </c>
      <c r="B108" s="77">
        <v>1</v>
      </c>
      <c r="C108" s="192">
        <v>1</v>
      </c>
      <c r="D108" s="549">
        <v>141105109</v>
      </c>
      <c r="E108" s="222">
        <f t="shared" ref="E108:E113" si="1">IF(ISBLANK(D108),"-",D108/$D$103*$D$100*$B$116)</f>
        <v>159.83228413431223</v>
      </c>
      <c r="F108" s="193">
        <f t="shared" ref="F108:F113" si="2">IF(ISBLANK(D108), "-", E108/$B$56)</f>
        <v>1.0655485608954149</v>
      </c>
    </row>
    <row r="109" spans="1:10" ht="26.25" customHeight="1" x14ac:dyDescent="0.4">
      <c r="A109" s="76" t="s">
        <v>92</v>
      </c>
      <c r="B109" s="77">
        <v>1</v>
      </c>
      <c r="C109" s="192">
        <v>2</v>
      </c>
      <c r="D109" s="549">
        <v>141464620</v>
      </c>
      <c r="E109" s="223">
        <f t="shared" si="1"/>
        <v>160.23950868279692</v>
      </c>
      <c r="F109" s="194">
        <f t="shared" si="2"/>
        <v>1.0682633912186461</v>
      </c>
    </row>
    <row r="110" spans="1:10" ht="26.25" customHeight="1" x14ac:dyDescent="0.4">
      <c r="A110" s="76" t="s">
        <v>93</v>
      </c>
      <c r="B110" s="77">
        <v>1</v>
      </c>
      <c r="C110" s="192">
        <v>3</v>
      </c>
      <c r="D110" s="549">
        <v>138505314</v>
      </c>
      <c r="E110" s="223">
        <f t="shared" si="1"/>
        <v>156.88744977589815</v>
      </c>
      <c r="F110" s="194">
        <f t="shared" si="2"/>
        <v>1.045916331839321</v>
      </c>
    </row>
    <row r="111" spans="1:10" ht="26.25" customHeight="1" x14ac:dyDescent="0.4">
      <c r="A111" s="76" t="s">
        <v>94</v>
      </c>
      <c r="B111" s="77">
        <v>1</v>
      </c>
      <c r="C111" s="192">
        <v>4</v>
      </c>
      <c r="D111" s="549">
        <v>138264532</v>
      </c>
      <c r="E111" s="223">
        <f t="shared" si="1"/>
        <v>156.6147116921309</v>
      </c>
      <c r="F111" s="194">
        <f t="shared" si="2"/>
        <v>1.0440980779475393</v>
      </c>
    </row>
    <row r="112" spans="1:10" ht="26.25" customHeight="1" x14ac:dyDescent="0.4">
      <c r="A112" s="76" t="s">
        <v>95</v>
      </c>
      <c r="B112" s="77">
        <v>1</v>
      </c>
      <c r="C112" s="192">
        <v>5</v>
      </c>
      <c r="D112" s="549">
        <v>139606482</v>
      </c>
      <c r="E112" s="223">
        <f t="shared" si="1"/>
        <v>158.1347624912415</v>
      </c>
      <c r="F112" s="194">
        <f t="shared" si="2"/>
        <v>1.0542317499416101</v>
      </c>
    </row>
    <row r="113" spans="1:10" ht="26.25" customHeight="1" x14ac:dyDescent="0.4">
      <c r="A113" s="76" t="s">
        <v>97</v>
      </c>
      <c r="B113" s="77">
        <v>1</v>
      </c>
      <c r="C113" s="195">
        <v>6</v>
      </c>
      <c r="D113" s="553">
        <v>138808548</v>
      </c>
      <c r="E113" s="224">
        <f t="shared" si="1"/>
        <v>157.23092835857074</v>
      </c>
      <c r="F113" s="196">
        <f t="shared" si="2"/>
        <v>1.0482061890571381</v>
      </c>
    </row>
    <row r="114" spans="1:10" ht="26.25" customHeight="1" x14ac:dyDescent="0.4">
      <c r="A114" s="76" t="s">
        <v>98</v>
      </c>
      <c r="B114" s="77">
        <v>1</v>
      </c>
      <c r="C114" s="192"/>
      <c r="D114" s="147"/>
      <c r="E114" s="50"/>
      <c r="F114" s="197"/>
    </row>
    <row r="115" spans="1:10" ht="26.25" customHeight="1" x14ac:dyDescent="0.4">
      <c r="A115" s="76" t="s">
        <v>99</v>
      </c>
      <c r="B115" s="77">
        <v>1</v>
      </c>
      <c r="C115" s="192"/>
      <c r="D115" s="198" t="s">
        <v>68</v>
      </c>
      <c r="E115" s="226">
        <f>AVERAGE(E108:E113)</f>
        <v>158.15660752249173</v>
      </c>
      <c r="F115" s="199">
        <f>AVERAGE(F108:F113)</f>
        <v>1.0543773834832784</v>
      </c>
    </row>
    <row r="116" spans="1:10" ht="27" customHeight="1" x14ac:dyDescent="0.4">
      <c r="A116" s="76" t="s">
        <v>100</v>
      </c>
      <c r="B116" s="106">
        <f>(B115/B114)*(B113/B112)*(B111/B110)*(B109/B108)*B107</f>
        <v>900</v>
      </c>
      <c r="C116" s="200"/>
      <c r="D116" s="165" t="s">
        <v>81</v>
      </c>
      <c r="E116" s="201">
        <f>STDEV(E108:E113)/E115</f>
        <v>9.7920189823114644E-3</v>
      </c>
      <c r="F116" s="201">
        <f>STDEV(F108:F113)/F115</f>
        <v>9.79201898231148E-3</v>
      </c>
      <c r="I116" s="50"/>
    </row>
    <row r="117" spans="1:10" ht="27" customHeight="1" x14ac:dyDescent="0.4">
      <c r="A117" s="734" t="s">
        <v>75</v>
      </c>
      <c r="B117" s="735"/>
      <c r="C117" s="202"/>
      <c r="D117" s="203" t="s">
        <v>20</v>
      </c>
      <c r="E117" s="204">
        <f>COUNT(E108:E113)</f>
        <v>6</v>
      </c>
      <c r="F117" s="204">
        <f>COUNT(F108:F113)</f>
        <v>6</v>
      </c>
      <c r="I117" s="50"/>
      <c r="J117" s="185"/>
    </row>
    <row r="118" spans="1:10" ht="19.5" customHeight="1" x14ac:dyDescent="0.3">
      <c r="A118" s="736"/>
      <c r="B118" s="737"/>
      <c r="C118" s="50"/>
      <c r="D118" s="50"/>
      <c r="E118" s="50"/>
      <c r="F118" s="147"/>
      <c r="G118" s="50"/>
      <c r="H118" s="50"/>
      <c r="I118" s="50"/>
    </row>
    <row r="119" spans="1:10" ht="18.75" x14ac:dyDescent="0.3">
      <c r="A119" s="213"/>
      <c r="B119" s="72"/>
      <c r="C119" s="50"/>
      <c r="D119" s="50"/>
      <c r="E119" s="50"/>
      <c r="F119" s="147"/>
      <c r="G119" s="50"/>
      <c r="H119" s="50"/>
      <c r="I119" s="50"/>
    </row>
    <row r="120" spans="1:10" ht="26.25" customHeight="1" x14ac:dyDescent="0.4">
      <c r="A120" s="60" t="s">
        <v>103</v>
      </c>
      <c r="B120" s="154" t="s">
        <v>120</v>
      </c>
      <c r="C120" s="738" t="str">
        <f>B20</f>
        <v>Lamivudine     Nevirapine and Zidovudine</v>
      </c>
      <c r="D120" s="738"/>
      <c r="E120" s="155" t="s">
        <v>121</v>
      </c>
      <c r="F120" s="155"/>
      <c r="G120" s="156">
        <f>F115</f>
        <v>1.0543773834832784</v>
      </c>
      <c r="H120" s="50"/>
      <c r="I120" s="50"/>
    </row>
    <row r="121" spans="1:10" ht="19.5" customHeight="1" x14ac:dyDescent="0.3">
      <c r="A121" s="205"/>
      <c r="B121" s="205"/>
      <c r="C121" s="206"/>
      <c r="D121" s="206"/>
      <c r="E121" s="206"/>
      <c r="F121" s="206"/>
      <c r="G121" s="206"/>
      <c r="H121" s="206"/>
    </row>
    <row r="122" spans="1:10" ht="18.75" x14ac:dyDescent="0.3">
      <c r="B122" s="739" t="s">
        <v>23</v>
      </c>
      <c r="C122" s="739"/>
      <c r="E122" s="161" t="s">
        <v>24</v>
      </c>
      <c r="F122" s="207"/>
      <c r="G122" s="739" t="s">
        <v>25</v>
      </c>
      <c r="H122" s="739"/>
    </row>
    <row r="123" spans="1:10" ht="69.95" customHeight="1" x14ac:dyDescent="0.3">
      <c r="A123" s="208" t="s">
        <v>26</v>
      </c>
      <c r="B123" s="209"/>
      <c r="C123" s="209"/>
      <c r="E123" s="209"/>
      <c r="F123" s="50"/>
      <c r="G123" s="210"/>
      <c r="H123" s="210"/>
    </row>
    <row r="124" spans="1:10" ht="69.95" customHeight="1" x14ac:dyDescent="0.3">
      <c r="A124" s="208" t="s">
        <v>27</v>
      </c>
      <c r="B124" s="211"/>
      <c r="C124" s="211"/>
      <c r="E124" s="211"/>
      <c r="F124" s="50"/>
      <c r="G124" s="212"/>
      <c r="H124" s="212"/>
    </row>
    <row r="125" spans="1:10" ht="18.75" x14ac:dyDescent="0.3">
      <c r="A125" s="146"/>
      <c r="B125" s="146"/>
      <c r="C125" s="147"/>
      <c r="D125" s="147"/>
      <c r="E125" s="147"/>
      <c r="F125" s="151"/>
      <c r="G125" s="147"/>
      <c r="H125" s="147"/>
      <c r="I125" s="50"/>
    </row>
    <row r="126" spans="1:10" ht="18.75" x14ac:dyDescent="0.3">
      <c r="A126" s="146"/>
      <c r="B126" s="146"/>
      <c r="C126" s="147"/>
      <c r="D126" s="147"/>
      <c r="E126" s="147"/>
      <c r="F126" s="151"/>
      <c r="G126" s="147"/>
      <c r="H126" s="147"/>
      <c r="I126" s="50"/>
    </row>
    <row r="127" spans="1:10" ht="18.75" x14ac:dyDescent="0.3">
      <c r="A127" s="146"/>
      <c r="B127" s="146"/>
      <c r="C127" s="147"/>
      <c r="D127" s="147"/>
      <c r="E127" s="147"/>
      <c r="F127" s="151"/>
      <c r="G127" s="147"/>
      <c r="H127" s="147"/>
      <c r="I127" s="50"/>
    </row>
    <row r="128" spans="1:10" ht="18.75" x14ac:dyDescent="0.3">
      <c r="A128" s="146"/>
      <c r="B128" s="146"/>
      <c r="C128" s="147"/>
      <c r="D128" s="147"/>
      <c r="E128" s="147"/>
      <c r="F128" s="151"/>
      <c r="G128" s="147"/>
      <c r="H128" s="147"/>
      <c r="I128" s="50"/>
    </row>
    <row r="129" spans="1:9" ht="18.75" x14ac:dyDescent="0.3">
      <c r="A129" s="146"/>
      <c r="B129" s="146"/>
      <c r="C129" s="147"/>
      <c r="D129" s="147"/>
      <c r="E129" s="147"/>
      <c r="F129" s="151"/>
      <c r="G129" s="147"/>
      <c r="H129" s="147"/>
      <c r="I129" s="50"/>
    </row>
    <row r="130" spans="1:9" ht="18.75" x14ac:dyDescent="0.3">
      <c r="A130" s="146"/>
      <c r="B130" s="146"/>
      <c r="C130" s="147"/>
      <c r="D130" s="147"/>
      <c r="E130" s="147"/>
      <c r="F130" s="151"/>
      <c r="G130" s="147"/>
      <c r="H130" s="147"/>
      <c r="I130" s="50"/>
    </row>
    <row r="131" spans="1:9" ht="18.75" x14ac:dyDescent="0.3">
      <c r="A131" s="146"/>
      <c r="B131" s="146"/>
      <c r="C131" s="147"/>
      <c r="D131" s="147"/>
      <c r="E131" s="147"/>
      <c r="F131" s="151"/>
      <c r="G131" s="147"/>
      <c r="H131" s="147"/>
      <c r="I131" s="50"/>
    </row>
    <row r="132" spans="1:9" ht="18.75" x14ac:dyDescent="0.3">
      <c r="A132" s="146"/>
      <c r="B132" s="146"/>
      <c r="C132" s="147"/>
      <c r="D132" s="147"/>
      <c r="E132" s="147"/>
      <c r="F132" s="151"/>
      <c r="G132" s="147"/>
      <c r="H132" s="147"/>
      <c r="I132" s="50"/>
    </row>
    <row r="133" spans="1:9" ht="18.75" x14ac:dyDescent="0.3">
      <c r="A133" s="146"/>
      <c r="B133" s="146"/>
      <c r="C133" s="147"/>
      <c r="D133" s="147"/>
      <c r="E133" s="147"/>
      <c r="F133" s="151"/>
      <c r="G133" s="147"/>
      <c r="H133" s="147"/>
      <c r="I133" s="50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26" priority="1" operator="greaterThan">
      <formula>0.02</formula>
    </cfRule>
  </conditionalFormatting>
  <conditionalFormatting sqref="D51">
    <cfRule type="cellIs" dxfId="25" priority="2" operator="greaterThan">
      <formula>0.02</formula>
    </cfRule>
  </conditionalFormatting>
  <conditionalFormatting sqref="G73">
    <cfRule type="cellIs" dxfId="24" priority="3" operator="greaterThan">
      <formula>0.02</formula>
    </cfRule>
  </conditionalFormatting>
  <conditionalFormatting sqref="H73">
    <cfRule type="cellIs" dxfId="23" priority="4" operator="greaterThan">
      <formula>0.02</formula>
    </cfRule>
  </conditionalFormatting>
  <conditionalFormatting sqref="D104">
    <cfRule type="cellIs" dxfId="22" priority="5" operator="greaterThan">
      <formula>0.02</formula>
    </cfRule>
  </conditionalFormatting>
  <conditionalFormatting sqref="I39">
    <cfRule type="cellIs" dxfId="21" priority="6" operator="lessThanOrEqual">
      <formula>0.02</formula>
    </cfRule>
  </conditionalFormatting>
  <conditionalFormatting sqref="I39">
    <cfRule type="cellIs" dxfId="20" priority="7" operator="greaterThan">
      <formula>0.02</formula>
    </cfRule>
  </conditionalFormatting>
  <conditionalFormatting sqref="I92">
    <cfRule type="cellIs" dxfId="19" priority="8" operator="lessThanOrEqual">
      <formula>0.02</formula>
    </cfRule>
  </conditionalFormatting>
  <conditionalFormatting sqref="I92">
    <cfRule type="cellIs" dxfId="18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C1" zoomScale="70" zoomScaleNormal="40" zoomScaleSheetLayoutView="70" zoomScalePageLayoutView="50" workbookViewId="0">
      <selection activeCell="D116" sqref="D116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732" t="s">
        <v>42</v>
      </c>
      <c r="B1" s="732"/>
      <c r="C1" s="732"/>
      <c r="D1" s="732"/>
      <c r="E1" s="732"/>
      <c r="F1" s="732"/>
      <c r="G1" s="732"/>
      <c r="H1" s="732"/>
      <c r="I1" s="732"/>
    </row>
    <row r="2" spans="1:9" ht="18.75" customHeight="1" x14ac:dyDescent="0.25">
      <c r="A2" s="732"/>
      <c r="B2" s="732"/>
      <c r="C2" s="732"/>
      <c r="D2" s="732"/>
      <c r="E2" s="732"/>
      <c r="F2" s="732"/>
      <c r="G2" s="732"/>
      <c r="H2" s="732"/>
      <c r="I2" s="732"/>
    </row>
    <row r="3" spans="1:9" ht="18.75" customHeight="1" x14ac:dyDescent="0.25">
      <c r="A3" s="732"/>
      <c r="B3" s="732"/>
      <c r="C3" s="732"/>
      <c r="D3" s="732"/>
      <c r="E3" s="732"/>
      <c r="F3" s="732"/>
      <c r="G3" s="732"/>
      <c r="H3" s="732"/>
      <c r="I3" s="732"/>
    </row>
    <row r="4" spans="1:9" ht="18.75" customHeight="1" x14ac:dyDescent="0.25">
      <c r="A4" s="732"/>
      <c r="B4" s="732"/>
      <c r="C4" s="732"/>
      <c r="D4" s="732"/>
      <c r="E4" s="732"/>
      <c r="F4" s="732"/>
      <c r="G4" s="732"/>
      <c r="H4" s="732"/>
      <c r="I4" s="732"/>
    </row>
    <row r="5" spans="1:9" ht="18.75" customHeight="1" x14ac:dyDescent="0.25">
      <c r="A5" s="732"/>
      <c r="B5" s="732"/>
      <c r="C5" s="732"/>
      <c r="D5" s="732"/>
      <c r="E5" s="732"/>
      <c r="F5" s="732"/>
      <c r="G5" s="732"/>
      <c r="H5" s="732"/>
      <c r="I5" s="732"/>
    </row>
    <row r="6" spans="1:9" ht="18.75" customHeight="1" x14ac:dyDescent="0.25">
      <c r="A6" s="732"/>
      <c r="B6" s="732"/>
      <c r="C6" s="732"/>
      <c r="D6" s="732"/>
      <c r="E6" s="732"/>
      <c r="F6" s="732"/>
      <c r="G6" s="732"/>
      <c r="H6" s="732"/>
      <c r="I6" s="732"/>
    </row>
    <row r="7" spans="1:9" ht="18.75" customHeight="1" x14ac:dyDescent="0.25">
      <c r="A7" s="732"/>
      <c r="B7" s="732"/>
      <c r="C7" s="732"/>
      <c r="D7" s="732"/>
      <c r="E7" s="732"/>
      <c r="F7" s="732"/>
      <c r="G7" s="732"/>
      <c r="H7" s="732"/>
      <c r="I7" s="732"/>
    </row>
    <row r="8" spans="1:9" x14ac:dyDescent="0.25">
      <c r="A8" s="733" t="s">
        <v>43</v>
      </c>
      <c r="B8" s="733"/>
      <c r="C8" s="733"/>
      <c r="D8" s="733"/>
      <c r="E8" s="733"/>
      <c r="F8" s="733"/>
      <c r="G8" s="733"/>
      <c r="H8" s="733"/>
      <c r="I8" s="733"/>
    </row>
    <row r="9" spans="1:9" x14ac:dyDescent="0.25">
      <c r="A9" s="733"/>
      <c r="B9" s="733"/>
      <c r="C9" s="733"/>
      <c r="D9" s="733"/>
      <c r="E9" s="733"/>
      <c r="F9" s="733"/>
      <c r="G9" s="733"/>
      <c r="H9" s="733"/>
      <c r="I9" s="733"/>
    </row>
    <row r="10" spans="1:9" x14ac:dyDescent="0.25">
      <c r="A10" s="733"/>
      <c r="B10" s="733"/>
      <c r="C10" s="733"/>
      <c r="D10" s="733"/>
      <c r="E10" s="733"/>
      <c r="F10" s="733"/>
      <c r="G10" s="733"/>
      <c r="H10" s="733"/>
      <c r="I10" s="733"/>
    </row>
    <row r="11" spans="1:9" x14ac:dyDescent="0.25">
      <c r="A11" s="733"/>
      <c r="B11" s="733"/>
      <c r="C11" s="733"/>
      <c r="D11" s="733"/>
      <c r="E11" s="733"/>
      <c r="F11" s="733"/>
      <c r="G11" s="733"/>
      <c r="H11" s="733"/>
      <c r="I11" s="733"/>
    </row>
    <row r="12" spans="1:9" x14ac:dyDescent="0.25">
      <c r="A12" s="733"/>
      <c r="B12" s="733"/>
      <c r="C12" s="733"/>
      <c r="D12" s="733"/>
      <c r="E12" s="733"/>
      <c r="F12" s="733"/>
      <c r="G12" s="733"/>
      <c r="H12" s="733"/>
      <c r="I12" s="733"/>
    </row>
    <row r="13" spans="1:9" x14ac:dyDescent="0.25">
      <c r="A13" s="733"/>
      <c r="B13" s="733"/>
      <c r="C13" s="733"/>
      <c r="D13" s="733"/>
      <c r="E13" s="733"/>
      <c r="F13" s="733"/>
      <c r="G13" s="733"/>
      <c r="H13" s="733"/>
      <c r="I13" s="733"/>
    </row>
    <row r="14" spans="1:9" x14ac:dyDescent="0.25">
      <c r="A14" s="733"/>
      <c r="B14" s="733"/>
      <c r="C14" s="733"/>
      <c r="D14" s="733"/>
      <c r="E14" s="733"/>
      <c r="F14" s="733"/>
      <c r="G14" s="733"/>
      <c r="H14" s="733"/>
      <c r="I14" s="733"/>
    </row>
    <row r="15" spans="1:9" ht="19.5" customHeight="1" x14ac:dyDescent="0.3">
      <c r="A15" s="406"/>
    </row>
    <row r="16" spans="1:9" ht="19.5" customHeight="1" x14ac:dyDescent="0.3">
      <c r="A16" s="766" t="s">
        <v>28</v>
      </c>
      <c r="B16" s="767"/>
      <c r="C16" s="767"/>
      <c r="D16" s="767"/>
      <c r="E16" s="767"/>
      <c r="F16" s="767"/>
      <c r="G16" s="767"/>
      <c r="H16" s="768"/>
    </row>
    <row r="17" spans="1:14" ht="20.25" customHeight="1" x14ac:dyDescent="0.25">
      <c r="A17" s="769" t="s">
        <v>44</v>
      </c>
      <c r="B17" s="769"/>
      <c r="C17" s="769"/>
      <c r="D17" s="769"/>
      <c r="E17" s="769"/>
      <c r="F17" s="769"/>
      <c r="G17" s="769"/>
      <c r="H17" s="769"/>
    </row>
    <row r="18" spans="1:14" ht="26.25" customHeight="1" x14ac:dyDescent="0.4">
      <c r="A18" s="408" t="s">
        <v>30</v>
      </c>
      <c r="B18" s="765" t="s">
        <v>5</v>
      </c>
      <c r="C18" s="765"/>
      <c r="D18" s="572"/>
      <c r="E18" s="409"/>
      <c r="F18" s="410"/>
      <c r="G18" s="410"/>
      <c r="H18" s="410"/>
    </row>
    <row r="19" spans="1:14" ht="26.25" customHeight="1" x14ac:dyDescent="0.4">
      <c r="A19" s="408" t="s">
        <v>31</v>
      </c>
      <c r="B19" s="411" t="s">
        <v>7</v>
      </c>
      <c r="C19" s="585">
        <v>29</v>
      </c>
      <c r="D19" s="410"/>
      <c r="E19" s="410"/>
      <c r="F19" s="410"/>
      <c r="G19" s="410"/>
      <c r="H19" s="410"/>
    </row>
    <row r="20" spans="1:14" ht="26.25" customHeight="1" x14ac:dyDescent="0.4">
      <c r="A20" s="408" t="s">
        <v>32</v>
      </c>
      <c r="B20" s="770" t="s">
        <v>9</v>
      </c>
      <c r="C20" s="770"/>
      <c r="D20" s="410"/>
      <c r="E20" s="410"/>
      <c r="F20" s="410"/>
      <c r="G20" s="410"/>
      <c r="H20" s="410"/>
    </row>
    <row r="21" spans="1:14" ht="26.25" customHeight="1" x14ac:dyDescent="0.4">
      <c r="A21" s="408" t="s">
        <v>33</v>
      </c>
      <c r="B21" s="770" t="s">
        <v>11</v>
      </c>
      <c r="C21" s="770"/>
      <c r="D21" s="770"/>
      <c r="E21" s="770"/>
      <c r="F21" s="770"/>
      <c r="G21" s="770"/>
      <c r="H21" s="770"/>
      <c r="I21" s="412"/>
    </row>
    <row r="22" spans="1:14" ht="26.25" customHeight="1" x14ac:dyDescent="0.4">
      <c r="A22" s="408" t="s">
        <v>34</v>
      </c>
      <c r="B22" s="413" t="s">
        <v>12</v>
      </c>
      <c r="C22" s="410"/>
      <c r="D22" s="410"/>
      <c r="E22" s="410"/>
      <c r="F22" s="410"/>
      <c r="G22" s="410"/>
      <c r="H22" s="410"/>
    </row>
    <row r="23" spans="1:14" ht="26.25" customHeight="1" x14ac:dyDescent="0.4">
      <c r="A23" s="408" t="s">
        <v>35</v>
      </c>
      <c r="B23" s="413"/>
      <c r="C23" s="410"/>
      <c r="D23" s="410"/>
      <c r="E23" s="410"/>
      <c r="F23" s="410"/>
      <c r="G23" s="410"/>
      <c r="H23" s="410"/>
    </row>
    <row r="24" spans="1:14" ht="18.75" x14ac:dyDescent="0.3">
      <c r="A24" s="408"/>
      <c r="B24" s="414"/>
    </row>
    <row r="25" spans="1:14" ht="18.75" x14ac:dyDescent="0.3">
      <c r="A25" s="415" t="s">
        <v>1</v>
      </c>
      <c r="B25" s="414"/>
    </row>
    <row r="26" spans="1:14" ht="26.25" customHeight="1" x14ac:dyDescent="0.4">
      <c r="A26" s="416" t="s">
        <v>4</v>
      </c>
      <c r="B26" s="765" t="s">
        <v>123</v>
      </c>
      <c r="C26" s="765"/>
    </row>
    <row r="27" spans="1:14" ht="26.25" customHeight="1" x14ac:dyDescent="0.4">
      <c r="A27" s="417" t="s">
        <v>45</v>
      </c>
      <c r="B27" s="763"/>
      <c r="C27" s="763"/>
    </row>
    <row r="28" spans="1:14" ht="27" customHeight="1" x14ac:dyDescent="0.4">
      <c r="A28" s="417" t="s">
        <v>6</v>
      </c>
      <c r="B28" s="418">
        <v>99.4</v>
      </c>
    </row>
    <row r="29" spans="1:14" s="3" customFormat="1" ht="27" customHeight="1" x14ac:dyDescent="0.4">
      <c r="A29" s="417" t="s">
        <v>46</v>
      </c>
      <c r="B29" s="419"/>
      <c r="C29" s="740" t="s">
        <v>47</v>
      </c>
      <c r="D29" s="741"/>
      <c r="E29" s="741"/>
      <c r="F29" s="741"/>
      <c r="G29" s="742"/>
      <c r="I29" s="420"/>
      <c r="J29" s="420"/>
      <c r="K29" s="420"/>
      <c r="L29" s="420"/>
    </row>
    <row r="30" spans="1:14" s="3" customFormat="1" ht="19.5" customHeight="1" x14ac:dyDescent="0.3">
      <c r="A30" s="417" t="s">
        <v>48</v>
      </c>
      <c r="B30" s="421">
        <f>B28-B29</f>
        <v>99.4</v>
      </c>
      <c r="C30" s="422"/>
      <c r="D30" s="422"/>
      <c r="E30" s="422"/>
      <c r="F30" s="422"/>
      <c r="G30" s="423"/>
      <c r="I30" s="420"/>
      <c r="J30" s="420"/>
      <c r="K30" s="420"/>
      <c r="L30" s="420"/>
    </row>
    <row r="31" spans="1:14" s="3" customFormat="1" ht="27" customHeight="1" x14ac:dyDescent="0.4">
      <c r="A31" s="417" t="s">
        <v>49</v>
      </c>
      <c r="B31" s="424">
        <v>1</v>
      </c>
      <c r="C31" s="743" t="s">
        <v>50</v>
      </c>
      <c r="D31" s="744"/>
      <c r="E31" s="744"/>
      <c r="F31" s="744"/>
      <c r="G31" s="744"/>
      <c r="H31" s="745"/>
      <c r="I31" s="420"/>
      <c r="J31" s="420"/>
      <c r="K31" s="420"/>
      <c r="L31" s="420"/>
    </row>
    <row r="32" spans="1:14" s="3" customFormat="1" ht="27" customHeight="1" x14ac:dyDescent="0.4">
      <c r="A32" s="417" t="s">
        <v>51</v>
      </c>
      <c r="B32" s="424">
        <v>1</v>
      </c>
      <c r="C32" s="743" t="s">
        <v>52</v>
      </c>
      <c r="D32" s="744"/>
      <c r="E32" s="744"/>
      <c r="F32" s="744"/>
      <c r="G32" s="744"/>
      <c r="H32" s="745"/>
      <c r="I32" s="420"/>
      <c r="J32" s="420"/>
      <c r="K32" s="420"/>
      <c r="L32" s="425"/>
      <c r="M32" s="425"/>
      <c r="N32" s="426"/>
    </row>
    <row r="33" spans="1:14" s="3" customFormat="1" ht="17.25" customHeight="1" x14ac:dyDescent="0.3">
      <c r="A33" s="417"/>
      <c r="B33" s="427"/>
      <c r="C33" s="428"/>
      <c r="D33" s="428"/>
      <c r="E33" s="428"/>
      <c r="F33" s="428"/>
      <c r="G33" s="428"/>
      <c r="H33" s="428"/>
      <c r="I33" s="420"/>
      <c r="J33" s="420"/>
      <c r="K33" s="420"/>
      <c r="L33" s="425"/>
      <c r="M33" s="425"/>
      <c r="N33" s="426"/>
    </row>
    <row r="34" spans="1:14" s="3" customFormat="1" ht="18.75" x14ac:dyDescent="0.3">
      <c r="A34" s="417" t="s">
        <v>53</v>
      </c>
      <c r="B34" s="429">
        <f>B31/B32</f>
        <v>1</v>
      </c>
      <c r="C34" s="407" t="s">
        <v>54</v>
      </c>
      <c r="D34" s="407"/>
      <c r="E34" s="407"/>
      <c r="F34" s="407"/>
      <c r="G34" s="407"/>
      <c r="I34" s="420"/>
      <c r="J34" s="420"/>
      <c r="K34" s="420"/>
      <c r="L34" s="425"/>
      <c r="M34" s="425"/>
      <c r="N34" s="426"/>
    </row>
    <row r="35" spans="1:14" s="3" customFormat="1" ht="19.5" customHeight="1" x14ac:dyDescent="0.3">
      <c r="A35" s="417"/>
      <c r="B35" s="421"/>
      <c r="G35" s="407"/>
      <c r="I35" s="420"/>
      <c r="J35" s="420"/>
      <c r="K35" s="420"/>
      <c r="L35" s="425"/>
      <c r="M35" s="425"/>
      <c r="N35" s="426"/>
    </row>
    <row r="36" spans="1:14" s="3" customFormat="1" ht="27" customHeight="1" x14ac:dyDescent="0.4">
      <c r="A36" s="430" t="s">
        <v>55</v>
      </c>
      <c r="B36" s="431">
        <v>20</v>
      </c>
      <c r="C36" s="407"/>
      <c r="D36" s="746" t="s">
        <v>56</v>
      </c>
      <c r="E36" s="764"/>
      <c r="F36" s="746" t="s">
        <v>57</v>
      </c>
      <c r="G36" s="747"/>
      <c r="J36" s="420"/>
      <c r="K36" s="420"/>
      <c r="L36" s="425"/>
      <c r="M36" s="425"/>
      <c r="N36" s="426"/>
    </row>
    <row r="37" spans="1:14" s="3" customFormat="1" ht="27" customHeight="1" x14ac:dyDescent="0.4">
      <c r="A37" s="432" t="s">
        <v>58</v>
      </c>
      <c r="B37" s="433">
        <v>4</v>
      </c>
      <c r="C37" s="434" t="s">
        <v>59</v>
      </c>
      <c r="D37" s="435" t="s">
        <v>60</v>
      </c>
      <c r="E37" s="436" t="s">
        <v>61</v>
      </c>
      <c r="F37" s="435" t="s">
        <v>60</v>
      </c>
      <c r="G37" s="437" t="s">
        <v>61</v>
      </c>
      <c r="I37" s="438" t="s">
        <v>62</v>
      </c>
      <c r="J37" s="420"/>
      <c r="K37" s="420"/>
      <c r="L37" s="425"/>
      <c r="M37" s="425"/>
      <c r="N37" s="426"/>
    </row>
    <row r="38" spans="1:14" s="3" customFormat="1" ht="26.25" customHeight="1" x14ac:dyDescent="0.4">
      <c r="A38" s="432" t="s">
        <v>63</v>
      </c>
      <c r="B38" s="433">
        <v>20</v>
      </c>
      <c r="C38" s="439">
        <v>1</v>
      </c>
      <c r="D38" s="771">
        <v>226109024</v>
      </c>
      <c r="E38" s="440">
        <f>IF(ISBLANK(D38),"-",$D$48/$D$45*D38)</f>
        <v>227777570.63072693</v>
      </c>
      <c r="F38" s="771">
        <v>230043256</v>
      </c>
      <c r="G38" s="441">
        <f>IF(ISBLANK(F38),"-",$D$48/$F$45*F38)</f>
        <v>224763852.78325829</v>
      </c>
      <c r="I38" s="442"/>
      <c r="J38" s="420"/>
      <c r="K38" s="420"/>
      <c r="L38" s="425"/>
      <c r="M38" s="425"/>
      <c r="N38" s="426"/>
    </row>
    <row r="39" spans="1:14" s="3" customFormat="1" ht="26.25" customHeight="1" x14ac:dyDescent="0.4">
      <c r="A39" s="432" t="s">
        <v>64</v>
      </c>
      <c r="B39" s="433">
        <v>1</v>
      </c>
      <c r="C39" s="443">
        <v>2</v>
      </c>
      <c r="D39" s="772">
        <v>225963689</v>
      </c>
      <c r="E39" s="445">
        <f>IF(ISBLANK(D39),"-",$D$48/$D$45*D39)</f>
        <v>227631163.14710692</v>
      </c>
      <c r="F39" s="772">
        <v>229640710</v>
      </c>
      <c r="G39" s="446">
        <f>IF(ISBLANK(F39),"-",$D$48/$F$45*F39)</f>
        <v>224370545.05733004</v>
      </c>
      <c r="I39" s="748">
        <f>ABS((F43/D43*D42)-F42)/D42</f>
        <v>1.4772764466034692E-2</v>
      </c>
      <c r="J39" s="420"/>
      <c r="K39" s="420"/>
      <c r="L39" s="425"/>
      <c r="M39" s="425"/>
      <c r="N39" s="426"/>
    </row>
    <row r="40" spans="1:14" ht="26.25" customHeight="1" x14ac:dyDescent="0.4">
      <c r="A40" s="432" t="s">
        <v>65</v>
      </c>
      <c r="B40" s="433">
        <v>1</v>
      </c>
      <c r="C40" s="443">
        <v>3</v>
      </c>
      <c r="D40" s="772">
        <v>226021265</v>
      </c>
      <c r="E40" s="445">
        <f>IF(ISBLANK(D40),"-",$D$48/$D$45*D40)</f>
        <v>227689164.0228554</v>
      </c>
      <c r="F40" s="772">
        <v>229441668</v>
      </c>
      <c r="G40" s="446">
        <f>IF(ISBLANK(F40),"-",$D$48/$F$45*F40)</f>
        <v>224176070.99378398</v>
      </c>
      <c r="I40" s="748"/>
      <c r="L40" s="425"/>
      <c r="M40" s="425"/>
      <c r="N40" s="447"/>
    </row>
    <row r="41" spans="1:14" ht="27" customHeight="1" x14ac:dyDescent="0.4">
      <c r="A41" s="432" t="s">
        <v>66</v>
      </c>
      <c r="B41" s="433">
        <v>1</v>
      </c>
      <c r="C41" s="448">
        <v>4</v>
      </c>
      <c r="D41" s="773"/>
      <c r="E41" s="449" t="str">
        <f>IF(ISBLANK(D41),"-",$D$48/$D$45*D41)</f>
        <v>-</v>
      </c>
      <c r="F41" s="773"/>
      <c r="G41" s="450" t="str">
        <f>IF(ISBLANK(F41),"-",$D$48/$F$45*F41)</f>
        <v>-</v>
      </c>
      <c r="I41" s="451"/>
      <c r="L41" s="425"/>
      <c r="M41" s="425"/>
      <c r="N41" s="447"/>
    </row>
    <row r="42" spans="1:14" ht="27" customHeight="1" x14ac:dyDescent="0.4">
      <c r="A42" s="432" t="s">
        <v>67</v>
      </c>
      <c r="B42" s="433">
        <v>1</v>
      </c>
      <c r="C42" s="452" t="s">
        <v>68</v>
      </c>
      <c r="D42" s="453">
        <f>AVERAGE(D38:D41)</f>
        <v>226031326</v>
      </c>
      <c r="E42" s="454">
        <f>AVERAGE(E38:E41)</f>
        <v>227699299.2668964</v>
      </c>
      <c r="F42" s="453">
        <f>AVERAGE(F38:F41)</f>
        <v>229708544.66666666</v>
      </c>
      <c r="G42" s="455">
        <f>AVERAGE(G38:G41)</f>
        <v>224436822.94479075</v>
      </c>
      <c r="H42" s="456"/>
    </row>
    <row r="43" spans="1:14" ht="26.25" customHeight="1" x14ac:dyDescent="0.4">
      <c r="A43" s="432" t="s">
        <v>69</v>
      </c>
      <c r="B43" s="433">
        <v>1</v>
      </c>
      <c r="C43" s="457" t="s">
        <v>70</v>
      </c>
      <c r="D43" s="458">
        <v>29.96</v>
      </c>
      <c r="E43" s="447"/>
      <c r="F43" s="458">
        <v>30.89</v>
      </c>
      <c r="H43" s="456"/>
    </row>
    <row r="44" spans="1:14" ht="26.25" customHeight="1" x14ac:dyDescent="0.4">
      <c r="A44" s="432" t="s">
        <v>71</v>
      </c>
      <c r="B44" s="433">
        <v>1</v>
      </c>
      <c r="C44" s="459" t="s">
        <v>72</v>
      </c>
      <c r="D44" s="460">
        <f>D43*$B$34</f>
        <v>29.96</v>
      </c>
      <c r="E44" s="461"/>
      <c r="F44" s="460">
        <f>F43*$B$34</f>
        <v>30.89</v>
      </c>
      <c r="H44" s="456"/>
    </row>
    <row r="45" spans="1:14" ht="19.5" customHeight="1" x14ac:dyDescent="0.3">
      <c r="A45" s="432" t="s">
        <v>73</v>
      </c>
      <c r="B45" s="462">
        <f>(B44/B43)*(B42/B41)*(B40/B39)*(B38/B37)*B36</f>
        <v>100</v>
      </c>
      <c r="C45" s="459" t="s">
        <v>74</v>
      </c>
      <c r="D45" s="463">
        <f>D44*$B$30/100</f>
        <v>29.780240000000003</v>
      </c>
      <c r="E45" s="464"/>
      <c r="F45" s="463">
        <f>F44*$B$30/100</f>
        <v>30.704660000000004</v>
      </c>
      <c r="H45" s="456"/>
    </row>
    <row r="46" spans="1:14" ht="19.5" customHeight="1" x14ac:dyDescent="0.3">
      <c r="A46" s="734" t="s">
        <v>75</v>
      </c>
      <c r="B46" s="735"/>
      <c r="C46" s="459" t="s">
        <v>76</v>
      </c>
      <c r="D46" s="465">
        <f>D45/$B$45</f>
        <v>0.29780240000000002</v>
      </c>
      <c r="E46" s="466"/>
      <c r="F46" s="467">
        <f>F45/$B$45</f>
        <v>0.30704660000000006</v>
      </c>
      <c r="H46" s="456"/>
    </row>
    <row r="47" spans="1:14" ht="27" customHeight="1" x14ac:dyDescent="0.4">
      <c r="A47" s="736"/>
      <c r="B47" s="737"/>
      <c r="C47" s="468" t="s">
        <v>77</v>
      </c>
      <c r="D47" s="469">
        <v>0.3</v>
      </c>
      <c r="E47" s="470"/>
      <c r="F47" s="466"/>
      <c r="H47" s="456"/>
    </row>
    <row r="48" spans="1:14" ht="18.75" x14ac:dyDescent="0.3">
      <c r="C48" s="471" t="s">
        <v>78</v>
      </c>
      <c r="D48" s="463">
        <f>D47*$B$45</f>
        <v>30</v>
      </c>
      <c r="F48" s="472"/>
      <c r="H48" s="456"/>
    </row>
    <row r="49" spans="1:12" ht="19.5" customHeight="1" x14ac:dyDescent="0.3">
      <c r="C49" s="473" t="s">
        <v>79</v>
      </c>
      <c r="D49" s="474">
        <f>D48/B34</f>
        <v>30</v>
      </c>
      <c r="F49" s="472"/>
      <c r="H49" s="456"/>
    </row>
    <row r="50" spans="1:12" ht="18.75" x14ac:dyDescent="0.3">
      <c r="C50" s="430" t="s">
        <v>80</v>
      </c>
      <c r="D50" s="475">
        <f>AVERAGE(E38:E41,G38:G41)</f>
        <v>226068061.10584357</v>
      </c>
      <c r="F50" s="476"/>
      <c r="H50" s="456"/>
    </row>
    <row r="51" spans="1:12" ht="18.75" x14ac:dyDescent="0.3">
      <c r="C51" s="432" t="s">
        <v>81</v>
      </c>
      <c r="D51" s="477">
        <f>STDEV(E38:E41,G38:G41)/D50</f>
        <v>7.9513423814076174E-3</v>
      </c>
      <c r="F51" s="476"/>
      <c r="H51" s="456"/>
    </row>
    <row r="52" spans="1:12" ht="19.5" customHeight="1" x14ac:dyDescent="0.3">
      <c r="C52" s="478" t="s">
        <v>20</v>
      </c>
      <c r="D52" s="479">
        <f>COUNT(E38:E41,G38:G41)</f>
        <v>6</v>
      </c>
      <c r="F52" s="476"/>
    </row>
    <row r="54" spans="1:12" ht="18.75" x14ac:dyDescent="0.3">
      <c r="A54" s="480" t="s">
        <v>1</v>
      </c>
      <c r="B54" s="481" t="s">
        <v>82</v>
      </c>
    </row>
    <row r="55" spans="1:12" ht="18.75" x14ac:dyDescent="0.3">
      <c r="A55" s="407" t="s">
        <v>83</v>
      </c>
      <c r="B55" s="482" t="str">
        <f>B21</f>
        <v xml:space="preserve">Lamivudine 150mg + Zidovudine 300mg + Nevirapine 200mg </v>
      </c>
    </row>
    <row r="56" spans="1:12" ht="26.25" customHeight="1" x14ac:dyDescent="0.4">
      <c r="A56" s="483" t="s">
        <v>84</v>
      </c>
      <c r="B56" s="484">
        <v>300</v>
      </c>
      <c r="C56" s="407" t="str">
        <f>B20</f>
        <v>Lamivudine     Nevirapine and Zidovudine</v>
      </c>
      <c r="H56" s="485"/>
    </row>
    <row r="57" spans="1:12" ht="18.75" x14ac:dyDescent="0.3">
      <c r="A57" s="482" t="s">
        <v>85</v>
      </c>
      <c r="B57" s="573">
        <f>Uniformity!C46</f>
        <v>1029.2559999999999</v>
      </c>
      <c r="H57" s="485"/>
    </row>
    <row r="58" spans="1:12" ht="19.5" customHeight="1" x14ac:dyDescent="0.3">
      <c r="H58" s="485"/>
    </row>
    <row r="59" spans="1:12" s="3" customFormat="1" ht="27" customHeight="1" x14ac:dyDescent="0.4">
      <c r="A59" s="430" t="s">
        <v>86</v>
      </c>
      <c r="B59" s="431">
        <v>100</v>
      </c>
      <c r="C59" s="407"/>
      <c r="D59" s="486" t="s">
        <v>87</v>
      </c>
      <c r="E59" s="487" t="s">
        <v>59</v>
      </c>
      <c r="F59" s="487" t="s">
        <v>60</v>
      </c>
      <c r="G59" s="487" t="s">
        <v>88</v>
      </c>
      <c r="H59" s="434" t="s">
        <v>89</v>
      </c>
      <c r="L59" s="420"/>
    </row>
    <row r="60" spans="1:12" s="3" customFormat="1" ht="26.25" customHeight="1" x14ac:dyDescent="0.4">
      <c r="A60" s="432" t="s">
        <v>90</v>
      </c>
      <c r="B60" s="433">
        <v>5</v>
      </c>
      <c r="C60" s="751" t="s">
        <v>91</v>
      </c>
      <c r="D60" s="754">
        <v>1042.19</v>
      </c>
      <c r="E60" s="488">
        <v>1</v>
      </c>
      <c r="F60" s="489">
        <v>219845816</v>
      </c>
      <c r="G60" s="574">
        <f>IF(ISBLANK(F60),"-",(F60/$D$50*$D$47*$B$68)*($B$57/$D$60))</f>
        <v>288.12222211453212</v>
      </c>
      <c r="H60" s="490">
        <f t="shared" ref="H60:H71" si="0">IF(ISBLANK(F60),"-",G60/$B$56)</f>
        <v>0.96040740704844041</v>
      </c>
      <c r="L60" s="420"/>
    </row>
    <row r="61" spans="1:12" s="3" customFormat="1" ht="26.25" customHeight="1" x14ac:dyDescent="0.4">
      <c r="A61" s="432" t="s">
        <v>92</v>
      </c>
      <c r="B61" s="433">
        <v>50</v>
      </c>
      <c r="C61" s="752"/>
      <c r="D61" s="755"/>
      <c r="E61" s="491">
        <v>2</v>
      </c>
      <c r="F61" s="444">
        <v>220039136</v>
      </c>
      <c r="G61" s="575">
        <f>IF(ISBLANK(F61),"-",(F61/$D$50*$D$47*$B$68)*($B$57/$D$60))</f>
        <v>288.3755805317748</v>
      </c>
      <c r="H61" s="492">
        <f t="shared" si="0"/>
        <v>0.961251935105916</v>
      </c>
      <c r="L61" s="420"/>
    </row>
    <row r="62" spans="1:12" s="3" customFormat="1" ht="26.25" customHeight="1" x14ac:dyDescent="0.4">
      <c r="A62" s="432" t="s">
        <v>93</v>
      </c>
      <c r="B62" s="433">
        <v>1</v>
      </c>
      <c r="C62" s="752"/>
      <c r="D62" s="755"/>
      <c r="E62" s="491">
        <v>3</v>
      </c>
      <c r="F62" s="493">
        <v>220679627</v>
      </c>
      <c r="G62" s="575">
        <f>IF(ISBLANK(F62),"-",(F62/$D$50*$D$47*$B$68)*($B$57/$D$60))</f>
        <v>289.21498559083841</v>
      </c>
      <c r="H62" s="492">
        <f t="shared" si="0"/>
        <v>0.96404995196946142</v>
      </c>
      <c r="L62" s="420"/>
    </row>
    <row r="63" spans="1:12" ht="27" customHeight="1" x14ac:dyDescent="0.4">
      <c r="A63" s="432" t="s">
        <v>94</v>
      </c>
      <c r="B63" s="433">
        <v>1</v>
      </c>
      <c r="C63" s="762"/>
      <c r="D63" s="756"/>
      <c r="E63" s="494">
        <v>4</v>
      </c>
      <c r="F63" s="495"/>
      <c r="G63" s="575" t="str">
        <f>IF(ISBLANK(F63),"-",(F63/$D$50*$D$47*$B$68)*($B$57/$D$60))</f>
        <v>-</v>
      </c>
      <c r="H63" s="492" t="str">
        <f t="shared" si="0"/>
        <v>-</v>
      </c>
    </row>
    <row r="64" spans="1:12" ht="26.25" customHeight="1" x14ac:dyDescent="0.4">
      <c r="A64" s="432" t="s">
        <v>95</v>
      </c>
      <c r="B64" s="433">
        <v>1</v>
      </c>
      <c r="C64" s="751" t="s">
        <v>96</v>
      </c>
      <c r="D64" s="754">
        <v>1032.51</v>
      </c>
      <c r="E64" s="488">
        <v>1</v>
      </c>
      <c r="F64" s="489">
        <v>219632716</v>
      </c>
      <c r="G64" s="576">
        <f>IF(ISBLANK(F64),"-",(F64/$D$50*$D$47*$B$68)*($B$57/$D$64))</f>
        <v>290.54152927482141</v>
      </c>
      <c r="H64" s="496">
        <f t="shared" si="0"/>
        <v>0.96847176424940473</v>
      </c>
    </row>
    <row r="65" spans="1:8" ht="26.25" customHeight="1" x14ac:dyDescent="0.4">
      <c r="A65" s="432" t="s">
        <v>97</v>
      </c>
      <c r="B65" s="433">
        <v>1</v>
      </c>
      <c r="C65" s="752"/>
      <c r="D65" s="755"/>
      <c r="E65" s="491">
        <v>2</v>
      </c>
      <c r="F65" s="444">
        <v>221260458</v>
      </c>
      <c r="G65" s="577">
        <f>IF(ISBLANK(F65),"-",(F65/$D$50*$D$47*$B$68)*($B$57/$D$64))</f>
        <v>292.69479067666492</v>
      </c>
      <c r="H65" s="497">
        <f t="shared" si="0"/>
        <v>0.97564930225554969</v>
      </c>
    </row>
    <row r="66" spans="1:8" ht="26.25" customHeight="1" x14ac:dyDescent="0.4">
      <c r="A66" s="432" t="s">
        <v>98</v>
      </c>
      <c r="B66" s="433">
        <v>1</v>
      </c>
      <c r="C66" s="752"/>
      <c r="D66" s="755"/>
      <c r="E66" s="491">
        <v>3</v>
      </c>
      <c r="F66" s="444">
        <v>223735536</v>
      </c>
      <c r="G66" s="577">
        <f>IF(ISBLANK(F66),"-",(F66/$D$50*$D$47*$B$68)*($B$57/$D$64))</f>
        <v>295.96895201424297</v>
      </c>
      <c r="H66" s="497">
        <f t="shared" si="0"/>
        <v>0.9865631733808099</v>
      </c>
    </row>
    <row r="67" spans="1:8" ht="27" customHeight="1" x14ac:dyDescent="0.4">
      <c r="A67" s="432" t="s">
        <v>99</v>
      </c>
      <c r="B67" s="433">
        <v>1</v>
      </c>
      <c r="C67" s="762"/>
      <c r="D67" s="756"/>
      <c r="E67" s="494">
        <v>4</v>
      </c>
      <c r="F67" s="495"/>
      <c r="G67" s="578" t="str">
        <f>IF(ISBLANK(F67),"-",(F67/$D$50*$D$47*$B$68)*($B$57/$D$64))</f>
        <v>-</v>
      </c>
      <c r="H67" s="498" t="str">
        <f t="shared" si="0"/>
        <v>-</v>
      </c>
    </row>
    <row r="68" spans="1:8" ht="26.25" customHeight="1" x14ac:dyDescent="0.4">
      <c r="A68" s="432" t="s">
        <v>100</v>
      </c>
      <c r="B68" s="499">
        <f>(B67/B66)*(B65/B64)*(B63/B62)*(B61/B60)*B59</f>
        <v>1000</v>
      </c>
      <c r="C68" s="751" t="s">
        <v>101</v>
      </c>
      <c r="D68" s="754">
        <v>1013.4</v>
      </c>
      <c r="E68" s="488">
        <v>1</v>
      </c>
      <c r="F68" s="489"/>
      <c r="G68" s="576" t="str">
        <f>IF(ISBLANK(F68),"-",(F68/$D$50*$D$47*$B$68)*($B$57/$D$68))</f>
        <v>-</v>
      </c>
      <c r="H68" s="492" t="str">
        <f t="shared" si="0"/>
        <v>-</v>
      </c>
    </row>
    <row r="69" spans="1:8" ht="27" customHeight="1" x14ac:dyDescent="0.4">
      <c r="A69" s="478" t="s">
        <v>102</v>
      </c>
      <c r="B69" s="500">
        <f>(D47*B68)/B56*B57</f>
        <v>1029.2559999999999</v>
      </c>
      <c r="C69" s="752"/>
      <c r="D69" s="755"/>
      <c r="E69" s="491">
        <v>2</v>
      </c>
      <c r="F69" s="444"/>
      <c r="G69" s="577" t="str">
        <f>IF(ISBLANK(F69),"-",(F69/$D$50*$D$47*$B$68)*($B$57/$D$68))</f>
        <v>-</v>
      </c>
      <c r="H69" s="492" t="str">
        <f t="shared" si="0"/>
        <v>-</v>
      </c>
    </row>
    <row r="70" spans="1:8" ht="26.25" customHeight="1" x14ac:dyDescent="0.4">
      <c r="A70" s="757" t="s">
        <v>75</v>
      </c>
      <c r="B70" s="758"/>
      <c r="C70" s="752"/>
      <c r="D70" s="755"/>
      <c r="E70" s="491">
        <v>3</v>
      </c>
      <c r="F70" s="444"/>
      <c r="G70" s="577" t="str">
        <f>IF(ISBLANK(F70),"-",(F70/$D$50*$D$47*$B$68)*($B$57/$D$68))</f>
        <v>-</v>
      </c>
      <c r="H70" s="492" t="str">
        <f t="shared" si="0"/>
        <v>-</v>
      </c>
    </row>
    <row r="71" spans="1:8" ht="27" customHeight="1" x14ac:dyDescent="0.4">
      <c r="A71" s="759"/>
      <c r="B71" s="760"/>
      <c r="C71" s="753"/>
      <c r="D71" s="756"/>
      <c r="E71" s="494">
        <v>4</v>
      </c>
      <c r="F71" s="495"/>
      <c r="G71" s="578" t="str">
        <f>IF(ISBLANK(F71),"-",(F71/$D$50*$D$47*$B$68)*($B$57/$D$68))</f>
        <v>-</v>
      </c>
      <c r="H71" s="501" t="str">
        <f t="shared" si="0"/>
        <v>-</v>
      </c>
    </row>
    <row r="72" spans="1:8" ht="26.25" customHeight="1" x14ac:dyDescent="0.4">
      <c r="A72" s="502"/>
      <c r="B72" s="502"/>
      <c r="C72" s="502"/>
      <c r="D72" s="502"/>
      <c r="E72" s="502"/>
      <c r="F72" s="504" t="s">
        <v>68</v>
      </c>
      <c r="G72" s="583">
        <f>AVERAGE(G60:G71)</f>
        <v>290.81967670047908</v>
      </c>
      <c r="H72" s="505">
        <f>AVERAGE(H60:H71)</f>
        <v>0.9693989223349303</v>
      </c>
    </row>
    <row r="73" spans="1:8" ht="26.25" customHeight="1" x14ac:dyDescent="0.4">
      <c r="C73" s="502"/>
      <c r="D73" s="502"/>
      <c r="E73" s="502"/>
      <c r="F73" s="506" t="s">
        <v>81</v>
      </c>
      <c r="G73" s="579">
        <f>STDEV(G60:G71)/G72</f>
        <v>1.0422101466019041E-2</v>
      </c>
      <c r="H73" s="579">
        <f>STDEV(H60:H71)/H72</f>
        <v>1.0422101466019023E-2</v>
      </c>
    </row>
    <row r="74" spans="1:8" ht="27" customHeight="1" x14ac:dyDescent="0.4">
      <c r="A74" s="502"/>
      <c r="B74" s="502"/>
      <c r="C74" s="503"/>
      <c r="D74" s="503"/>
      <c r="E74" s="507"/>
      <c r="F74" s="508" t="s">
        <v>20</v>
      </c>
      <c r="G74" s="509">
        <f>COUNT(G60:G71)</f>
        <v>6</v>
      </c>
      <c r="H74" s="509">
        <f>COUNT(H60:H71)</f>
        <v>6</v>
      </c>
    </row>
    <row r="76" spans="1:8" ht="26.25" customHeight="1" x14ac:dyDescent="0.4">
      <c r="A76" s="416" t="s">
        <v>103</v>
      </c>
      <c r="B76" s="510" t="s">
        <v>104</v>
      </c>
      <c r="C76" s="738" t="str">
        <f>B20</f>
        <v>Lamivudine     Nevirapine and Zidovudine</v>
      </c>
      <c r="D76" s="738"/>
      <c r="E76" s="511" t="s">
        <v>105</v>
      </c>
      <c r="F76" s="511"/>
      <c r="G76" s="512">
        <f>H72</f>
        <v>0.9693989223349303</v>
      </c>
      <c r="H76" s="513"/>
    </row>
    <row r="77" spans="1:8" ht="18.75" x14ac:dyDescent="0.3">
      <c r="A77" s="415" t="s">
        <v>106</v>
      </c>
      <c r="B77" s="415" t="s">
        <v>107</v>
      </c>
    </row>
    <row r="78" spans="1:8" ht="18.75" x14ac:dyDescent="0.3">
      <c r="A78" s="415"/>
      <c r="B78" s="415"/>
    </row>
    <row r="79" spans="1:8" ht="26.25" customHeight="1" x14ac:dyDescent="0.4">
      <c r="A79" s="416" t="s">
        <v>4</v>
      </c>
      <c r="B79" s="761" t="str">
        <f>B26</f>
        <v>ZIDOVUDINE</v>
      </c>
      <c r="C79" s="761"/>
    </row>
    <row r="80" spans="1:8" ht="26.25" customHeight="1" x14ac:dyDescent="0.4">
      <c r="A80" s="417" t="s">
        <v>45</v>
      </c>
      <c r="B80" s="761">
        <f>B27</f>
        <v>0</v>
      </c>
      <c r="C80" s="761"/>
    </row>
    <row r="81" spans="1:12" ht="27" customHeight="1" x14ac:dyDescent="0.4">
      <c r="A81" s="417" t="s">
        <v>6</v>
      </c>
      <c r="B81" s="514">
        <f>B28</f>
        <v>99.4</v>
      </c>
    </row>
    <row r="82" spans="1:12" s="3" customFormat="1" ht="27" customHeight="1" x14ac:dyDescent="0.4">
      <c r="A82" s="417" t="s">
        <v>46</v>
      </c>
      <c r="B82" s="419">
        <v>0</v>
      </c>
      <c r="C82" s="740" t="s">
        <v>47</v>
      </c>
      <c r="D82" s="741"/>
      <c r="E82" s="741"/>
      <c r="F82" s="741"/>
      <c r="G82" s="742"/>
      <c r="I82" s="420"/>
      <c r="J82" s="420"/>
      <c r="K82" s="420"/>
      <c r="L82" s="420"/>
    </row>
    <row r="83" spans="1:12" s="3" customFormat="1" ht="19.5" customHeight="1" x14ac:dyDescent="0.3">
      <c r="A83" s="417" t="s">
        <v>48</v>
      </c>
      <c r="B83" s="421">
        <f>B81-B82</f>
        <v>99.4</v>
      </c>
      <c r="C83" s="422"/>
      <c r="D83" s="422"/>
      <c r="E83" s="422"/>
      <c r="F83" s="422"/>
      <c r="G83" s="423"/>
      <c r="I83" s="420"/>
      <c r="J83" s="420"/>
      <c r="K83" s="420"/>
      <c r="L83" s="420"/>
    </row>
    <row r="84" spans="1:12" s="3" customFormat="1" ht="27" customHeight="1" x14ac:dyDescent="0.4">
      <c r="A84" s="417" t="s">
        <v>49</v>
      </c>
      <c r="B84" s="424">
        <v>1</v>
      </c>
      <c r="C84" s="743" t="s">
        <v>108</v>
      </c>
      <c r="D84" s="744"/>
      <c r="E84" s="744"/>
      <c r="F84" s="744"/>
      <c r="G84" s="744"/>
      <c r="H84" s="745"/>
      <c r="I84" s="420"/>
      <c r="J84" s="420"/>
      <c r="K84" s="420"/>
      <c r="L84" s="420"/>
    </row>
    <row r="85" spans="1:12" s="3" customFormat="1" ht="27" customHeight="1" x14ac:dyDescent="0.4">
      <c r="A85" s="417" t="s">
        <v>51</v>
      </c>
      <c r="B85" s="424">
        <v>1</v>
      </c>
      <c r="C85" s="743" t="s">
        <v>109</v>
      </c>
      <c r="D85" s="744"/>
      <c r="E85" s="744"/>
      <c r="F85" s="744"/>
      <c r="G85" s="744"/>
      <c r="H85" s="745"/>
      <c r="I85" s="420"/>
      <c r="J85" s="420"/>
      <c r="K85" s="420"/>
      <c r="L85" s="420"/>
    </row>
    <row r="86" spans="1:12" s="3" customFormat="1" ht="18.75" x14ac:dyDescent="0.3">
      <c r="A86" s="417"/>
      <c r="B86" s="427"/>
      <c r="C86" s="428"/>
      <c r="D86" s="428"/>
      <c r="E86" s="428"/>
      <c r="F86" s="428"/>
      <c r="G86" s="428"/>
      <c r="H86" s="428"/>
      <c r="I86" s="420"/>
      <c r="J86" s="420"/>
      <c r="K86" s="420"/>
      <c r="L86" s="420"/>
    </row>
    <row r="87" spans="1:12" s="3" customFormat="1" ht="18.75" x14ac:dyDescent="0.3">
      <c r="A87" s="417" t="s">
        <v>53</v>
      </c>
      <c r="B87" s="429">
        <f>B84/B85</f>
        <v>1</v>
      </c>
      <c r="C87" s="407" t="s">
        <v>54</v>
      </c>
      <c r="D87" s="407"/>
      <c r="E87" s="407"/>
      <c r="F87" s="407"/>
      <c r="G87" s="407"/>
      <c r="I87" s="420"/>
      <c r="J87" s="420"/>
      <c r="K87" s="420"/>
      <c r="L87" s="420"/>
    </row>
    <row r="88" spans="1:12" ht="19.5" customHeight="1" x14ac:dyDescent="0.3">
      <c r="A88" s="415"/>
      <c r="B88" s="415"/>
    </row>
    <row r="89" spans="1:12" ht="27" customHeight="1" x14ac:dyDescent="0.4">
      <c r="A89" s="430" t="s">
        <v>55</v>
      </c>
      <c r="B89" s="431">
        <v>20</v>
      </c>
      <c r="D89" s="515" t="s">
        <v>56</v>
      </c>
      <c r="E89" s="516"/>
      <c r="F89" s="746" t="s">
        <v>57</v>
      </c>
      <c r="G89" s="747"/>
    </row>
    <row r="90" spans="1:12" ht="27" customHeight="1" x14ac:dyDescent="0.4">
      <c r="A90" s="432" t="s">
        <v>58</v>
      </c>
      <c r="B90" s="433">
        <v>4</v>
      </c>
      <c r="C90" s="517" t="s">
        <v>59</v>
      </c>
      <c r="D90" s="435" t="s">
        <v>60</v>
      </c>
      <c r="E90" s="436" t="s">
        <v>61</v>
      </c>
      <c r="F90" s="435" t="s">
        <v>60</v>
      </c>
      <c r="G90" s="518" t="s">
        <v>61</v>
      </c>
      <c r="I90" s="438" t="s">
        <v>62</v>
      </c>
    </row>
    <row r="91" spans="1:12" ht="26.25" customHeight="1" x14ac:dyDescent="0.4">
      <c r="A91" s="432" t="s">
        <v>63</v>
      </c>
      <c r="B91" s="433">
        <v>20</v>
      </c>
      <c r="C91" s="519">
        <v>1</v>
      </c>
      <c r="D91" s="771">
        <v>209818322</v>
      </c>
      <c r="E91" s="440">
        <f>IF(ISBLANK(D91),"-",$D$101/$D$98*D91)</f>
        <v>243972296.56254673</v>
      </c>
      <c r="F91" s="771">
        <v>229231020</v>
      </c>
      <c r="G91" s="441">
        <f>IF(ISBLANK(F91),"-",$D$101/$F$98*F91)</f>
        <v>259438303.80188656</v>
      </c>
      <c r="I91" s="442"/>
    </row>
    <row r="92" spans="1:12" ht="26.25" customHeight="1" x14ac:dyDescent="0.4">
      <c r="A92" s="432" t="s">
        <v>64</v>
      </c>
      <c r="B92" s="433">
        <v>1</v>
      </c>
      <c r="C92" s="503">
        <v>2</v>
      </c>
      <c r="D92" s="772">
        <v>210164243</v>
      </c>
      <c r="E92" s="445">
        <f>IF(ISBLANK(D92),"-",$D$101/$D$98*D92)</f>
        <v>244374526.16763914</v>
      </c>
      <c r="F92" s="772">
        <v>229646284</v>
      </c>
      <c r="G92" s="446">
        <f>IF(ISBLANK(F92),"-",$D$101/$F$98*F92)</f>
        <v>259908289.87877086</v>
      </c>
      <c r="I92" s="748">
        <f>ABS((F96/D96*D95)-F95)/D95</f>
        <v>6.5644303548111085E-2</v>
      </c>
    </row>
    <row r="93" spans="1:12" ht="26.25" customHeight="1" x14ac:dyDescent="0.4">
      <c r="A93" s="432" t="s">
        <v>65</v>
      </c>
      <c r="B93" s="433">
        <v>1</v>
      </c>
      <c r="C93" s="503">
        <v>3</v>
      </c>
      <c r="D93" s="772">
        <v>210122213</v>
      </c>
      <c r="E93" s="445">
        <f>IF(ISBLANK(D93),"-",$D$101/$D$98*D93)</f>
        <v>244325654.57469729</v>
      </c>
      <c r="F93" s="772">
        <v>229850415</v>
      </c>
      <c r="G93" s="446">
        <f>IF(ISBLANK(F93),"-",$D$101/$F$98*F93)</f>
        <v>260139320.56734601</v>
      </c>
      <c r="I93" s="748"/>
    </row>
    <row r="94" spans="1:12" ht="27" customHeight="1" x14ac:dyDescent="0.4">
      <c r="A94" s="432" t="s">
        <v>66</v>
      </c>
      <c r="B94" s="433">
        <v>1</v>
      </c>
      <c r="C94" s="520">
        <v>4</v>
      </c>
      <c r="D94" s="773"/>
      <c r="E94" s="449" t="str">
        <f>IF(ISBLANK(D94),"-",$D$101/$D$98*D94)</f>
        <v>-</v>
      </c>
      <c r="F94" s="774"/>
      <c r="G94" s="450" t="str">
        <f>IF(ISBLANK(F94),"-",$D$101/$F$98*F94)</f>
        <v>-</v>
      </c>
      <c r="I94" s="451"/>
    </row>
    <row r="95" spans="1:12" ht="27" customHeight="1" x14ac:dyDescent="0.4">
      <c r="A95" s="432" t="s">
        <v>67</v>
      </c>
      <c r="B95" s="433">
        <v>1</v>
      </c>
      <c r="C95" s="521" t="s">
        <v>68</v>
      </c>
      <c r="D95" s="522">
        <f>AVERAGE(D91:D94)</f>
        <v>210034926</v>
      </c>
      <c r="E95" s="454">
        <f>AVERAGE(E91:E94)</f>
        <v>244224159.10162771</v>
      </c>
      <c r="F95" s="523">
        <f>AVERAGE(F91:F94)</f>
        <v>229575906.33333334</v>
      </c>
      <c r="G95" s="524">
        <f>AVERAGE(G91:G94)</f>
        <v>259828638.0826678</v>
      </c>
    </row>
    <row r="96" spans="1:12" ht="26.25" customHeight="1" x14ac:dyDescent="0.4">
      <c r="A96" s="432" t="s">
        <v>69</v>
      </c>
      <c r="B96" s="418">
        <v>1</v>
      </c>
      <c r="C96" s="525" t="s">
        <v>110</v>
      </c>
      <c r="D96" s="526">
        <v>28.84</v>
      </c>
      <c r="E96" s="447"/>
      <c r="F96" s="458">
        <v>29.63</v>
      </c>
    </row>
    <row r="97" spans="1:10" ht="26.25" customHeight="1" x14ac:dyDescent="0.4">
      <c r="A97" s="432" t="s">
        <v>71</v>
      </c>
      <c r="B97" s="418">
        <v>1</v>
      </c>
      <c r="C97" s="527" t="s">
        <v>111</v>
      </c>
      <c r="D97" s="528">
        <f>D96*$B$87</f>
        <v>28.84</v>
      </c>
      <c r="E97" s="461"/>
      <c r="F97" s="460">
        <f>F96*$B$87</f>
        <v>29.63</v>
      </c>
    </row>
    <row r="98" spans="1:10" ht="19.5" customHeight="1" x14ac:dyDescent="0.3">
      <c r="A98" s="432" t="s">
        <v>73</v>
      </c>
      <c r="B98" s="529">
        <f>(B97/B96)*(B95/B94)*(B93/B92)*(B91/B90)*B89</f>
        <v>100</v>
      </c>
      <c r="C98" s="527" t="s">
        <v>112</v>
      </c>
      <c r="D98" s="530">
        <f>D97*$B$83/100</f>
        <v>28.666960000000003</v>
      </c>
      <c r="E98" s="464"/>
      <c r="F98" s="463">
        <f>F97*$B$83/100</f>
        <v>29.452220000000001</v>
      </c>
    </row>
    <row r="99" spans="1:10" ht="19.5" customHeight="1" x14ac:dyDescent="0.3">
      <c r="A99" s="734" t="s">
        <v>75</v>
      </c>
      <c r="B99" s="749"/>
      <c r="C99" s="527" t="s">
        <v>113</v>
      </c>
      <c r="D99" s="531">
        <f>D98/$B$98</f>
        <v>0.28666960000000002</v>
      </c>
      <c r="E99" s="464"/>
      <c r="F99" s="467">
        <f>F98/$B$98</f>
        <v>0.29452220000000001</v>
      </c>
      <c r="G99" s="532"/>
      <c r="H99" s="456"/>
    </row>
    <row r="100" spans="1:10" ht="19.5" customHeight="1" x14ac:dyDescent="0.3">
      <c r="A100" s="736"/>
      <c r="B100" s="750"/>
      <c r="C100" s="527" t="s">
        <v>77</v>
      </c>
      <c r="D100" s="533">
        <f>$B$56/$B$116</f>
        <v>0.33333333333333331</v>
      </c>
      <c r="F100" s="472"/>
      <c r="G100" s="534"/>
      <c r="H100" s="456"/>
    </row>
    <row r="101" spans="1:10" ht="18.75" x14ac:dyDescent="0.3">
      <c r="C101" s="527" t="s">
        <v>78</v>
      </c>
      <c r="D101" s="528">
        <f>D100*$B$98</f>
        <v>33.333333333333329</v>
      </c>
      <c r="F101" s="472"/>
      <c r="G101" s="532"/>
      <c r="H101" s="456"/>
    </row>
    <row r="102" spans="1:10" ht="19.5" customHeight="1" x14ac:dyDescent="0.3">
      <c r="C102" s="535" t="s">
        <v>79</v>
      </c>
      <c r="D102" s="536">
        <f>D101/B34</f>
        <v>33.333333333333329</v>
      </c>
      <c r="F102" s="476"/>
      <c r="G102" s="532"/>
      <c r="H102" s="456"/>
      <c r="J102" s="537"/>
    </row>
    <row r="103" spans="1:10" ht="18.75" x14ac:dyDescent="0.3">
      <c r="C103" s="538" t="s">
        <v>114</v>
      </c>
      <c r="D103" s="539">
        <f>AVERAGE(E91:E94,G91:G94)</f>
        <v>252026398.5921478</v>
      </c>
      <c r="F103" s="476"/>
      <c r="G103" s="540"/>
      <c r="H103" s="456"/>
      <c r="J103" s="541"/>
    </row>
    <row r="104" spans="1:10" ht="18.75" x14ac:dyDescent="0.3">
      <c r="C104" s="506" t="s">
        <v>81</v>
      </c>
      <c r="D104" s="542">
        <f>STDEV(E91:E94,G91:G94)/D103</f>
        <v>3.3929134663163725E-2</v>
      </c>
      <c r="F104" s="476"/>
      <c r="G104" s="532"/>
      <c r="H104" s="456"/>
      <c r="J104" s="541"/>
    </row>
    <row r="105" spans="1:10" ht="19.5" customHeight="1" x14ac:dyDescent="0.3">
      <c r="C105" s="508" t="s">
        <v>20</v>
      </c>
      <c r="D105" s="543">
        <f>COUNT(E91:E94,G91:G94)</f>
        <v>6</v>
      </c>
      <c r="F105" s="476"/>
      <c r="G105" s="532"/>
      <c r="H105" s="456"/>
      <c r="J105" s="541"/>
    </row>
    <row r="106" spans="1:10" ht="19.5" customHeight="1" x14ac:dyDescent="0.3">
      <c r="A106" s="480"/>
      <c r="B106" s="480"/>
      <c r="C106" s="480"/>
      <c r="D106" s="480"/>
      <c r="E106" s="480"/>
    </row>
    <row r="107" spans="1:10" ht="26.25" customHeight="1" x14ac:dyDescent="0.4">
      <c r="A107" s="430" t="s">
        <v>115</v>
      </c>
      <c r="B107" s="431">
        <v>900</v>
      </c>
      <c r="C107" s="544" t="s">
        <v>116</v>
      </c>
      <c r="D107" s="545" t="s">
        <v>60</v>
      </c>
      <c r="E107" s="546" t="s">
        <v>117</v>
      </c>
      <c r="F107" s="547" t="s">
        <v>118</v>
      </c>
    </row>
    <row r="108" spans="1:10" ht="26.25" customHeight="1" x14ac:dyDescent="0.4">
      <c r="A108" s="432" t="s">
        <v>119</v>
      </c>
      <c r="B108" s="433">
        <v>1</v>
      </c>
      <c r="C108" s="548">
        <v>1</v>
      </c>
      <c r="D108" s="549">
        <v>237052469</v>
      </c>
      <c r="E108" s="580">
        <f t="shared" ref="E108:E113" si="1">IF(ISBLANK(D108),"-",D108/$D$103*$D$100*$B$116)</f>
        <v>282.17576054437853</v>
      </c>
      <c r="F108" s="550">
        <f t="shared" ref="F108:F113" si="2">IF(ISBLANK(D108), "-", E108/$B$56)</f>
        <v>0.9405858684812618</v>
      </c>
    </row>
    <row r="109" spans="1:10" ht="26.25" customHeight="1" x14ac:dyDescent="0.4">
      <c r="A109" s="432" t="s">
        <v>92</v>
      </c>
      <c r="B109" s="433">
        <v>1</v>
      </c>
      <c r="C109" s="548">
        <v>2</v>
      </c>
      <c r="D109" s="549">
        <v>238313129</v>
      </c>
      <c r="E109" s="581">
        <f t="shared" si="1"/>
        <v>283.67638905834633</v>
      </c>
      <c r="F109" s="551">
        <f t="shared" si="2"/>
        <v>0.94558796352782115</v>
      </c>
    </row>
    <row r="110" spans="1:10" ht="26.25" customHeight="1" x14ac:dyDescent="0.4">
      <c r="A110" s="432" t="s">
        <v>93</v>
      </c>
      <c r="B110" s="433">
        <v>1</v>
      </c>
      <c r="C110" s="548">
        <v>3</v>
      </c>
      <c r="D110" s="549">
        <v>234920501</v>
      </c>
      <c r="E110" s="581">
        <f t="shared" si="1"/>
        <v>279.63796925119323</v>
      </c>
      <c r="F110" s="551">
        <f t="shared" si="2"/>
        <v>0.9321265641706441</v>
      </c>
    </row>
    <row r="111" spans="1:10" ht="26.25" customHeight="1" x14ac:dyDescent="0.4">
      <c r="A111" s="432" t="s">
        <v>94</v>
      </c>
      <c r="B111" s="433">
        <v>1</v>
      </c>
      <c r="C111" s="548">
        <v>4</v>
      </c>
      <c r="D111" s="549">
        <v>234507228</v>
      </c>
      <c r="E111" s="581">
        <f t="shared" si="1"/>
        <v>279.14602911836357</v>
      </c>
      <c r="F111" s="551">
        <f t="shared" si="2"/>
        <v>0.93048676372787853</v>
      </c>
    </row>
    <row r="112" spans="1:10" ht="26.25" customHeight="1" x14ac:dyDescent="0.4">
      <c r="A112" s="432" t="s">
        <v>95</v>
      </c>
      <c r="B112" s="433">
        <v>1</v>
      </c>
      <c r="C112" s="548">
        <v>5</v>
      </c>
      <c r="D112" s="549">
        <v>235696713</v>
      </c>
      <c r="E112" s="581">
        <f t="shared" si="1"/>
        <v>280.56193436477184</v>
      </c>
      <c r="F112" s="551">
        <f t="shared" si="2"/>
        <v>0.93520644788257279</v>
      </c>
    </row>
    <row r="113" spans="1:10" ht="26.25" customHeight="1" x14ac:dyDescent="0.4">
      <c r="A113" s="432" t="s">
        <v>97</v>
      </c>
      <c r="B113" s="433">
        <v>1</v>
      </c>
      <c r="C113" s="552">
        <v>6</v>
      </c>
      <c r="D113" s="553">
        <v>234413701</v>
      </c>
      <c r="E113" s="582">
        <f t="shared" si="1"/>
        <v>279.03469911421826</v>
      </c>
      <c r="F113" s="554">
        <f t="shared" si="2"/>
        <v>0.93011566371406085</v>
      </c>
    </row>
    <row r="114" spans="1:10" ht="26.25" customHeight="1" x14ac:dyDescent="0.4">
      <c r="A114" s="432" t="s">
        <v>98</v>
      </c>
      <c r="B114" s="433">
        <v>1</v>
      </c>
      <c r="C114" s="548"/>
      <c r="D114" s="503"/>
      <c r="E114" s="406"/>
      <c r="F114" s="555"/>
    </row>
    <row r="115" spans="1:10" ht="26.25" customHeight="1" x14ac:dyDescent="0.4">
      <c r="A115" s="432" t="s">
        <v>99</v>
      </c>
      <c r="B115" s="433">
        <v>1</v>
      </c>
      <c r="C115" s="548"/>
      <c r="D115" s="556" t="s">
        <v>68</v>
      </c>
      <c r="E115" s="584">
        <f>AVERAGE(E108:E113)</f>
        <v>280.70546357521198</v>
      </c>
      <c r="F115" s="557">
        <f>AVERAGE(F108:F113)</f>
        <v>0.93568487858403981</v>
      </c>
    </row>
    <row r="116" spans="1:10" ht="27" customHeight="1" x14ac:dyDescent="0.4">
      <c r="A116" s="432" t="s">
        <v>100</v>
      </c>
      <c r="B116" s="462">
        <f>(B115/B114)*(B113/B112)*(B111/B110)*(B109/B108)*B107</f>
        <v>900</v>
      </c>
      <c r="C116" s="558"/>
      <c r="D116" s="521" t="s">
        <v>81</v>
      </c>
      <c r="E116" s="559">
        <f>STDEV(E108:E113)/E115</f>
        <v>6.6402451907440216E-3</v>
      </c>
      <c r="F116" s="559">
        <f>STDEV(F108:F113)/F115</f>
        <v>6.6402451907440502E-3</v>
      </c>
      <c r="I116" s="406"/>
    </row>
    <row r="117" spans="1:10" ht="27" customHeight="1" x14ac:dyDescent="0.4">
      <c r="A117" s="734" t="s">
        <v>75</v>
      </c>
      <c r="B117" s="735"/>
      <c r="C117" s="560"/>
      <c r="D117" s="561" t="s">
        <v>20</v>
      </c>
      <c r="E117" s="562">
        <f>COUNT(E108:E113)</f>
        <v>6</v>
      </c>
      <c r="F117" s="562">
        <f>COUNT(F108:F113)</f>
        <v>6</v>
      </c>
      <c r="I117" s="406"/>
      <c r="J117" s="541"/>
    </row>
    <row r="118" spans="1:10" ht="19.5" customHeight="1" x14ac:dyDescent="0.3">
      <c r="A118" s="736"/>
      <c r="B118" s="737"/>
      <c r="C118" s="406"/>
      <c r="D118" s="406"/>
      <c r="E118" s="406"/>
      <c r="F118" s="503"/>
      <c r="G118" s="406"/>
      <c r="H118" s="406"/>
      <c r="I118" s="406"/>
    </row>
    <row r="119" spans="1:10" ht="18.75" x14ac:dyDescent="0.3">
      <c r="A119" s="571"/>
      <c r="B119" s="428"/>
      <c r="C119" s="406"/>
      <c r="D119" s="406"/>
      <c r="E119" s="406"/>
      <c r="F119" s="503"/>
      <c r="G119" s="406"/>
      <c r="H119" s="406"/>
      <c r="I119" s="406"/>
    </row>
    <row r="120" spans="1:10" ht="26.25" customHeight="1" x14ac:dyDescent="0.4">
      <c r="A120" s="416" t="s">
        <v>103</v>
      </c>
      <c r="B120" s="510" t="s">
        <v>120</v>
      </c>
      <c r="C120" s="738" t="str">
        <f>B20</f>
        <v>Lamivudine     Nevirapine and Zidovudine</v>
      </c>
      <c r="D120" s="738"/>
      <c r="E120" s="511" t="s">
        <v>121</v>
      </c>
      <c r="F120" s="511"/>
      <c r="G120" s="512">
        <f>F115</f>
        <v>0.93568487858403981</v>
      </c>
      <c r="H120" s="406"/>
      <c r="I120" s="406"/>
    </row>
    <row r="121" spans="1:10" ht="19.5" customHeight="1" x14ac:dyDescent="0.3">
      <c r="A121" s="563"/>
      <c r="B121" s="563"/>
      <c r="C121" s="564"/>
      <c r="D121" s="564"/>
      <c r="E121" s="564"/>
      <c r="F121" s="564"/>
      <c r="G121" s="564"/>
      <c r="H121" s="564"/>
    </row>
    <row r="122" spans="1:10" ht="18.75" x14ac:dyDescent="0.3">
      <c r="B122" s="739" t="s">
        <v>23</v>
      </c>
      <c r="C122" s="739"/>
      <c r="E122" s="517" t="s">
        <v>24</v>
      </c>
      <c r="F122" s="565"/>
      <c r="G122" s="739" t="s">
        <v>25</v>
      </c>
      <c r="H122" s="739"/>
    </row>
    <row r="123" spans="1:10" ht="69.95" customHeight="1" x14ac:dyDescent="0.3">
      <c r="A123" s="566" t="s">
        <v>26</v>
      </c>
      <c r="B123" s="567"/>
      <c r="C123" s="567"/>
      <c r="E123" s="567"/>
      <c r="F123" s="406"/>
      <c r="G123" s="568"/>
      <c r="H123" s="568"/>
    </row>
    <row r="124" spans="1:10" ht="69.95" customHeight="1" x14ac:dyDescent="0.3">
      <c r="A124" s="566" t="s">
        <v>27</v>
      </c>
      <c r="B124" s="569"/>
      <c r="C124" s="569"/>
      <c r="E124" s="569"/>
      <c r="F124" s="406"/>
      <c r="G124" s="570"/>
      <c r="H124" s="570"/>
    </row>
    <row r="125" spans="1:10" ht="18.75" x14ac:dyDescent="0.3">
      <c r="A125" s="502"/>
      <c r="B125" s="502"/>
      <c r="C125" s="503"/>
      <c r="D125" s="503"/>
      <c r="E125" s="503"/>
      <c r="F125" s="507"/>
      <c r="G125" s="503"/>
      <c r="H125" s="503"/>
      <c r="I125" s="406"/>
    </row>
    <row r="126" spans="1:10" ht="18.75" x14ac:dyDescent="0.3">
      <c r="A126" s="502"/>
      <c r="B126" s="502"/>
      <c r="C126" s="503"/>
      <c r="D126" s="503"/>
      <c r="E126" s="503"/>
      <c r="F126" s="507"/>
      <c r="G126" s="503"/>
      <c r="H126" s="503"/>
      <c r="I126" s="406"/>
    </row>
    <row r="127" spans="1:10" ht="18.75" x14ac:dyDescent="0.3">
      <c r="A127" s="502"/>
      <c r="B127" s="502"/>
      <c r="C127" s="503"/>
      <c r="D127" s="503"/>
      <c r="E127" s="503"/>
      <c r="F127" s="507"/>
      <c r="G127" s="503"/>
      <c r="H127" s="503"/>
      <c r="I127" s="406"/>
    </row>
    <row r="128" spans="1:10" ht="18.75" x14ac:dyDescent="0.3">
      <c r="A128" s="502"/>
      <c r="B128" s="502"/>
      <c r="C128" s="503"/>
      <c r="D128" s="503"/>
      <c r="E128" s="503"/>
      <c r="F128" s="507"/>
      <c r="G128" s="503"/>
      <c r="H128" s="503"/>
      <c r="I128" s="406"/>
    </row>
    <row r="129" spans="1:9" ht="18.75" x14ac:dyDescent="0.3">
      <c r="A129" s="502"/>
      <c r="B129" s="502"/>
      <c r="C129" s="503"/>
      <c r="D129" s="503"/>
      <c r="E129" s="503"/>
      <c r="F129" s="507"/>
      <c r="G129" s="503"/>
      <c r="H129" s="503"/>
      <c r="I129" s="406"/>
    </row>
    <row r="130" spans="1:9" ht="18.75" x14ac:dyDescent="0.3">
      <c r="A130" s="502"/>
      <c r="B130" s="502"/>
      <c r="C130" s="503"/>
      <c r="D130" s="503"/>
      <c r="E130" s="503"/>
      <c r="F130" s="507"/>
      <c r="G130" s="503"/>
      <c r="H130" s="503"/>
      <c r="I130" s="406"/>
    </row>
    <row r="131" spans="1:9" ht="18.75" x14ac:dyDescent="0.3">
      <c r="A131" s="502"/>
      <c r="B131" s="502"/>
      <c r="C131" s="503"/>
      <c r="D131" s="503"/>
      <c r="E131" s="503"/>
      <c r="F131" s="507"/>
      <c r="G131" s="503"/>
      <c r="H131" s="503"/>
      <c r="I131" s="406"/>
    </row>
    <row r="132" spans="1:9" ht="18.75" x14ac:dyDescent="0.3">
      <c r="A132" s="502"/>
      <c r="B132" s="502"/>
      <c r="C132" s="503"/>
      <c r="D132" s="503"/>
      <c r="E132" s="503"/>
      <c r="F132" s="507"/>
      <c r="G132" s="503"/>
      <c r="H132" s="503"/>
      <c r="I132" s="406"/>
    </row>
    <row r="133" spans="1:9" ht="18.75" x14ac:dyDescent="0.3">
      <c r="A133" s="502"/>
      <c r="B133" s="502"/>
      <c r="C133" s="503"/>
      <c r="D133" s="503"/>
      <c r="E133" s="503"/>
      <c r="F133" s="507"/>
      <c r="G133" s="503"/>
      <c r="H133" s="503"/>
      <c r="I133" s="406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C67" zoomScale="70" zoomScaleNormal="40" zoomScaleSheetLayoutView="70" zoomScalePageLayoutView="46" workbookViewId="0">
      <selection activeCell="F68" sqref="F68:F71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732" t="s">
        <v>42</v>
      </c>
      <c r="B1" s="732"/>
      <c r="C1" s="732"/>
      <c r="D1" s="732"/>
      <c r="E1" s="732"/>
      <c r="F1" s="732"/>
      <c r="G1" s="732"/>
      <c r="H1" s="732"/>
      <c r="I1" s="732"/>
    </row>
    <row r="2" spans="1:9" ht="18.75" customHeight="1" x14ac:dyDescent="0.25">
      <c r="A2" s="732"/>
      <c r="B2" s="732"/>
      <c r="C2" s="732"/>
      <c r="D2" s="732"/>
      <c r="E2" s="732"/>
      <c r="F2" s="732"/>
      <c r="G2" s="732"/>
      <c r="H2" s="732"/>
      <c r="I2" s="732"/>
    </row>
    <row r="3" spans="1:9" ht="18.75" customHeight="1" x14ac:dyDescent="0.25">
      <c r="A3" s="732"/>
      <c r="B3" s="732"/>
      <c r="C3" s="732"/>
      <c r="D3" s="732"/>
      <c r="E3" s="732"/>
      <c r="F3" s="732"/>
      <c r="G3" s="732"/>
      <c r="H3" s="732"/>
      <c r="I3" s="732"/>
    </row>
    <row r="4" spans="1:9" ht="18.75" customHeight="1" x14ac:dyDescent="0.25">
      <c r="A4" s="732"/>
      <c r="B4" s="732"/>
      <c r="C4" s="732"/>
      <c r="D4" s="732"/>
      <c r="E4" s="732"/>
      <c r="F4" s="732"/>
      <c r="G4" s="732"/>
      <c r="H4" s="732"/>
      <c r="I4" s="732"/>
    </row>
    <row r="5" spans="1:9" ht="18.75" customHeight="1" x14ac:dyDescent="0.25">
      <c r="A5" s="732"/>
      <c r="B5" s="732"/>
      <c r="C5" s="732"/>
      <c r="D5" s="732"/>
      <c r="E5" s="732"/>
      <c r="F5" s="732"/>
      <c r="G5" s="732"/>
      <c r="H5" s="732"/>
      <c r="I5" s="732"/>
    </row>
    <row r="6" spans="1:9" ht="18.75" customHeight="1" x14ac:dyDescent="0.25">
      <c r="A6" s="732"/>
      <c r="B6" s="732"/>
      <c r="C6" s="732"/>
      <c r="D6" s="732"/>
      <c r="E6" s="732"/>
      <c r="F6" s="732"/>
      <c r="G6" s="732"/>
      <c r="H6" s="732"/>
      <c r="I6" s="732"/>
    </row>
    <row r="7" spans="1:9" ht="18.75" customHeight="1" x14ac:dyDescent="0.25">
      <c r="A7" s="732"/>
      <c r="B7" s="732"/>
      <c r="C7" s="732"/>
      <c r="D7" s="732"/>
      <c r="E7" s="732"/>
      <c r="F7" s="732"/>
      <c r="G7" s="732"/>
      <c r="H7" s="732"/>
      <c r="I7" s="732"/>
    </row>
    <row r="8" spans="1:9" x14ac:dyDescent="0.25">
      <c r="A8" s="733" t="s">
        <v>43</v>
      </c>
      <c r="B8" s="733"/>
      <c r="C8" s="733"/>
      <c r="D8" s="733"/>
      <c r="E8" s="733"/>
      <c r="F8" s="733"/>
      <c r="G8" s="733"/>
      <c r="H8" s="733"/>
      <c r="I8" s="733"/>
    </row>
    <row r="9" spans="1:9" x14ac:dyDescent="0.25">
      <c r="A9" s="733"/>
      <c r="B9" s="733"/>
      <c r="C9" s="733"/>
      <c r="D9" s="733"/>
      <c r="E9" s="733"/>
      <c r="F9" s="733"/>
      <c r="G9" s="733"/>
      <c r="H9" s="733"/>
      <c r="I9" s="733"/>
    </row>
    <row r="10" spans="1:9" x14ac:dyDescent="0.25">
      <c r="A10" s="733"/>
      <c r="B10" s="733"/>
      <c r="C10" s="733"/>
      <c r="D10" s="733"/>
      <c r="E10" s="733"/>
      <c r="F10" s="733"/>
      <c r="G10" s="733"/>
      <c r="H10" s="733"/>
      <c r="I10" s="733"/>
    </row>
    <row r="11" spans="1:9" x14ac:dyDescent="0.25">
      <c r="A11" s="733"/>
      <c r="B11" s="733"/>
      <c r="C11" s="733"/>
      <c r="D11" s="733"/>
      <c r="E11" s="733"/>
      <c r="F11" s="733"/>
      <c r="G11" s="733"/>
      <c r="H11" s="733"/>
      <c r="I11" s="733"/>
    </row>
    <row r="12" spans="1:9" x14ac:dyDescent="0.25">
      <c r="A12" s="733"/>
      <c r="B12" s="733"/>
      <c r="C12" s="733"/>
      <c r="D12" s="733"/>
      <c r="E12" s="733"/>
      <c r="F12" s="733"/>
      <c r="G12" s="733"/>
      <c r="H12" s="733"/>
      <c r="I12" s="733"/>
    </row>
    <row r="13" spans="1:9" x14ac:dyDescent="0.25">
      <c r="A13" s="733"/>
      <c r="B13" s="733"/>
      <c r="C13" s="733"/>
      <c r="D13" s="733"/>
      <c r="E13" s="733"/>
      <c r="F13" s="733"/>
      <c r="G13" s="733"/>
      <c r="H13" s="733"/>
      <c r="I13" s="733"/>
    </row>
    <row r="14" spans="1:9" x14ac:dyDescent="0.25">
      <c r="A14" s="733"/>
      <c r="B14" s="733"/>
      <c r="C14" s="733"/>
      <c r="D14" s="733"/>
      <c r="E14" s="733"/>
      <c r="F14" s="733"/>
      <c r="G14" s="733"/>
      <c r="H14" s="733"/>
      <c r="I14" s="733"/>
    </row>
    <row r="15" spans="1:9" ht="19.5" customHeight="1" x14ac:dyDescent="0.3">
      <c r="A15" s="228"/>
    </row>
    <row r="16" spans="1:9" ht="19.5" customHeight="1" x14ac:dyDescent="0.3">
      <c r="A16" s="766" t="s">
        <v>28</v>
      </c>
      <c r="B16" s="767"/>
      <c r="C16" s="767"/>
      <c r="D16" s="767"/>
      <c r="E16" s="767"/>
      <c r="F16" s="767"/>
      <c r="G16" s="767"/>
      <c r="H16" s="768"/>
    </row>
    <row r="17" spans="1:14" ht="20.25" customHeight="1" x14ac:dyDescent="0.25">
      <c r="A17" s="769" t="s">
        <v>44</v>
      </c>
      <c r="B17" s="769"/>
      <c r="C17" s="769"/>
      <c r="D17" s="769"/>
      <c r="E17" s="769"/>
      <c r="F17" s="769"/>
      <c r="G17" s="769"/>
      <c r="H17" s="769"/>
    </row>
    <row r="18" spans="1:14" ht="26.25" customHeight="1" x14ac:dyDescent="0.4">
      <c r="A18" s="230" t="s">
        <v>30</v>
      </c>
      <c r="B18" s="765" t="s">
        <v>5</v>
      </c>
      <c r="C18" s="765"/>
      <c r="D18" s="392"/>
      <c r="E18" s="231"/>
      <c r="F18" s="232"/>
      <c r="G18" s="232"/>
      <c r="H18" s="232"/>
    </row>
    <row r="19" spans="1:14" ht="26.25" customHeight="1" x14ac:dyDescent="0.4">
      <c r="A19" s="230" t="s">
        <v>31</v>
      </c>
      <c r="B19" s="233" t="s">
        <v>7</v>
      </c>
      <c r="C19" s="405">
        <v>29</v>
      </c>
      <c r="D19" s="232"/>
      <c r="E19" s="232"/>
      <c r="F19" s="232"/>
      <c r="G19" s="232"/>
      <c r="H19" s="232"/>
    </row>
    <row r="20" spans="1:14" ht="26.25" customHeight="1" x14ac:dyDescent="0.4">
      <c r="A20" s="230" t="s">
        <v>32</v>
      </c>
      <c r="B20" s="770" t="s">
        <v>9</v>
      </c>
      <c r="C20" s="770"/>
      <c r="D20" s="232"/>
      <c r="E20" s="232"/>
      <c r="F20" s="232"/>
      <c r="G20" s="232"/>
      <c r="H20" s="232"/>
    </row>
    <row r="21" spans="1:14" ht="26.25" customHeight="1" x14ac:dyDescent="0.4">
      <c r="A21" s="230" t="s">
        <v>33</v>
      </c>
      <c r="B21" s="770" t="s">
        <v>11</v>
      </c>
      <c r="C21" s="770"/>
      <c r="D21" s="770"/>
      <c r="E21" s="770"/>
      <c r="F21" s="770"/>
      <c r="G21" s="770"/>
      <c r="H21" s="770"/>
      <c r="I21" s="234"/>
    </row>
    <row r="22" spans="1:14" ht="26.25" customHeight="1" x14ac:dyDescent="0.4">
      <c r="A22" s="230" t="s">
        <v>34</v>
      </c>
      <c r="B22" s="235" t="s">
        <v>12</v>
      </c>
      <c r="C22" s="232"/>
      <c r="D22" s="232"/>
      <c r="E22" s="232"/>
      <c r="F22" s="232"/>
      <c r="G22" s="232"/>
      <c r="H22" s="232"/>
    </row>
    <row r="23" spans="1:14" ht="26.25" customHeight="1" x14ac:dyDescent="0.4">
      <c r="A23" s="230" t="s">
        <v>35</v>
      </c>
      <c r="B23" s="235"/>
      <c r="C23" s="232"/>
      <c r="D23" s="232"/>
      <c r="E23" s="232"/>
      <c r="F23" s="232"/>
      <c r="G23" s="232"/>
      <c r="H23" s="232"/>
    </row>
    <row r="24" spans="1:14" ht="18.75" x14ac:dyDescent="0.3">
      <c r="A24" s="230"/>
      <c r="B24" s="236"/>
    </row>
    <row r="25" spans="1:14" ht="18.75" x14ac:dyDescent="0.3">
      <c r="A25" s="237" t="s">
        <v>1</v>
      </c>
      <c r="B25" s="236"/>
    </row>
    <row r="26" spans="1:14" ht="26.25" customHeight="1" x14ac:dyDescent="0.4">
      <c r="A26" s="238" t="s">
        <v>4</v>
      </c>
      <c r="B26" s="765" t="s">
        <v>124</v>
      </c>
      <c r="C26" s="765"/>
    </row>
    <row r="27" spans="1:14" ht="26.25" customHeight="1" x14ac:dyDescent="0.4">
      <c r="A27" s="239" t="s">
        <v>45</v>
      </c>
      <c r="B27" s="763"/>
      <c r="C27" s="763"/>
    </row>
    <row r="28" spans="1:14" ht="27" customHeight="1" x14ac:dyDescent="0.4">
      <c r="A28" s="239" t="s">
        <v>6</v>
      </c>
      <c r="B28" s="240">
        <v>98.8</v>
      </c>
    </row>
    <row r="29" spans="1:14" s="3" customFormat="1" ht="27" customHeight="1" x14ac:dyDescent="0.4">
      <c r="A29" s="239" t="s">
        <v>46</v>
      </c>
      <c r="B29" s="241"/>
      <c r="C29" s="740" t="s">
        <v>47</v>
      </c>
      <c r="D29" s="741"/>
      <c r="E29" s="741"/>
      <c r="F29" s="741"/>
      <c r="G29" s="742"/>
      <c r="I29" s="242"/>
      <c r="J29" s="242"/>
      <c r="K29" s="242"/>
      <c r="L29" s="242"/>
    </row>
    <row r="30" spans="1:14" s="3" customFormat="1" ht="19.5" customHeight="1" x14ac:dyDescent="0.3">
      <c r="A30" s="239" t="s">
        <v>48</v>
      </c>
      <c r="B30" s="243">
        <f>B28-B29</f>
        <v>98.8</v>
      </c>
      <c r="C30" s="244"/>
      <c r="D30" s="244"/>
      <c r="E30" s="244"/>
      <c r="F30" s="244"/>
      <c r="G30" s="245"/>
      <c r="I30" s="242"/>
      <c r="J30" s="242"/>
      <c r="K30" s="242"/>
      <c r="L30" s="242"/>
    </row>
    <row r="31" spans="1:14" s="3" customFormat="1" ht="27" customHeight="1" x14ac:dyDescent="0.4">
      <c r="A31" s="239" t="s">
        <v>49</v>
      </c>
      <c r="B31" s="246">
        <v>1</v>
      </c>
      <c r="C31" s="743" t="s">
        <v>50</v>
      </c>
      <c r="D31" s="744"/>
      <c r="E31" s="744"/>
      <c r="F31" s="744"/>
      <c r="G31" s="744"/>
      <c r="H31" s="745"/>
      <c r="I31" s="242"/>
      <c r="J31" s="242"/>
      <c r="K31" s="242"/>
      <c r="L31" s="242"/>
    </row>
    <row r="32" spans="1:14" s="3" customFormat="1" ht="27" customHeight="1" x14ac:dyDescent="0.4">
      <c r="A32" s="239" t="s">
        <v>51</v>
      </c>
      <c r="B32" s="246">
        <v>1</v>
      </c>
      <c r="C32" s="743" t="s">
        <v>52</v>
      </c>
      <c r="D32" s="744"/>
      <c r="E32" s="744"/>
      <c r="F32" s="744"/>
      <c r="G32" s="744"/>
      <c r="H32" s="745"/>
      <c r="I32" s="242"/>
      <c r="J32" s="242"/>
      <c r="K32" s="242"/>
      <c r="L32" s="247"/>
      <c r="M32" s="247"/>
      <c r="N32" s="248"/>
    </row>
    <row r="33" spans="1:14" s="3" customFormat="1" ht="17.25" customHeight="1" x14ac:dyDescent="0.3">
      <c r="A33" s="239"/>
      <c r="B33" s="249"/>
      <c r="C33" s="250"/>
      <c r="D33" s="250"/>
      <c r="E33" s="250"/>
      <c r="F33" s="250"/>
      <c r="G33" s="250"/>
      <c r="H33" s="250"/>
      <c r="I33" s="242"/>
      <c r="J33" s="242"/>
      <c r="K33" s="242"/>
      <c r="L33" s="247"/>
      <c r="M33" s="247"/>
      <c r="N33" s="248"/>
    </row>
    <row r="34" spans="1:14" s="3" customFormat="1" ht="18.75" x14ac:dyDescent="0.3">
      <c r="A34" s="239" t="s">
        <v>53</v>
      </c>
      <c r="B34" s="251">
        <f>B31/B32</f>
        <v>1</v>
      </c>
      <c r="C34" s="229" t="s">
        <v>54</v>
      </c>
      <c r="D34" s="229"/>
      <c r="E34" s="229"/>
      <c r="F34" s="229"/>
      <c r="G34" s="229"/>
      <c r="I34" s="242"/>
      <c r="J34" s="242"/>
      <c r="K34" s="242"/>
      <c r="L34" s="247"/>
      <c r="M34" s="247"/>
      <c r="N34" s="248"/>
    </row>
    <row r="35" spans="1:14" s="3" customFormat="1" ht="19.5" customHeight="1" x14ac:dyDescent="0.3">
      <c r="A35" s="239"/>
      <c r="B35" s="243"/>
      <c r="G35" s="229"/>
      <c r="I35" s="242"/>
      <c r="J35" s="242"/>
      <c r="K35" s="242"/>
      <c r="L35" s="247"/>
      <c r="M35" s="247"/>
      <c r="N35" s="248"/>
    </row>
    <row r="36" spans="1:14" s="3" customFormat="1" ht="27" customHeight="1" x14ac:dyDescent="0.4">
      <c r="A36" s="252" t="s">
        <v>55</v>
      </c>
      <c r="B36" s="253">
        <v>20</v>
      </c>
      <c r="C36" s="229"/>
      <c r="D36" s="746" t="s">
        <v>56</v>
      </c>
      <c r="E36" s="764"/>
      <c r="F36" s="746" t="s">
        <v>57</v>
      </c>
      <c r="G36" s="747"/>
      <c r="J36" s="242"/>
      <c r="K36" s="242"/>
      <c r="L36" s="247"/>
      <c r="M36" s="247"/>
      <c r="N36" s="248"/>
    </row>
    <row r="37" spans="1:14" s="3" customFormat="1" ht="27" customHeight="1" x14ac:dyDescent="0.4">
      <c r="A37" s="254" t="s">
        <v>58</v>
      </c>
      <c r="B37" s="255">
        <v>4</v>
      </c>
      <c r="C37" s="256" t="s">
        <v>59</v>
      </c>
      <c r="D37" s="257" t="s">
        <v>60</v>
      </c>
      <c r="E37" s="258" t="s">
        <v>61</v>
      </c>
      <c r="F37" s="257" t="s">
        <v>60</v>
      </c>
      <c r="G37" s="259" t="s">
        <v>61</v>
      </c>
      <c r="I37" s="260" t="s">
        <v>62</v>
      </c>
      <c r="J37" s="242"/>
      <c r="K37" s="242"/>
      <c r="L37" s="247"/>
      <c r="M37" s="247"/>
      <c r="N37" s="248"/>
    </row>
    <row r="38" spans="1:14" s="3" customFormat="1" ht="26.25" customHeight="1" x14ac:dyDescent="0.4">
      <c r="A38" s="254" t="s">
        <v>63</v>
      </c>
      <c r="B38" s="255">
        <v>20</v>
      </c>
      <c r="C38" s="261">
        <v>1</v>
      </c>
      <c r="D38" s="771">
        <v>104584640</v>
      </c>
      <c r="E38" s="262">
        <f>IF(ISBLANK(D38),"-",$D$48/$D$45*D38)</f>
        <v>10444489.273352254</v>
      </c>
      <c r="F38" s="771">
        <v>96134487</v>
      </c>
      <c r="G38" s="263">
        <f>IF(ISBLANK(F38),"-",$D$48/$F$45*F38)</f>
        <v>10553374.441234071</v>
      </c>
      <c r="I38" s="264"/>
      <c r="J38" s="242"/>
      <c r="K38" s="242"/>
      <c r="L38" s="247"/>
      <c r="M38" s="247"/>
      <c r="N38" s="248"/>
    </row>
    <row r="39" spans="1:14" s="3" customFormat="1" ht="26.25" customHeight="1" x14ac:dyDescent="0.4">
      <c r="A39" s="254" t="s">
        <v>64</v>
      </c>
      <c r="B39" s="255">
        <v>1</v>
      </c>
      <c r="C39" s="265">
        <v>2</v>
      </c>
      <c r="D39" s="772">
        <v>104571853</v>
      </c>
      <c r="E39" s="267">
        <f>IF(ISBLANK(D39),"-",$D$48/$D$45*D39)</f>
        <v>10443212.281966729</v>
      </c>
      <c r="F39" s="772">
        <v>95964688</v>
      </c>
      <c r="G39" s="268">
        <f>IF(ISBLANK(F39),"-",$D$48/$F$45*F39)</f>
        <v>10534734.383096067</v>
      </c>
      <c r="I39" s="748">
        <f>ABS((F43/D43*D42)-F42)/D42</f>
        <v>8.3687308257975896E-3</v>
      </c>
      <c r="J39" s="242"/>
      <c r="K39" s="242"/>
      <c r="L39" s="247"/>
      <c r="M39" s="247"/>
      <c r="N39" s="248"/>
    </row>
    <row r="40" spans="1:14" ht="26.25" customHeight="1" x14ac:dyDescent="0.4">
      <c r="A40" s="254" t="s">
        <v>65</v>
      </c>
      <c r="B40" s="255">
        <v>1</v>
      </c>
      <c r="C40" s="265">
        <v>3</v>
      </c>
      <c r="D40" s="772">
        <v>104584273</v>
      </c>
      <c r="E40" s="267">
        <f>IF(ISBLANK(D40),"-",$D$48/$D$45*D40)</f>
        <v>10444452.622391241</v>
      </c>
      <c r="F40" s="772">
        <v>95942309</v>
      </c>
      <c r="G40" s="268">
        <f>IF(ISBLANK(F40),"-",$D$48/$F$45*F40)</f>
        <v>10532277.67922225</v>
      </c>
      <c r="I40" s="748"/>
      <c r="L40" s="247"/>
      <c r="M40" s="247"/>
      <c r="N40" s="269"/>
    </row>
    <row r="41" spans="1:14" ht="27" customHeight="1" x14ac:dyDescent="0.4">
      <c r="A41" s="254" t="s">
        <v>66</v>
      </c>
      <c r="B41" s="255">
        <v>1</v>
      </c>
      <c r="C41" s="270">
        <v>4</v>
      </c>
      <c r="D41" s="773"/>
      <c r="E41" s="271" t="str">
        <f>IF(ISBLANK(D41),"-",$D$48/$D$45*D41)</f>
        <v>-</v>
      </c>
      <c r="F41" s="773"/>
      <c r="G41" s="272" t="str">
        <f>IF(ISBLANK(F41),"-",$D$48/$F$45*F41)</f>
        <v>-</v>
      </c>
      <c r="I41" s="273"/>
      <c r="L41" s="247"/>
      <c r="M41" s="247"/>
      <c r="N41" s="269"/>
    </row>
    <row r="42" spans="1:14" ht="27" customHeight="1" x14ac:dyDescent="0.4">
      <c r="A42" s="254" t="s">
        <v>67</v>
      </c>
      <c r="B42" s="255">
        <v>1</v>
      </c>
      <c r="C42" s="274" t="s">
        <v>68</v>
      </c>
      <c r="D42" s="275">
        <f>AVERAGE(D38:D41)</f>
        <v>104580255.33333333</v>
      </c>
      <c r="E42" s="276">
        <f>AVERAGE(E38:E41)</f>
        <v>10444051.392570073</v>
      </c>
      <c r="F42" s="275">
        <f>AVERAGE(F38:F41)</f>
        <v>96013828</v>
      </c>
      <c r="G42" s="277">
        <f>AVERAGE(G38:G41)</f>
        <v>10540128.834517462</v>
      </c>
      <c r="H42" s="278"/>
    </row>
    <row r="43" spans="1:14" ht="26.25" customHeight="1" x14ac:dyDescent="0.4">
      <c r="A43" s="254" t="s">
        <v>69</v>
      </c>
      <c r="B43" s="255">
        <v>1</v>
      </c>
      <c r="C43" s="279" t="s">
        <v>70</v>
      </c>
      <c r="D43" s="458">
        <v>20.27</v>
      </c>
      <c r="E43" s="269"/>
      <c r="F43" s="280">
        <v>18.440000000000001</v>
      </c>
      <c r="H43" s="278"/>
    </row>
    <row r="44" spans="1:14" ht="26.25" customHeight="1" x14ac:dyDescent="0.4">
      <c r="A44" s="254" t="s">
        <v>71</v>
      </c>
      <c r="B44" s="255">
        <v>1</v>
      </c>
      <c r="C44" s="281" t="s">
        <v>72</v>
      </c>
      <c r="D44" s="282">
        <f>D43*$B$34</f>
        <v>20.27</v>
      </c>
      <c r="E44" s="283"/>
      <c r="F44" s="282">
        <f>F43*$B$34</f>
        <v>18.440000000000001</v>
      </c>
      <c r="H44" s="278"/>
    </row>
    <row r="45" spans="1:14" ht="19.5" customHeight="1" x14ac:dyDescent="0.3">
      <c r="A45" s="254" t="s">
        <v>73</v>
      </c>
      <c r="B45" s="284">
        <f>(B44/B43)*(B42/B41)*(B40/B39)*(B38/B37)*B36</f>
        <v>100</v>
      </c>
      <c r="C45" s="281" t="s">
        <v>74</v>
      </c>
      <c r="D45" s="285">
        <f>D44*$B$30/100</f>
        <v>20.026759999999999</v>
      </c>
      <c r="E45" s="286"/>
      <c r="F45" s="285">
        <f>F44*$B$30/100</f>
        <v>18.218720000000001</v>
      </c>
      <c r="H45" s="278"/>
    </row>
    <row r="46" spans="1:14" ht="19.5" customHeight="1" x14ac:dyDescent="0.3">
      <c r="A46" s="734" t="s">
        <v>75</v>
      </c>
      <c r="B46" s="735"/>
      <c r="C46" s="281" t="s">
        <v>76</v>
      </c>
      <c r="D46" s="287">
        <f>D45/$B$45</f>
        <v>0.20026759999999999</v>
      </c>
      <c r="E46" s="288"/>
      <c r="F46" s="289">
        <f>F45/$B$45</f>
        <v>0.18218720000000002</v>
      </c>
      <c r="H46" s="278"/>
    </row>
    <row r="47" spans="1:14" ht="27" customHeight="1" x14ac:dyDescent="0.4">
      <c r="A47" s="736"/>
      <c r="B47" s="737"/>
      <c r="C47" s="290" t="s">
        <v>77</v>
      </c>
      <c r="D47" s="291">
        <v>0.02</v>
      </c>
      <c r="E47" s="292"/>
      <c r="F47" s="288"/>
      <c r="H47" s="278"/>
    </row>
    <row r="48" spans="1:14" ht="18.75" x14ac:dyDescent="0.3">
      <c r="C48" s="293" t="s">
        <v>78</v>
      </c>
      <c r="D48" s="285">
        <f>D47*$B$45</f>
        <v>2</v>
      </c>
      <c r="F48" s="294"/>
      <c r="H48" s="278"/>
    </row>
    <row r="49" spans="1:12" ht="19.5" customHeight="1" x14ac:dyDescent="0.3">
      <c r="C49" s="295" t="s">
        <v>79</v>
      </c>
      <c r="D49" s="296">
        <f>D48/B34</f>
        <v>2</v>
      </c>
      <c r="F49" s="294"/>
      <c r="H49" s="278"/>
    </row>
    <row r="50" spans="1:12" ht="18.75" x14ac:dyDescent="0.3">
      <c r="C50" s="252" t="s">
        <v>80</v>
      </c>
      <c r="D50" s="297">
        <f>AVERAGE(E38:E41,G38:G41)</f>
        <v>10492090.113543767</v>
      </c>
      <c r="F50" s="298"/>
      <c r="H50" s="278"/>
    </row>
    <row r="51" spans="1:12" ht="18.75" x14ac:dyDescent="0.3">
      <c r="C51" s="254" t="s">
        <v>81</v>
      </c>
      <c r="D51" s="299">
        <f>STDEV(E38:E41,G38:G41)/D50</f>
        <v>5.0637378076922469E-3</v>
      </c>
      <c r="F51" s="298"/>
      <c r="H51" s="278"/>
    </row>
    <row r="52" spans="1:12" ht="19.5" customHeight="1" x14ac:dyDescent="0.3">
      <c r="C52" s="300" t="s">
        <v>20</v>
      </c>
      <c r="D52" s="301">
        <f>COUNT(E38:E41,G38:G41)</f>
        <v>6</v>
      </c>
      <c r="F52" s="298"/>
    </row>
    <row r="54" spans="1:12" ht="18.75" x14ac:dyDescent="0.3">
      <c r="A54" s="302" t="s">
        <v>1</v>
      </c>
      <c r="B54" s="303" t="s">
        <v>82</v>
      </c>
    </row>
    <row r="55" spans="1:12" ht="18.75" x14ac:dyDescent="0.3">
      <c r="A55" s="229" t="s">
        <v>83</v>
      </c>
      <c r="B55" s="304" t="str">
        <f>B21</f>
        <v xml:space="preserve">Lamivudine 150mg + Zidovudine 300mg + Nevirapine 200mg </v>
      </c>
    </row>
    <row r="56" spans="1:12" ht="26.25" customHeight="1" x14ac:dyDescent="0.4">
      <c r="A56" s="305" t="s">
        <v>84</v>
      </c>
      <c r="B56" s="306">
        <v>200</v>
      </c>
      <c r="C56" s="229" t="str">
        <f>B20</f>
        <v>Lamivudine     Nevirapine and Zidovudine</v>
      </c>
      <c r="H56" s="307"/>
    </row>
    <row r="57" spans="1:12" ht="18.75" x14ac:dyDescent="0.3">
      <c r="A57" s="304" t="s">
        <v>85</v>
      </c>
      <c r="B57" s="393">
        <f>Uniformity!C46</f>
        <v>1029.2559999999999</v>
      </c>
      <c r="H57" s="307"/>
    </row>
    <row r="58" spans="1:12" ht="19.5" customHeight="1" x14ac:dyDescent="0.3">
      <c r="H58" s="307"/>
    </row>
    <row r="59" spans="1:12" s="3" customFormat="1" ht="27" customHeight="1" x14ac:dyDescent="0.4">
      <c r="A59" s="252" t="s">
        <v>86</v>
      </c>
      <c r="B59" s="253">
        <v>100</v>
      </c>
      <c r="C59" s="229"/>
      <c r="D59" s="308" t="s">
        <v>87</v>
      </c>
      <c r="E59" s="309" t="s">
        <v>59</v>
      </c>
      <c r="F59" s="309" t="s">
        <v>60</v>
      </c>
      <c r="G59" s="309" t="s">
        <v>88</v>
      </c>
      <c r="H59" s="256" t="s">
        <v>89</v>
      </c>
      <c r="L59" s="242"/>
    </row>
    <row r="60" spans="1:12" s="3" customFormat="1" ht="26.25" customHeight="1" x14ac:dyDescent="0.4">
      <c r="A60" s="254" t="s">
        <v>90</v>
      </c>
      <c r="B60" s="255">
        <v>5</v>
      </c>
      <c r="C60" s="751" t="s">
        <v>91</v>
      </c>
      <c r="D60" s="754">
        <v>1042.19</v>
      </c>
      <c r="E60" s="310">
        <v>1</v>
      </c>
      <c r="F60" s="311">
        <v>106660642</v>
      </c>
      <c r="G60" s="394">
        <f>IF(ISBLANK(F60),"-",(F60/$D$50*$D$47*$B$68)*($B$57/$D$60))</f>
        <v>200.79305285018413</v>
      </c>
      <c r="H60" s="312">
        <f t="shared" ref="H60:H71" si="0">IF(ISBLANK(F60),"-",G60/$B$56)</f>
        <v>1.0039652642509207</v>
      </c>
      <c r="L60" s="242"/>
    </row>
    <row r="61" spans="1:12" s="3" customFormat="1" ht="26.25" customHeight="1" x14ac:dyDescent="0.4">
      <c r="A61" s="254" t="s">
        <v>92</v>
      </c>
      <c r="B61" s="255">
        <v>50</v>
      </c>
      <c r="C61" s="752"/>
      <c r="D61" s="755"/>
      <c r="E61" s="313">
        <v>2</v>
      </c>
      <c r="F61" s="266">
        <v>107170441</v>
      </c>
      <c r="G61" s="395">
        <f>IF(ISBLANK(F61),"-",(F61/$D$50*$D$47*$B$68)*($B$57/$D$60))</f>
        <v>201.75277047076594</v>
      </c>
      <c r="H61" s="314">
        <f t="shared" si="0"/>
        <v>1.0087638523538296</v>
      </c>
      <c r="L61" s="242"/>
    </row>
    <row r="62" spans="1:12" s="3" customFormat="1" ht="26.25" customHeight="1" x14ac:dyDescent="0.4">
      <c r="A62" s="254" t="s">
        <v>93</v>
      </c>
      <c r="B62" s="255">
        <v>1</v>
      </c>
      <c r="C62" s="752"/>
      <c r="D62" s="755"/>
      <c r="E62" s="313">
        <v>3</v>
      </c>
      <c r="F62" s="315">
        <v>107128994</v>
      </c>
      <c r="G62" s="395">
        <f>IF(ISBLANK(F62),"-",(F62/$D$50*$D$47*$B$68)*($B$57/$D$60))</f>
        <v>201.67474478570134</v>
      </c>
      <c r="H62" s="314">
        <f t="shared" si="0"/>
        <v>1.0083737239285067</v>
      </c>
      <c r="L62" s="242"/>
    </row>
    <row r="63" spans="1:12" ht="27" customHeight="1" x14ac:dyDescent="0.4">
      <c r="A63" s="254" t="s">
        <v>94</v>
      </c>
      <c r="B63" s="255">
        <v>1</v>
      </c>
      <c r="C63" s="762"/>
      <c r="D63" s="756"/>
      <c r="E63" s="316">
        <v>4</v>
      </c>
      <c r="F63" s="317"/>
      <c r="G63" s="395" t="str">
        <f>IF(ISBLANK(F63),"-",(F63/$D$50*$D$47*$B$68)*($B$57/$D$60))</f>
        <v>-</v>
      </c>
      <c r="H63" s="314" t="str">
        <f t="shared" si="0"/>
        <v>-</v>
      </c>
    </row>
    <row r="64" spans="1:12" ht="26.25" customHeight="1" x14ac:dyDescent="0.4">
      <c r="A64" s="254" t="s">
        <v>95</v>
      </c>
      <c r="B64" s="255">
        <v>1</v>
      </c>
      <c r="C64" s="751" t="s">
        <v>96</v>
      </c>
      <c r="D64" s="754">
        <v>1032.51</v>
      </c>
      <c r="E64" s="310">
        <v>1</v>
      </c>
      <c r="F64" s="311">
        <v>104238474</v>
      </c>
      <c r="G64" s="396">
        <f>IF(ISBLANK(F64),"-",(F64/$D$50*$D$47*$B$68)*($B$57/$D$64))</f>
        <v>198.0729498286953</v>
      </c>
      <c r="H64" s="318">
        <f t="shared" si="0"/>
        <v>0.9903647491434765</v>
      </c>
    </row>
    <row r="65" spans="1:8" ht="26.25" customHeight="1" x14ac:dyDescent="0.4">
      <c r="A65" s="254" t="s">
        <v>97</v>
      </c>
      <c r="B65" s="255">
        <v>1</v>
      </c>
      <c r="C65" s="752"/>
      <c r="D65" s="755"/>
      <c r="E65" s="313">
        <v>2</v>
      </c>
      <c r="F65" s="266">
        <v>104449641</v>
      </c>
      <c r="G65" s="397">
        <f>IF(ISBLANK(F65),"-",(F65/$D$50*$D$47*$B$68)*($B$57/$D$64))</f>
        <v>198.47420733939597</v>
      </c>
      <c r="H65" s="319">
        <f t="shared" si="0"/>
        <v>0.9923710366969799</v>
      </c>
    </row>
    <row r="66" spans="1:8" ht="26.25" customHeight="1" x14ac:dyDescent="0.4">
      <c r="A66" s="254" t="s">
        <v>98</v>
      </c>
      <c r="B66" s="255">
        <v>1</v>
      </c>
      <c r="C66" s="752"/>
      <c r="D66" s="755"/>
      <c r="E66" s="313">
        <v>3</v>
      </c>
      <c r="F66" s="266">
        <v>104942542</v>
      </c>
      <c r="G66" s="397">
        <f>IF(ISBLANK(F66),"-",(F66/$D$50*$D$47*$B$68)*($B$57/$D$64))</f>
        <v>199.41081309825918</v>
      </c>
      <c r="H66" s="319">
        <f t="shared" si="0"/>
        <v>0.99705406549129594</v>
      </c>
    </row>
    <row r="67" spans="1:8" ht="27" customHeight="1" x14ac:dyDescent="0.4">
      <c r="A67" s="254" t="s">
        <v>99</v>
      </c>
      <c r="B67" s="255">
        <v>1</v>
      </c>
      <c r="C67" s="762"/>
      <c r="D67" s="756"/>
      <c r="E67" s="316">
        <v>4</v>
      </c>
      <c r="F67" s="317"/>
      <c r="G67" s="398" t="str">
        <f>IF(ISBLANK(F67),"-",(F67/$D$50*$D$47*$B$68)*($B$57/$D$64))</f>
        <v>-</v>
      </c>
      <c r="H67" s="320" t="str">
        <f t="shared" si="0"/>
        <v>-</v>
      </c>
    </row>
    <row r="68" spans="1:8" ht="26.25" customHeight="1" x14ac:dyDescent="0.4">
      <c r="A68" s="254" t="s">
        <v>100</v>
      </c>
      <c r="B68" s="321">
        <f>(B67/B66)*(B65/B64)*(B63/B62)*(B61/B60)*B59</f>
        <v>1000</v>
      </c>
      <c r="C68" s="751" t="s">
        <v>101</v>
      </c>
      <c r="D68" s="754">
        <v>1013.4</v>
      </c>
      <c r="E68" s="310">
        <v>1</v>
      </c>
      <c r="F68" s="311"/>
      <c r="G68" s="396" t="str">
        <f>IF(ISBLANK(F68),"-",(F68/$D$50*$D$47*$B$68)*($B$57/$D$68))</f>
        <v>-</v>
      </c>
      <c r="H68" s="314" t="str">
        <f t="shared" si="0"/>
        <v>-</v>
      </c>
    </row>
    <row r="69" spans="1:8" ht="27" customHeight="1" x14ac:dyDescent="0.4">
      <c r="A69" s="300" t="s">
        <v>102</v>
      </c>
      <c r="B69" s="322">
        <f>(D47*B68)/B56*B57</f>
        <v>102.92559999999999</v>
      </c>
      <c r="C69" s="752"/>
      <c r="D69" s="755"/>
      <c r="E69" s="313">
        <v>2</v>
      </c>
      <c r="F69" s="266"/>
      <c r="G69" s="397" t="str">
        <f>IF(ISBLANK(F69),"-",(F69/$D$50*$D$47*$B$68)*($B$57/$D$68))</f>
        <v>-</v>
      </c>
      <c r="H69" s="314" t="str">
        <f t="shared" si="0"/>
        <v>-</v>
      </c>
    </row>
    <row r="70" spans="1:8" ht="26.25" customHeight="1" x14ac:dyDescent="0.4">
      <c r="A70" s="757" t="s">
        <v>75</v>
      </c>
      <c r="B70" s="758"/>
      <c r="C70" s="752"/>
      <c r="D70" s="755"/>
      <c r="E70" s="313">
        <v>3</v>
      </c>
      <c r="F70" s="266"/>
      <c r="G70" s="397" t="str">
        <f>IF(ISBLANK(F70),"-",(F70/$D$50*$D$47*$B$68)*($B$57/$D$68))</f>
        <v>-</v>
      </c>
      <c r="H70" s="314" t="str">
        <f t="shared" si="0"/>
        <v>-</v>
      </c>
    </row>
    <row r="71" spans="1:8" ht="27" customHeight="1" x14ac:dyDescent="0.4">
      <c r="A71" s="759"/>
      <c r="B71" s="760"/>
      <c r="C71" s="753"/>
      <c r="D71" s="756"/>
      <c r="E71" s="316">
        <v>4</v>
      </c>
      <c r="F71" s="317"/>
      <c r="G71" s="398" t="str">
        <f>IF(ISBLANK(F71),"-",(F71/$D$50*$D$47*$B$68)*($B$57/$D$68))</f>
        <v>-</v>
      </c>
      <c r="H71" s="323" t="str">
        <f t="shared" si="0"/>
        <v>-</v>
      </c>
    </row>
    <row r="72" spans="1:8" ht="26.25" customHeight="1" x14ac:dyDescent="0.4">
      <c r="A72" s="324"/>
      <c r="B72" s="324"/>
      <c r="C72" s="324"/>
      <c r="D72" s="324"/>
      <c r="E72" s="324"/>
      <c r="F72" s="326" t="s">
        <v>68</v>
      </c>
      <c r="G72" s="403">
        <f>AVERAGE(G60:G71)</f>
        <v>200.0297563955003</v>
      </c>
      <c r="H72" s="327">
        <f>AVERAGE(H60:H71)</f>
        <v>1.0001487819775015</v>
      </c>
    </row>
    <row r="73" spans="1:8" ht="26.25" customHeight="1" x14ac:dyDescent="0.4">
      <c r="C73" s="324"/>
      <c r="D73" s="324"/>
      <c r="E73" s="324"/>
      <c r="F73" s="328" t="s">
        <v>81</v>
      </c>
      <c r="G73" s="399">
        <f>STDEV(G60:G71)/G72</f>
        <v>8.0266639584935188E-3</v>
      </c>
      <c r="H73" s="399">
        <f>STDEV(H60:H71)/H72</f>
        <v>8.0266639584934945E-3</v>
      </c>
    </row>
    <row r="74" spans="1:8" ht="27" customHeight="1" x14ac:dyDescent="0.4">
      <c r="A74" s="324"/>
      <c r="B74" s="324"/>
      <c r="C74" s="325"/>
      <c r="D74" s="325"/>
      <c r="E74" s="329"/>
      <c r="F74" s="330" t="s">
        <v>20</v>
      </c>
      <c r="G74" s="331">
        <f>COUNT(G60:G71)</f>
        <v>6</v>
      </c>
      <c r="H74" s="331">
        <f>COUNT(H60:H71)</f>
        <v>6</v>
      </c>
    </row>
    <row r="76" spans="1:8" ht="26.25" customHeight="1" x14ac:dyDescent="0.4">
      <c r="A76" s="238" t="s">
        <v>103</v>
      </c>
      <c r="B76" s="332" t="s">
        <v>104</v>
      </c>
      <c r="C76" s="738" t="str">
        <f>B20</f>
        <v>Lamivudine     Nevirapine and Zidovudine</v>
      </c>
      <c r="D76" s="738"/>
      <c r="E76" s="333" t="s">
        <v>105</v>
      </c>
      <c r="F76" s="333"/>
      <c r="G76" s="334">
        <f>H72</f>
        <v>1.0001487819775015</v>
      </c>
      <c r="H76" s="335"/>
    </row>
    <row r="77" spans="1:8" ht="18.75" x14ac:dyDescent="0.3">
      <c r="A77" s="237" t="s">
        <v>106</v>
      </c>
      <c r="B77" s="237" t="s">
        <v>107</v>
      </c>
    </row>
    <row r="78" spans="1:8" ht="18.75" x14ac:dyDescent="0.3">
      <c r="A78" s="237"/>
      <c r="B78" s="237"/>
    </row>
    <row r="79" spans="1:8" ht="26.25" customHeight="1" x14ac:dyDescent="0.4">
      <c r="A79" s="238" t="s">
        <v>4</v>
      </c>
      <c r="B79" s="761" t="str">
        <f>B26</f>
        <v>NEVIRAPINE</v>
      </c>
      <c r="C79" s="761"/>
    </row>
    <row r="80" spans="1:8" ht="26.25" customHeight="1" x14ac:dyDescent="0.4">
      <c r="A80" s="239" t="s">
        <v>45</v>
      </c>
      <c r="B80" s="761">
        <f>B27</f>
        <v>0</v>
      </c>
      <c r="C80" s="761"/>
    </row>
    <row r="81" spans="1:12" ht="27" customHeight="1" x14ac:dyDescent="0.4">
      <c r="A81" s="239" t="s">
        <v>6</v>
      </c>
      <c r="B81" s="336">
        <f>B28</f>
        <v>98.8</v>
      </c>
    </row>
    <row r="82" spans="1:12" s="3" customFormat="1" ht="27" customHeight="1" x14ac:dyDescent="0.4">
      <c r="A82" s="239" t="s">
        <v>46</v>
      </c>
      <c r="B82" s="241">
        <v>0</v>
      </c>
      <c r="C82" s="740" t="s">
        <v>47</v>
      </c>
      <c r="D82" s="741"/>
      <c r="E82" s="741"/>
      <c r="F82" s="741"/>
      <c r="G82" s="742"/>
      <c r="I82" s="242"/>
      <c r="J82" s="242"/>
      <c r="K82" s="242"/>
      <c r="L82" s="242"/>
    </row>
    <row r="83" spans="1:12" s="3" customFormat="1" ht="19.5" customHeight="1" x14ac:dyDescent="0.3">
      <c r="A83" s="239" t="s">
        <v>48</v>
      </c>
      <c r="B83" s="243">
        <f>B81-B82</f>
        <v>98.8</v>
      </c>
      <c r="C83" s="244"/>
      <c r="D83" s="244"/>
      <c r="E83" s="244"/>
      <c r="F83" s="244"/>
      <c r="G83" s="245"/>
      <c r="I83" s="242"/>
      <c r="J83" s="242"/>
      <c r="K83" s="242"/>
      <c r="L83" s="242"/>
    </row>
    <row r="84" spans="1:12" s="3" customFormat="1" ht="27" customHeight="1" x14ac:dyDescent="0.4">
      <c r="A84" s="239" t="s">
        <v>49</v>
      </c>
      <c r="B84" s="246">
        <v>1</v>
      </c>
      <c r="C84" s="743" t="s">
        <v>108</v>
      </c>
      <c r="D84" s="744"/>
      <c r="E84" s="744"/>
      <c r="F84" s="744"/>
      <c r="G84" s="744"/>
      <c r="H84" s="745"/>
      <c r="I84" s="242"/>
      <c r="J84" s="242"/>
      <c r="K84" s="242"/>
      <c r="L84" s="242"/>
    </row>
    <row r="85" spans="1:12" s="3" customFormat="1" ht="27" customHeight="1" x14ac:dyDescent="0.4">
      <c r="A85" s="239" t="s">
        <v>51</v>
      </c>
      <c r="B85" s="246">
        <v>1</v>
      </c>
      <c r="C85" s="743" t="s">
        <v>109</v>
      </c>
      <c r="D85" s="744"/>
      <c r="E85" s="744"/>
      <c r="F85" s="744"/>
      <c r="G85" s="744"/>
      <c r="H85" s="745"/>
      <c r="I85" s="242"/>
      <c r="J85" s="242"/>
      <c r="K85" s="242"/>
      <c r="L85" s="242"/>
    </row>
    <row r="86" spans="1:12" s="3" customFormat="1" ht="18.75" x14ac:dyDescent="0.3">
      <c r="A86" s="239"/>
      <c r="B86" s="249"/>
      <c r="C86" s="250"/>
      <c r="D86" s="250"/>
      <c r="E86" s="250"/>
      <c r="F86" s="250"/>
      <c r="G86" s="250"/>
      <c r="H86" s="250"/>
      <c r="I86" s="242"/>
      <c r="J86" s="242"/>
      <c r="K86" s="242"/>
      <c r="L86" s="242"/>
    </row>
    <row r="87" spans="1:12" s="3" customFormat="1" ht="18.75" x14ac:dyDescent="0.3">
      <c r="A87" s="239" t="s">
        <v>53</v>
      </c>
      <c r="B87" s="251">
        <f>B84/B85</f>
        <v>1</v>
      </c>
      <c r="C87" s="229" t="s">
        <v>54</v>
      </c>
      <c r="D87" s="229"/>
      <c r="E87" s="229"/>
      <c r="F87" s="229"/>
      <c r="G87" s="229"/>
      <c r="I87" s="242"/>
      <c r="J87" s="242"/>
      <c r="K87" s="242"/>
      <c r="L87" s="242"/>
    </row>
    <row r="88" spans="1:12" ht="19.5" customHeight="1" x14ac:dyDescent="0.3">
      <c r="A88" s="237"/>
      <c r="B88" s="237"/>
    </row>
    <row r="89" spans="1:12" ht="27" customHeight="1" x14ac:dyDescent="0.4">
      <c r="A89" s="252" t="s">
        <v>55</v>
      </c>
      <c r="B89" s="253">
        <v>20</v>
      </c>
      <c r="D89" s="337" t="s">
        <v>56</v>
      </c>
      <c r="E89" s="338"/>
      <c r="F89" s="746" t="s">
        <v>57</v>
      </c>
      <c r="G89" s="747"/>
    </row>
    <row r="90" spans="1:12" ht="27" customHeight="1" x14ac:dyDescent="0.4">
      <c r="A90" s="254" t="s">
        <v>58</v>
      </c>
      <c r="B90" s="255">
        <v>4</v>
      </c>
      <c r="C90" s="339" t="s">
        <v>59</v>
      </c>
      <c r="D90" s="257" t="s">
        <v>60</v>
      </c>
      <c r="E90" s="258" t="s">
        <v>61</v>
      </c>
      <c r="F90" s="257" t="s">
        <v>60</v>
      </c>
      <c r="G90" s="340" t="s">
        <v>61</v>
      </c>
      <c r="I90" s="260" t="s">
        <v>62</v>
      </c>
    </row>
    <row r="91" spans="1:12" ht="26.25" customHeight="1" x14ac:dyDescent="0.4">
      <c r="A91" s="254" t="s">
        <v>63</v>
      </c>
      <c r="B91" s="255">
        <v>20</v>
      </c>
      <c r="C91" s="341">
        <v>1</v>
      </c>
      <c r="D91" s="771">
        <v>102418550</v>
      </c>
      <c r="E91" s="262">
        <f>IF(ISBLANK(D91),"-",$D$101/$D$98*D91)</f>
        <v>112261750.05414771</v>
      </c>
      <c r="F91" s="771">
        <v>123131668</v>
      </c>
      <c r="G91" s="263">
        <f>IF(ISBLANK(F91),"-",$D$101/$F$98*F91)</f>
        <v>148339218.39193454</v>
      </c>
      <c r="I91" s="264"/>
    </row>
    <row r="92" spans="1:12" ht="26.25" customHeight="1" x14ac:dyDescent="0.4">
      <c r="A92" s="254" t="s">
        <v>64</v>
      </c>
      <c r="B92" s="255">
        <v>1</v>
      </c>
      <c r="C92" s="325">
        <v>2</v>
      </c>
      <c r="D92" s="772">
        <v>102541895</v>
      </c>
      <c r="E92" s="267">
        <f>IF(ISBLANK(D92),"-",$D$101/$D$98*D92)</f>
        <v>112396949.44488727</v>
      </c>
      <c r="F92" s="772">
        <v>123317792</v>
      </c>
      <c r="G92" s="268">
        <f>IF(ISBLANK(F92),"-",$D$101/$F$98*F92)</f>
        <v>148563445.75060219</v>
      </c>
      <c r="I92" s="748">
        <f>ABS((F96/D96*D95)-F95)/D95</f>
        <v>0.2931842415536266</v>
      </c>
    </row>
    <row r="93" spans="1:12" ht="26.25" customHeight="1" x14ac:dyDescent="0.4">
      <c r="A93" s="254" t="s">
        <v>65</v>
      </c>
      <c r="B93" s="255">
        <v>1</v>
      </c>
      <c r="C93" s="325">
        <v>3</v>
      </c>
      <c r="D93" s="772">
        <v>102529364</v>
      </c>
      <c r="E93" s="267">
        <f>IF(ISBLANK(D93),"-",$D$101/$D$98*D93)</f>
        <v>112383214.12067179</v>
      </c>
      <c r="F93" s="772">
        <v>123469481</v>
      </c>
      <c r="G93" s="268">
        <f>IF(ISBLANK(F93),"-",$D$101/$F$98*F93)</f>
        <v>148746188.56619251</v>
      </c>
      <c r="I93" s="748"/>
    </row>
    <row r="94" spans="1:12" ht="27" customHeight="1" x14ac:dyDescent="0.4">
      <c r="A94" s="254" t="s">
        <v>66</v>
      </c>
      <c r="B94" s="255">
        <v>1</v>
      </c>
      <c r="C94" s="342">
        <v>4</v>
      </c>
      <c r="D94" s="773"/>
      <c r="E94" s="271" t="str">
        <f>IF(ISBLANK(D94),"-",$D$101/$D$98*D94)</f>
        <v>-</v>
      </c>
      <c r="F94" s="774"/>
      <c r="G94" s="272" t="str">
        <f>IF(ISBLANK(F94),"-",$D$101/$F$98*F94)</f>
        <v>-</v>
      </c>
      <c r="I94" s="273"/>
    </row>
    <row r="95" spans="1:12" ht="27" customHeight="1" x14ac:dyDescent="0.4">
      <c r="A95" s="254" t="s">
        <v>67</v>
      </c>
      <c r="B95" s="255">
        <v>1</v>
      </c>
      <c r="C95" s="343" t="s">
        <v>68</v>
      </c>
      <c r="D95" s="344">
        <f>AVERAGE(D91:D94)</f>
        <v>102496603</v>
      </c>
      <c r="E95" s="276">
        <f>AVERAGE(E91:E94)</f>
        <v>112347304.53990225</v>
      </c>
      <c r="F95" s="345">
        <f>AVERAGE(F91:F94)</f>
        <v>123306313.66666667</v>
      </c>
      <c r="G95" s="346">
        <f>AVERAGE(G91:G94)</f>
        <v>148549617.56957641</v>
      </c>
    </row>
    <row r="96" spans="1:12" ht="26.25" customHeight="1" x14ac:dyDescent="0.4">
      <c r="A96" s="254" t="s">
        <v>69</v>
      </c>
      <c r="B96" s="240">
        <v>1</v>
      </c>
      <c r="C96" s="347" t="s">
        <v>110</v>
      </c>
      <c r="D96" s="348">
        <v>20.52</v>
      </c>
      <c r="E96" s="269"/>
      <c r="F96" s="280">
        <v>18.670000000000002</v>
      </c>
    </row>
    <row r="97" spans="1:10" ht="26.25" customHeight="1" x14ac:dyDescent="0.4">
      <c r="A97" s="254" t="s">
        <v>71</v>
      </c>
      <c r="B97" s="240">
        <v>1</v>
      </c>
      <c r="C97" s="349" t="s">
        <v>111</v>
      </c>
      <c r="D97" s="350">
        <f>D96*$B$87</f>
        <v>20.52</v>
      </c>
      <c r="E97" s="283"/>
      <c r="F97" s="282">
        <f>F96*$B$87</f>
        <v>18.670000000000002</v>
      </c>
    </row>
    <row r="98" spans="1:10" ht="19.5" customHeight="1" x14ac:dyDescent="0.3">
      <c r="A98" s="254" t="s">
        <v>73</v>
      </c>
      <c r="B98" s="351">
        <f>(B97/B96)*(B95/B94)*(B93/B92)*(B91/B90)*B89</f>
        <v>100</v>
      </c>
      <c r="C98" s="349" t="s">
        <v>112</v>
      </c>
      <c r="D98" s="352">
        <f>D97*$B$83/100</f>
        <v>20.273759999999999</v>
      </c>
      <c r="E98" s="286"/>
      <c r="F98" s="285">
        <f>F97*$B$83/100</f>
        <v>18.445959999999999</v>
      </c>
    </row>
    <row r="99" spans="1:10" ht="19.5" customHeight="1" x14ac:dyDescent="0.3">
      <c r="A99" s="734" t="s">
        <v>75</v>
      </c>
      <c r="B99" s="749"/>
      <c r="C99" s="349" t="s">
        <v>113</v>
      </c>
      <c r="D99" s="353">
        <f>D98/$B$98</f>
        <v>0.20273759999999999</v>
      </c>
      <c r="E99" s="286"/>
      <c r="F99" s="289">
        <f>F98/$B$98</f>
        <v>0.1844596</v>
      </c>
      <c r="G99" s="354"/>
      <c r="H99" s="278"/>
    </row>
    <row r="100" spans="1:10" ht="19.5" customHeight="1" x14ac:dyDescent="0.3">
      <c r="A100" s="736"/>
      <c r="B100" s="750"/>
      <c r="C100" s="349" t="s">
        <v>77</v>
      </c>
      <c r="D100" s="355">
        <f>$B$56/$B$116</f>
        <v>0.22222222222222221</v>
      </c>
      <c r="F100" s="294"/>
      <c r="G100" s="356"/>
      <c r="H100" s="278"/>
    </row>
    <row r="101" spans="1:10" ht="18.75" x14ac:dyDescent="0.3">
      <c r="C101" s="349" t="s">
        <v>78</v>
      </c>
      <c r="D101" s="350">
        <f>D100*$B$98</f>
        <v>22.222222222222221</v>
      </c>
      <c r="F101" s="294"/>
      <c r="G101" s="354"/>
      <c r="H101" s="278"/>
    </row>
    <row r="102" spans="1:10" ht="19.5" customHeight="1" x14ac:dyDescent="0.3">
      <c r="C102" s="357" t="s">
        <v>79</v>
      </c>
      <c r="D102" s="358">
        <f>D101/B34</f>
        <v>22.222222222222221</v>
      </c>
      <c r="F102" s="298"/>
      <c r="G102" s="354"/>
      <c r="H102" s="278"/>
      <c r="J102" s="359"/>
    </row>
    <row r="103" spans="1:10" ht="18.75" x14ac:dyDescent="0.3">
      <c r="C103" s="360" t="s">
        <v>114</v>
      </c>
      <c r="D103" s="361">
        <f>AVERAGE(E91:E94,G91:G94)</f>
        <v>130448461.05473934</v>
      </c>
      <c r="F103" s="298"/>
      <c r="G103" s="362"/>
      <c r="H103" s="278"/>
      <c r="J103" s="363"/>
    </row>
    <row r="104" spans="1:10" ht="18.75" x14ac:dyDescent="0.3">
      <c r="C104" s="328" t="s">
        <v>81</v>
      </c>
      <c r="D104" s="364">
        <f>STDEV(E91:E94,G91:G94)/D103</f>
        <v>0.15200868023589173</v>
      </c>
      <c r="F104" s="298"/>
      <c r="G104" s="354"/>
      <c r="H104" s="278"/>
      <c r="J104" s="363"/>
    </row>
    <row r="105" spans="1:10" ht="19.5" customHeight="1" x14ac:dyDescent="0.3">
      <c r="C105" s="330" t="s">
        <v>20</v>
      </c>
      <c r="D105" s="365">
        <f>COUNT(E91:E94,G91:G94)</f>
        <v>6</v>
      </c>
      <c r="F105" s="298"/>
      <c r="G105" s="354"/>
      <c r="H105" s="278"/>
      <c r="J105" s="363"/>
    </row>
    <row r="106" spans="1:10" ht="19.5" customHeight="1" x14ac:dyDescent="0.3">
      <c r="A106" s="302"/>
      <c r="B106" s="302"/>
      <c r="C106" s="302"/>
      <c r="D106" s="302"/>
      <c r="E106" s="302"/>
    </row>
    <row r="107" spans="1:10" ht="26.25" customHeight="1" x14ac:dyDescent="0.4">
      <c r="A107" s="252" t="s">
        <v>115</v>
      </c>
      <c r="B107" s="253">
        <v>900</v>
      </c>
      <c r="C107" s="366" t="s">
        <v>116</v>
      </c>
      <c r="D107" s="367" t="s">
        <v>60</v>
      </c>
      <c r="E107" s="368" t="s">
        <v>117</v>
      </c>
      <c r="F107" s="369" t="s">
        <v>118</v>
      </c>
    </row>
    <row r="108" spans="1:10" ht="26.25" customHeight="1" x14ac:dyDescent="0.4">
      <c r="A108" s="254" t="s">
        <v>119</v>
      </c>
      <c r="B108" s="255">
        <v>1</v>
      </c>
      <c r="C108" s="370">
        <v>1</v>
      </c>
      <c r="D108" s="549">
        <v>107323774</v>
      </c>
      <c r="E108" s="400">
        <f t="shared" ref="E108:E113" si="1">IF(ISBLANK(D108),"-",D108/$D$103*$D$100*$B$116)</f>
        <v>164.54586452340641</v>
      </c>
      <c r="F108" s="371">
        <f t="shared" ref="F108:F113" si="2">IF(ISBLANK(D108), "-", E108/$B$56)</f>
        <v>0.82272932261703202</v>
      </c>
    </row>
    <row r="109" spans="1:10" ht="26.25" customHeight="1" x14ac:dyDescent="0.4">
      <c r="A109" s="254" t="s">
        <v>92</v>
      </c>
      <c r="B109" s="255">
        <v>1</v>
      </c>
      <c r="C109" s="370">
        <v>2</v>
      </c>
      <c r="D109" s="549">
        <v>113687344</v>
      </c>
      <c r="E109" s="401">
        <f t="shared" si="1"/>
        <v>174.30231538307535</v>
      </c>
      <c r="F109" s="372">
        <f t="shared" si="2"/>
        <v>0.87151157691537673</v>
      </c>
    </row>
    <row r="110" spans="1:10" ht="26.25" customHeight="1" x14ac:dyDescent="0.4">
      <c r="A110" s="254" t="s">
        <v>93</v>
      </c>
      <c r="B110" s="255">
        <v>1</v>
      </c>
      <c r="C110" s="370">
        <v>3</v>
      </c>
      <c r="D110" s="549">
        <v>119364589</v>
      </c>
      <c r="E110" s="401">
        <f t="shared" si="1"/>
        <v>183.00651159067596</v>
      </c>
      <c r="F110" s="372">
        <f t="shared" si="2"/>
        <v>0.91503255795337979</v>
      </c>
    </row>
    <row r="111" spans="1:10" ht="26.25" customHeight="1" x14ac:dyDescent="0.4">
      <c r="A111" s="254" t="s">
        <v>94</v>
      </c>
      <c r="B111" s="255">
        <v>1</v>
      </c>
      <c r="C111" s="370">
        <v>4</v>
      </c>
      <c r="D111" s="549">
        <v>119133154</v>
      </c>
      <c r="E111" s="401">
        <f t="shared" si="1"/>
        <v>182.65168180099701</v>
      </c>
      <c r="F111" s="372">
        <f t="shared" si="2"/>
        <v>0.91325840900498501</v>
      </c>
    </row>
    <row r="112" spans="1:10" ht="26.25" customHeight="1" x14ac:dyDescent="0.4">
      <c r="A112" s="254" t="s">
        <v>95</v>
      </c>
      <c r="B112" s="255">
        <v>1</v>
      </c>
      <c r="C112" s="370">
        <v>5</v>
      </c>
      <c r="D112" s="549">
        <v>114345666</v>
      </c>
      <c r="E112" s="401">
        <f t="shared" si="1"/>
        <v>175.31163660415706</v>
      </c>
      <c r="F112" s="372">
        <f t="shared" si="2"/>
        <v>0.87655818302078525</v>
      </c>
    </row>
    <row r="113" spans="1:10" ht="26.25" customHeight="1" x14ac:dyDescent="0.4">
      <c r="A113" s="254" t="s">
        <v>97</v>
      </c>
      <c r="B113" s="255">
        <v>1</v>
      </c>
      <c r="C113" s="373">
        <v>6</v>
      </c>
      <c r="D113" s="553">
        <v>113649047</v>
      </c>
      <c r="E113" s="402">
        <f t="shared" si="1"/>
        <v>174.24359947383374</v>
      </c>
      <c r="F113" s="374">
        <f t="shared" si="2"/>
        <v>0.87121799736916872</v>
      </c>
    </row>
    <row r="114" spans="1:10" ht="26.25" customHeight="1" x14ac:dyDescent="0.4">
      <c r="A114" s="254" t="s">
        <v>98</v>
      </c>
      <c r="B114" s="255">
        <v>1</v>
      </c>
      <c r="C114" s="370"/>
      <c r="D114" s="325"/>
      <c r="E114" s="228"/>
      <c r="F114" s="375"/>
    </row>
    <row r="115" spans="1:10" ht="26.25" customHeight="1" x14ac:dyDescent="0.4">
      <c r="A115" s="254" t="s">
        <v>99</v>
      </c>
      <c r="B115" s="255">
        <v>1</v>
      </c>
      <c r="C115" s="370"/>
      <c r="D115" s="376" t="s">
        <v>68</v>
      </c>
      <c r="E115" s="404">
        <f>AVERAGE(E108:E113)</f>
        <v>175.67693489602425</v>
      </c>
      <c r="F115" s="377">
        <f>AVERAGE(F108:F113)</f>
        <v>0.87838467448012114</v>
      </c>
    </row>
    <row r="116" spans="1:10" ht="27" customHeight="1" x14ac:dyDescent="0.4">
      <c r="A116" s="254" t="s">
        <v>100</v>
      </c>
      <c r="B116" s="284">
        <f>(B115/B114)*(B113/B112)*(B111/B110)*(B109/B108)*B107</f>
        <v>900</v>
      </c>
      <c r="C116" s="378"/>
      <c r="D116" s="343" t="s">
        <v>81</v>
      </c>
      <c r="E116" s="379">
        <f>STDEV(E108:E113)/E115</f>
        <v>3.8636027321053902E-2</v>
      </c>
      <c r="F116" s="379">
        <f>STDEV(F108:F113)/F115</f>
        <v>3.8636027321053902E-2</v>
      </c>
      <c r="I116" s="228"/>
    </row>
    <row r="117" spans="1:10" ht="27" customHeight="1" x14ac:dyDescent="0.4">
      <c r="A117" s="734" t="s">
        <v>75</v>
      </c>
      <c r="B117" s="735"/>
      <c r="C117" s="380"/>
      <c r="D117" s="381" t="s">
        <v>20</v>
      </c>
      <c r="E117" s="382">
        <f>COUNT(E108:E113)</f>
        <v>6</v>
      </c>
      <c r="F117" s="382">
        <f>COUNT(F108:F113)</f>
        <v>6</v>
      </c>
      <c r="I117" s="228"/>
      <c r="J117" s="363"/>
    </row>
    <row r="118" spans="1:10" ht="19.5" customHeight="1" x14ac:dyDescent="0.3">
      <c r="A118" s="736"/>
      <c r="B118" s="737"/>
      <c r="C118" s="228"/>
      <c r="D118" s="228"/>
      <c r="E118" s="228"/>
      <c r="F118" s="325"/>
      <c r="G118" s="228"/>
      <c r="H118" s="228"/>
      <c r="I118" s="228"/>
    </row>
    <row r="119" spans="1:10" ht="18.75" x14ac:dyDescent="0.3">
      <c r="A119" s="391"/>
      <c r="B119" s="250"/>
      <c r="C119" s="228"/>
      <c r="D119" s="228"/>
      <c r="E119" s="228"/>
      <c r="F119" s="325"/>
      <c r="G119" s="228"/>
      <c r="H119" s="228"/>
      <c r="I119" s="228"/>
    </row>
    <row r="120" spans="1:10" ht="26.25" customHeight="1" x14ac:dyDescent="0.4">
      <c r="A120" s="238" t="s">
        <v>103</v>
      </c>
      <c r="B120" s="332" t="s">
        <v>120</v>
      </c>
      <c r="C120" s="738" t="str">
        <f>B20</f>
        <v>Lamivudine     Nevirapine and Zidovudine</v>
      </c>
      <c r="D120" s="738"/>
      <c r="E120" s="333" t="s">
        <v>121</v>
      </c>
      <c r="F120" s="333"/>
      <c r="G120" s="334">
        <f>F115</f>
        <v>0.87838467448012114</v>
      </c>
      <c r="H120" s="228"/>
      <c r="I120" s="228"/>
    </row>
    <row r="121" spans="1:10" ht="19.5" customHeight="1" x14ac:dyDescent="0.3">
      <c r="A121" s="383"/>
      <c r="B121" s="383"/>
      <c r="C121" s="384"/>
      <c r="D121" s="384"/>
      <c r="E121" s="384"/>
      <c r="F121" s="384"/>
      <c r="G121" s="384"/>
      <c r="H121" s="384"/>
    </row>
    <row r="122" spans="1:10" ht="18.75" x14ac:dyDescent="0.3">
      <c r="B122" s="739" t="s">
        <v>23</v>
      </c>
      <c r="C122" s="739"/>
      <c r="E122" s="339" t="s">
        <v>24</v>
      </c>
      <c r="F122" s="385"/>
      <c r="G122" s="739" t="s">
        <v>25</v>
      </c>
      <c r="H122" s="739"/>
    </row>
    <row r="123" spans="1:10" ht="69.95" customHeight="1" x14ac:dyDescent="0.3">
      <c r="A123" s="386" t="s">
        <v>26</v>
      </c>
      <c r="B123" s="387"/>
      <c r="C123" s="387"/>
      <c r="E123" s="387"/>
      <c r="F123" s="228"/>
      <c r="G123" s="388"/>
      <c r="H123" s="388"/>
    </row>
    <row r="124" spans="1:10" ht="69.95" customHeight="1" x14ac:dyDescent="0.3">
      <c r="A124" s="386" t="s">
        <v>27</v>
      </c>
      <c r="B124" s="389"/>
      <c r="C124" s="389"/>
      <c r="E124" s="389"/>
      <c r="F124" s="228"/>
      <c r="G124" s="390"/>
      <c r="H124" s="390"/>
    </row>
    <row r="125" spans="1:10" ht="18.75" x14ac:dyDescent="0.3">
      <c r="A125" s="324"/>
      <c r="B125" s="324"/>
      <c r="C125" s="325"/>
      <c r="D125" s="325"/>
      <c r="E125" s="325"/>
      <c r="F125" s="329"/>
      <c r="G125" s="325"/>
      <c r="H125" s="325"/>
      <c r="I125" s="228"/>
    </row>
    <row r="126" spans="1:10" ht="18.75" x14ac:dyDescent="0.3">
      <c r="A126" s="324"/>
      <c r="B126" s="324"/>
      <c r="C126" s="325"/>
      <c r="D126" s="325"/>
      <c r="E126" s="325"/>
      <c r="F126" s="329"/>
      <c r="G126" s="325"/>
      <c r="H126" s="325"/>
      <c r="I126" s="228"/>
    </row>
    <row r="127" spans="1:10" ht="18.75" x14ac:dyDescent="0.3">
      <c r="A127" s="324"/>
      <c r="B127" s="324"/>
      <c r="C127" s="325"/>
      <c r="D127" s="325"/>
      <c r="E127" s="325"/>
      <c r="F127" s="329"/>
      <c r="G127" s="325"/>
      <c r="H127" s="325"/>
      <c r="I127" s="228"/>
    </row>
    <row r="128" spans="1:10" ht="18.75" x14ac:dyDescent="0.3">
      <c r="A128" s="324"/>
      <c r="B128" s="324"/>
      <c r="C128" s="325"/>
      <c r="D128" s="325"/>
      <c r="E128" s="325"/>
      <c r="F128" s="329"/>
      <c r="G128" s="325"/>
      <c r="H128" s="325"/>
      <c r="I128" s="228"/>
    </row>
    <row r="129" spans="1:9" ht="18.75" x14ac:dyDescent="0.3">
      <c r="A129" s="324"/>
      <c r="B129" s="324"/>
      <c r="C129" s="325"/>
      <c r="D129" s="325"/>
      <c r="E129" s="325"/>
      <c r="F129" s="329"/>
      <c r="G129" s="325"/>
      <c r="H129" s="325"/>
      <c r="I129" s="228"/>
    </row>
    <row r="130" spans="1:9" ht="18.75" x14ac:dyDescent="0.3">
      <c r="A130" s="324"/>
      <c r="B130" s="324"/>
      <c r="C130" s="325"/>
      <c r="D130" s="325"/>
      <c r="E130" s="325"/>
      <c r="F130" s="329"/>
      <c r="G130" s="325"/>
      <c r="H130" s="325"/>
      <c r="I130" s="228"/>
    </row>
    <row r="131" spans="1:9" ht="18.75" x14ac:dyDescent="0.3">
      <c r="A131" s="324"/>
      <c r="B131" s="324"/>
      <c r="C131" s="325"/>
      <c r="D131" s="325"/>
      <c r="E131" s="325"/>
      <c r="F131" s="329"/>
      <c r="G131" s="325"/>
      <c r="H131" s="325"/>
      <c r="I131" s="228"/>
    </row>
    <row r="132" spans="1:9" ht="18.75" x14ac:dyDescent="0.3">
      <c r="A132" s="324"/>
      <c r="B132" s="324"/>
      <c r="C132" s="325"/>
      <c r="D132" s="325"/>
      <c r="E132" s="325"/>
      <c r="F132" s="329"/>
      <c r="G132" s="325"/>
      <c r="H132" s="325"/>
      <c r="I132" s="228"/>
    </row>
    <row r="133" spans="1:9" ht="18.75" x14ac:dyDescent="0.3">
      <c r="A133" s="324"/>
      <c r="B133" s="324"/>
      <c r="C133" s="325"/>
      <c r="D133" s="325"/>
      <c r="E133" s="325"/>
      <c r="F133" s="329"/>
      <c r="G133" s="325"/>
      <c r="H133" s="325"/>
      <c r="I133" s="228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Uniformity</vt:lpstr>
      <vt:lpstr>SST(LAM)</vt:lpstr>
      <vt:lpstr>SST(ZID)</vt:lpstr>
      <vt:lpstr>SST(NEV)</vt:lpstr>
      <vt:lpstr>lamivudine</vt:lpstr>
      <vt:lpstr>zidovudine</vt:lpstr>
      <vt:lpstr>Nevirapine</vt:lpstr>
      <vt:lpstr>lamivudine!Print_Area</vt:lpstr>
      <vt:lpstr>Nevirapine!Print_Area</vt:lpstr>
      <vt:lpstr>Uniformity!Print_Area</vt:lpstr>
      <vt:lpstr>zidovudine!Print_Area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User</cp:lastModifiedBy>
  <cp:lastPrinted>2016-07-22T07:04:24Z</cp:lastPrinted>
  <dcterms:created xsi:type="dcterms:W3CDTF">2005-07-05T10:19:27Z</dcterms:created>
  <dcterms:modified xsi:type="dcterms:W3CDTF">2016-07-22T07:07:31Z</dcterms:modified>
  <cp:category/>
</cp:coreProperties>
</file>