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(LAM)" sheetId="11" r:id="rId1"/>
    <sheet name="SST" sheetId="1" r:id="rId2"/>
    <sheet name="Uniformity" sheetId="2" r:id="rId3"/>
    <sheet name="lamivudine" sheetId="3" r:id="rId4"/>
    <sheet name="Nevirapine" sheetId="4" r:id="rId5"/>
    <sheet name="zidovudine" sheetId="10" r:id="rId6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11" l="1"/>
  <c r="E51" i="11"/>
  <c r="D51" i="11"/>
  <c r="C51" i="11"/>
  <c r="B51" i="11"/>
  <c r="B52" i="11" s="1"/>
  <c r="B32" i="11"/>
  <c r="E30" i="11"/>
  <c r="D30" i="11"/>
  <c r="C30" i="11"/>
  <c r="B30" i="11"/>
  <c r="B31" i="11" s="1"/>
  <c r="C120" i="10" l="1"/>
  <c r="B116" i="10"/>
  <c r="D100" i="10" s="1"/>
  <c r="B98" i="10"/>
  <c r="F95" i="10"/>
  <c r="D95" i="10"/>
  <c r="B87" i="10"/>
  <c r="F97" i="10" s="1"/>
  <c r="B81" i="10"/>
  <c r="B83" i="10" s="1"/>
  <c r="B80" i="10"/>
  <c r="B79" i="10"/>
  <c r="C76" i="10"/>
  <c r="H71" i="10"/>
  <c r="G71" i="10"/>
  <c r="B68" i="10"/>
  <c r="B69" i="10" s="1"/>
  <c r="H67" i="10"/>
  <c r="G67" i="10"/>
  <c r="G66" i="10"/>
  <c r="H66" i="10" s="1"/>
  <c r="G65" i="10"/>
  <c r="H65" i="10" s="1"/>
  <c r="H63" i="10"/>
  <c r="G63" i="10"/>
  <c r="B57" i="10"/>
  <c r="C56" i="10"/>
  <c r="B55" i="10"/>
  <c r="D48" i="10"/>
  <c r="D49" i="10" s="1"/>
  <c r="B45" i="10"/>
  <c r="F44" i="10"/>
  <c r="D44" i="10"/>
  <c r="F42" i="10"/>
  <c r="D42" i="10"/>
  <c r="I39" i="10" s="1"/>
  <c r="G41" i="10"/>
  <c r="E41" i="10"/>
  <c r="B34" i="10"/>
  <c r="B30" i="10"/>
  <c r="D45" i="10" s="1"/>
  <c r="C120" i="4"/>
  <c r="B116" i="4"/>
  <c r="D100" i="4" s="1"/>
  <c r="D101" i="4" s="1"/>
  <c r="B98" i="4"/>
  <c r="F95" i="4"/>
  <c r="I92" i="4" s="1"/>
  <c r="D95" i="4"/>
  <c r="B87" i="4"/>
  <c r="D97" i="4" s="1"/>
  <c r="B81" i="4"/>
  <c r="B83" i="4" s="1"/>
  <c r="B80" i="4"/>
  <c r="B79" i="4"/>
  <c r="C76" i="4"/>
  <c r="B68" i="4"/>
  <c r="B57" i="4"/>
  <c r="C56" i="4"/>
  <c r="B55" i="4"/>
  <c r="B45" i="4"/>
  <c r="D48" i="4" s="1"/>
  <c r="F42" i="4"/>
  <c r="D42" i="4"/>
  <c r="B34" i="4"/>
  <c r="F44" i="4" s="1"/>
  <c r="F45" i="4" s="1"/>
  <c r="B30" i="4"/>
  <c r="C120" i="3"/>
  <c r="B116" i="3"/>
  <c r="D100" i="3" s="1"/>
  <c r="B98" i="3"/>
  <c r="F97" i="3"/>
  <c r="F95" i="3"/>
  <c r="D95" i="3"/>
  <c r="B87" i="3"/>
  <c r="D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F44" i="3" s="1"/>
  <c r="F45" i="3" s="1"/>
  <c r="B30" i="3"/>
  <c r="D50" i="2"/>
  <c r="D49" i="2"/>
  <c r="C49" i="2"/>
  <c r="B49" i="2"/>
  <c r="C46" i="2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10" l="1"/>
  <c r="D101" i="10"/>
  <c r="D102" i="10" s="1"/>
  <c r="D97" i="10"/>
  <c r="I92" i="3"/>
  <c r="D101" i="3"/>
  <c r="D102" i="3" s="1"/>
  <c r="D46" i="10"/>
  <c r="E38" i="10"/>
  <c r="F45" i="10"/>
  <c r="F46" i="10" s="1"/>
  <c r="D98" i="10"/>
  <c r="F98" i="10"/>
  <c r="E39" i="10"/>
  <c r="G40" i="10"/>
  <c r="G39" i="10"/>
  <c r="G38" i="10"/>
  <c r="E40" i="10"/>
  <c r="B69" i="4"/>
  <c r="B69" i="3"/>
  <c r="F46" i="3"/>
  <c r="I39" i="3"/>
  <c r="D44" i="3"/>
  <c r="D45" i="3" s="1"/>
  <c r="D98" i="3"/>
  <c r="D99" i="3" s="1"/>
  <c r="F46" i="4"/>
  <c r="G38" i="4"/>
  <c r="D44" i="4"/>
  <c r="D45" i="4" s="1"/>
  <c r="E38" i="4" s="1"/>
  <c r="G40" i="4"/>
  <c r="D98" i="4"/>
  <c r="D99" i="4" s="1"/>
  <c r="G39" i="3"/>
  <c r="D49" i="3"/>
  <c r="G41" i="3"/>
  <c r="E41" i="3"/>
  <c r="G40" i="3"/>
  <c r="G38" i="3"/>
  <c r="E94" i="3"/>
  <c r="D102" i="4"/>
  <c r="E94" i="4"/>
  <c r="C50" i="2"/>
  <c r="G41" i="4"/>
  <c r="D49" i="4"/>
  <c r="F98" i="3"/>
  <c r="F99" i="3" s="1"/>
  <c r="F97" i="4"/>
  <c r="F98" i="4" s="1"/>
  <c r="F99" i="4" s="1"/>
  <c r="G39" i="4"/>
  <c r="I39" i="4"/>
  <c r="E91" i="10" l="1"/>
  <c r="G92" i="10"/>
  <c r="G94" i="10"/>
  <c r="G93" i="10"/>
  <c r="G42" i="10"/>
  <c r="D52" i="10"/>
  <c r="E94" i="10"/>
  <c r="E92" i="10"/>
  <c r="D50" i="10"/>
  <c r="G91" i="10"/>
  <c r="F99" i="10"/>
  <c r="E42" i="10"/>
  <c r="D99" i="10"/>
  <c r="E93" i="10"/>
  <c r="D46" i="3"/>
  <c r="E39" i="3"/>
  <c r="G42" i="3"/>
  <c r="E38" i="3"/>
  <c r="E40" i="3"/>
  <c r="E91" i="3"/>
  <c r="E93" i="3"/>
  <c r="E92" i="3"/>
  <c r="G42" i="4"/>
  <c r="D46" i="4"/>
  <c r="E39" i="4"/>
  <c r="E41" i="4"/>
  <c r="E91" i="4"/>
  <c r="E93" i="4"/>
  <c r="E40" i="4"/>
  <c r="E92" i="4"/>
  <c r="G94" i="4"/>
  <c r="G91" i="3"/>
  <c r="D52" i="4"/>
  <c r="G93" i="4"/>
  <c r="G91" i="4"/>
  <c r="G93" i="3"/>
  <c r="G92" i="4"/>
  <c r="G92" i="3"/>
  <c r="G94" i="3"/>
  <c r="G95" i="10" l="1"/>
  <c r="D105" i="3"/>
  <c r="D105" i="10"/>
  <c r="E95" i="10"/>
  <c r="D103" i="10"/>
  <c r="G68" i="10"/>
  <c r="H68" i="10" s="1"/>
  <c r="G69" i="10"/>
  <c r="H69" i="10" s="1"/>
  <c r="G64" i="10"/>
  <c r="H64" i="10" s="1"/>
  <c r="G62" i="10"/>
  <c r="H62" i="10" s="1"/>
  <c r="G60" i="10"/>
  <c r="D51" i="10"/>
  <c r="G70" i="10"/>
  <c r="H70" i="10" s="1"/>
  <c r="G61" i="10"/>
  <c r="H61" i="10" s="1"/>
  <c r="D105" i="4"/>
  <c r="D103" i="4"/>
  <c r="E113" i="4" s="1"/>
  <c r="F113" i="4" s="1"/>
  <c r="D103" i="3"/>
  <c r="E110" i="3" s="1"/>
  <c r="F110" i="3" s="1"/>
  <c r="E95" i="3"/>
  <c r="E42" i="3"/>
  <c r="D52" i="3"/>
  <c r="D50" i="3"/>
  <c r="G65" i="3" s="1"/>
  <c r="H65" i="3" s="1"/>
  <c r="G95" i="3"/>
  <c r="D50" i="4"/>
  <c r="G66" i="4" s="1"/>
  <c r="H66" i="4" s="1"/>
  <c r="E42" i="4"/>
  <c r="E95" i="4"/>
  <c r="G95" i="4"/>
  <c r="E109" i="4"/>
  <c r="F109" i="4" s="1"/>
  <c r="E111" i="3"/>
  <c r="F111" i="3" s="1"/>
  <c r="D104" i="3"/>
  <c r="D51" i="3"/>
  <c r="G71" i="4"/>
  <c r="H71" i="4" s="1"/>
  <c r="G69" i="4"/>
  <c r="H69" i="4" s="1"/>
  <c r="D104" i="4" l="1"/>
  <c r="E108" i="4"/>
  <c r="F108" i="4" s="1"/>
  <c r="E109" i="3"/>
  <c r="F109" i="3" s="1"/>
  <c r="E112" i="3"/>
  <c r="F112" i="3" s="1"/>
  <c r="E113" i="3"/>
  <c r="F113" i="3" s="1"/>
  <c r="E108" i="3"/>
  <c r="F108" i="3" s="1"/>
  <c r="H60" i="10"/>
  <c r="G74" i="10"/>
  <c r="G72" i="10"/>
  <c r="G73" i="10" s="1"/>
  <c r="E112" i="10"/>
  <c r="F112" i="10" s="1"/>
  <c r="E110" i="10"/>
  <c r="F110" i="10" s="1"/>
  <c r="E108" i="10"/>
  <c r="E113" i="10"/>
  <c r="F113" i="10" s="1"/>
  <c r="E111" i="10"/>
  <c r="F111" i="10" s="1"/>
  <c r="E109" i="10"/>
  <c r="F109" i="10" s="1"/>
  <c r="D104" i="10"/>
  <c r="E111" i="4"/>
  <c r="F111" i="4" s="1"/>
  <c r="E110" i="4"/>
  <c r="F110" i="4" s="1"/>
  <c r="E112" i="4"/>
  <c r="F112" i="4" s="1"/>
  <c r="G67" i="4"/>
  <c r="H67" i="4" s="1"/>
  <c r="G60" i="3"/>
  <c r="G71" i="3"/>
  <c r="H71" i="3" s="1"/>
  <c r="G62" i="3"/>
  <c r="H62" i="3" s="1"/>
  <c r="G68" i="3"/>
  <c r="H68" i="3" s="1"/>
  <c r="G64" i="3"/>
  <c r="H64" i="3" s="1"/>
  <c r="G70" i="3"/>
  <c r="H70" i="3" s="1"/>
  <c r="G63" i="3"/>
  <c r="H63" i="3" s="1"/>
  <c r="G69" i="3"/>
  <c r="H69" i="3" s="1"/>
  <c r="G61" i="3"/>
  <c r="H61" i="3" s="1"/>
  <c r="G67" i="3"/>
  <c r="H67" i="3" s="1"/>
  <c r="G66" i="3"/>
  <c r="H66" i="3" s="1"/>
  <c r="G63" i="4"/>
  <c r="H63" i="4" s="1"/>
  <c r="G68" i="4"/>
  <c r="H68" i="4" s="1"/>
  <c r="G60" i="4"/>
  <c r="H60" i="4" s="1"/>
  <c r="G65" i="4"/>
  <c r="H65" i="4" s="1"/>
  <c r="G62" i="4"/>
  <c r="H62" i="4" s="1"/>
  <c r="G61" i="4"/>
  <c r="H61" i="4" s="1"/>
  <c r="G64" i="4"/>
  <c r="H64" i="4" s="1"/>
  <c r="D51" i="4"/>
  <c r="G70" i="4"/>
  <c r="H70" i="4" s="1"/>
  <c r="H60" i="3"/>
  <c r="E117" i="4" l="1"/>
  <c r="E115" i="4"/>
  <c r="E116" i="4" s="1"/>
  <c r="E117" i="3"/>
  <c r="E115" i="3"/>
  <c r="E116" i="3" s="1"/>
  <c r="E115" i="10"/>
  <c r="E116" i="10" s="1"/>
  <c r="E117" i="10"/>
  <c r="F108" i="10"/>
  <c r="H74" i="10"/>
  <c r="H72" i="10"/>
  <c r="G74" i="3"/>
  <c r="G72" i="3"/>
  <c r="G73" i="3" s="1"/>
  <c r="G74" i="4"/>
  <c r="G72" i="4"/>
  <c r="G73" i="4" s="1"/>
  <c r="F117" i="3"/>
  <c r="F115" i="3"/>
  <c r="H72" i="4"/>
  <c r="H74" i="4"/>
  <c r="H74" i="3"/>
  <c r="H72" i="3"/>
  <c r="F117" i="4"/>
  <c r="F115" i="4"/>
  <c r="G76" i="10" l="1"/>
  <c r="H73" i="10"/>
  <c r="F117" i="10"/>
  <c r="F115" i="10"/>
  <c r="H73" i="3"/>
  <c r="G76" i="3"/>
  <c r="G120" i="3"/>
  <c r="F116" i="3"/>
  <c r="G76" i="4"/>
  <c r="H73" i="4"/>
  <c r="G120" i="4"/>
  <c r="F116" i="4"/>
  <c r="G120" i="10" l="1"/>
  <c r="F116" i="10"/>
</calcChain>
</file>

<file path=xl/sharedStrings.xml><?xml version="1.0" encoding="utf-8"?>
<sst xmlns="http://schemas.openxmlformats.org/spreadsheetml/2006/main" count="603" uniqueCount="132">
  <si>
    <t>HPLC System Suitability Report</t>
  </si>
  <si>
    <t>Analysis Data</t>
  </si>
  <si>
    <t>Assay</t>
  </si>
  <si>
    <t>Sample(s)</t>
  </si>
  <si>
    <t>Reference Substance:</t>
  </si>
  <si>
    <t>LAMIVUDINE 150MG + ZIDOVUDINE 300MG + NEVIRAPINE 200MG TABLETS</t>
  </si>
  <si>
    <t>% age Purity:</t>
  </si>
  <si>
    <t>NDQD2016061045</t>
  </si>
  <si>
    <t>Weight (mg):</t>
  </si>
  <si>
    <t>Lamivudine     Nevirapine and Zidovudine</t>
  </si>
  <si>
    <t>Standard Conc (mg/mL):</t>
  </si>
  <si>
    <t xml:space="preserve">Lamivudine 150mg + Zidovudine 300mg + Nevirapine 200mg </t>
  </si>
  <si>
    <t>2016-06-10 14:31:05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</si>
  <si>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</si>
  <si>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</si>
  <si>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</si>
  <si>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</si>
  <si>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</si>
  <si>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</si>
  <si>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</si>
  <si>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</si>
  <si>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</si>
  <si>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</si>
  <si>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</si>
  <si>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</si>
  <si>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</si>
  <si>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</si>
  <si>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</si>
  <si>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</si>
  <si>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</si>
  <si>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</si>
  <si>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</si>
  <si>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</si>
  <si>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</si>
  <si>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</si>
  <si>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</si>
  <si>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</si>
  <si>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</si>
  <si>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</si>
  <si>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</si>
  <si>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</si>
  <si>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</si>
  <si>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</si>
  <si>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</si>
  <si>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</si>
  <si>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</si>
  <si>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</si>
  <si>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</si>
  <si>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</si>
  <si>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</si>
  <si>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</si>
  <si>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</si>
  <si>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</si>
  <si>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</si>
  <si>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</si>
  <si>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</si>
  <si>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</si>
  <si>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</si>
  <si>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</si>
  <si>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</si>
  <si>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</si>
  <si>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</si>
  <si>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</si>
  <si>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</si>
  <si>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</si>
  <si>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</si>
  <si>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</si>
  <si>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</si>
  <si>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</si>
  <si>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</si>
  <si>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</si>
  <si>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</si>
  <si>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</si>
  <si>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</si>
  <si>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</si>
  <si>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</si>
  <si>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</si>
  <si>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</si>
  <si>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</si>
  <si>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</si>
  <si>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</si>
  <si>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</si>
  <si>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</si>
  <si>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</si>
  <si>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</si>
  <si>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</si>
  <si>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</si>
  <si>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</si>
  <si>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</si>
  <si>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</si>
  <si>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</si>
  <si>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</si>
  <si>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</si>
  <si>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</si>
  <si>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</si>
  <si>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</si>
  <si>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</si>
  <si>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</si>
  <si>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</si>
  <si>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</si>
  <si>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</si>
  <si>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</si>
  <si>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</si>
  <si>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</si>
  <si>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</si>
  <si>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</si>
  <si>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</si>
  <si>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</si>
  <si>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</si>
  <si>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</si>
  <si>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</si>
  <si>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</si>
  <si>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</si>
  <si>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</si>
  <si>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</si>
  <si>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</si>
  <si>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</si>
  <si>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</si>
  <si>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</si>
  <si>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</si>
  <si>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</si>
  <si>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</si>
  <si>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</si>
  <si>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</si>
  <si>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</si>
  <si>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</si>
  <si>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lamivudine</t>
  </si>
  <si>
    <t>zidovudine</t>
  </si>
  <si>
    <t>WRS L3-9</t>
  </si>
  <si>
    <t>WRS NI-4</t>
  </si>
  <si>
    <t>WRS Z1-3</t>
  </si>
  <si>
    <t>LAMIVUDINE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</si>
</sst>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7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5" fillId="3" borderId="29" xfId="4" applyFont="1" applyFill="1" applyBorder="1" applyAlignment="1" applyProtection="1">
      <alignment horizontal="center"/>
      <protection locked="0"/>
    </xf>
    <xf numFmtId="0" fontId="25" fillId="3" borderId="23" xfId="4" applyFont="1" applyFill="1" applyBorder="1" applyAlignment="1" applyProtection="1">
      <alignment horizontal="center"/>
      <protection locked="0"/>
    </xf>
    <xf numFmtId="0" fontId="25" fillId="3" borderId="34" xfId="4" applyFont="1" applyFill="1" applyBorder="1" applyAlignment="1" applyProtection="1">
      <alignment horizontal="center"/>
      <protection locked="0"/>
    </xf>
    <xf numFmtId="0" fontId="25" fillId="3" borderId="29" xfId="5" applyFont="1" applyFill="1" applyBorder="1" applyAlignment="1" applyProtection="1">
      <alignment horizontal="center"/>
      <protection locked="0"/>
    </xf>
    <xf numFmtId="0" fontId="25" fillId="3" borderId="23" xfId="5" applyFont="1" applyFill="1" applyBorder="1" applyAlignment="1" applyProtection="1">
      <alignment horizontal="center"/>
      <protection locked="0"/>
    </xf>
    <xf numFmtId="0" fontId="25" fillId="3" borderId="34" xfId="5" applyFont="1" applyFill="1" applyBorder="1" applyAlignment="1" applyProtection="1">
      <alignment horizontal="center"/>
      <protection locked="0"/>
    </xf>
    <xf numFmtId="0" fontId="25" fillId="3" borderId="29" xfId="6" applyFont="1" applyFill="1" applyBorder="1" applyAlignment="1" applyProtection="1">
      <alignment horizontal="center"/>
      <protection locked="0"/>
    </xf>
    <xf numFmtId="0" fontId="25" fillId="3" borderId="23" xfId="6" applyFont="1" applyFill="1" applyBorder="1" applyAlignment="1" applyProtection="1">
      <alignment horizontal="center"/>
      <protection locked="0"/>
    </xf>
    <xf numFmtId="0" fontId="25" fillId="3" borderId="34" xfId="6" applyFont="1" applyFill="1" applyBorder="1" applyAlignment="1" applyProtection="1">
      <alignment horizontal="center"/>
      <protection locked="0"/>
    </xf>
    <xf numFmtId="0" fontId="25" fillId="3" borderId="29" xfId="7" applyFont="1" applyFill="1" applyBorder="1" applyAlignment="1" applyProtection="1">
      <alignment horizontal="center"/>
      <protection locked="0"/>
    </xf>
    <xf numFmtId="0" fontId="25" fillId="3" borderId="23" xfId="7" applyFont="1" applyFill="1" applyBorder="1" applyAlignment="1" applyProtection="1">
      <alignment horizontal="center"/>
      <protection locked="0"/>
    </xf>
    <xf numFmtId="0" fontId="25" fillId="3" borderId="34" xfId="7" applyFont="1" applyFill="1" applyBorder="1" applyAlignment="1" applyProtection="1">
      <alignment horizontal="center"/>
      <protection locked="0"/>
    </xf>
    <xf numFmtId="0" fontId="25" fillId="3" borderId="29" xfId="8" applyFont="1" applyFill="1" applyBorder="1" applyAlignment="1" applyProtection="1">
      <alignment horizontal="center"/>
      <protection locked="0"/>
    </xf>
    <xf numFmtId="0" fontId="25" fillId="3" borderId="23" xfId="8" applyFont="1" applyFill="1" applyBorder="1" applyAlignment="1" applyProtection="1">
      <alignment horizontal="center"/>
      <protection locked="0"/>
    </xf>
    <xf numFmtId="0" fontId="25" fillId="3" borderId="34" xfId="8" applyFont="1" applyFill="1" applyBorder="1" applyAlignment="1" applyProtection="1">
      <alignment horizontal="center"/>
      <protection locked="0"/>
    </xf>
    <xf numFmtId="0" fontId="1" fillId="2" borderId="0" xfId="9" applyFont="1" applyFill="1"/>
    <xf numFmtId="0" fontId="2" fillId="2" borderId="0" xfId="9" applyFont="1" applyFill="1"/>
    <xf numFmtId="0" fontId="2" fillId="2" borderId="0" xfId="9" applyFont="1" applyFill="1" applyAlignment="1">
      <alignment horizontal="right"/>
    </xf>
    <xf numFmtId="0" fontId="3" fillId="2" borderId="0" xfId="9" applyFont="1" applyFill="1" applyAlignment="1">
      <alignment horizontal="center"/>
    </xf>
    <xf numFmtId="0" fontId="4" fillId="2" borderId="0" xfId="9" applyFont="1" applyFill="1"/>
    <xf numFmtId="0" fontId="4" fillId="2" borderId="0" xfId="9" applyFont="1" applyFill="1" applyAlignment="1">
      <alignment horizontal="left"/>
    </xf>
    <xf numFmtId="0" fontId="5" fillId="2" borderId="0" xfId="9" applyFont="1" applyFill="1" applyAlignment="1">
      <alignment horizontal="left"/>
    </xf>
    <xf numFmtId="0" fontId="5" fillId="2" borderId="0" xfId="9" applyFont="1" applyFill="1" applyAlignment="1">
      <alignment horizontal="center"/>
    </xf>
    <xf numFmtId="0" fontId="6" fillId="2" borderId="0" xfId="9" applyFont="1" applyFill="1"/>
    <xf numFmtId="0" fontId="5" fillId="2" borderId="0" xfId="9" applyFont="1" applyFill="1"/>
    <xf numFmtId="2" fontId="5" fillId="2" borderId="0" xfId="9" applyNumberFormat="1" applyFont="1" applyFill="1" applyAlignment="1">
      <alignment horizontal="center"/>
    </xf>
    <xf numFmtId="164" fontId="5" fillId="2" borderId="0" xfId="9" applyNumberFormat="1" applyFont="1" applyFill="1" applyAlignment="1">
      <alignment horizontal="center"/>
    </xf>
    <xf numFmtId="0" fontId="5" fillId="2" borderId="1" xfId="9" applyFont="1" applyFill="1" applyBorder="1" applyAlignment="1">
      <alignment horizontal="center"/>
    </xf>
    <xf numFmtId="0" fontId="5" fillId="2" borderId="2" xfId="9" applyFont="1" applyFill="1" applyBorder="1" applyAlignment="1">
      <alignment horizontal="center"/>
    </xf>
    <xf numFmtId="0" fontId="6" fillId="2" borderId="3" xfId="9" applyFont="1" applyFill="1" applyBorder="1" applyAlignment="1">
      <alignment horizontal="center"/>
    </xf>
    <xf numFmtId="0" fontId="7" fillId="3" borderId="3" xfId="9" applyFont="1" applyFill="1" applyBorder="1" applyAlignment="1" applyProtection="1">
      <alignment horizontal="center"/>
      <protection locked="0"/>
    </xf>
    <xf numFmtId="2" fontId="7" fillId="3" borderId="3" xfId="9" applyNumberFormat="1" applyFont="1" applyFill="1" applyBorder="1" applyAlignment="1" applyProtection="1">
      <alignment horizontal="center"/>
      <protection locked="0"/>
    </xf>
    <xf numFmtId="2" fontId="7" fillId="3" borderId="4" xfId="9" applyNumberFormat="1" applyFont="1" applyFill="1" applyBorder="1" applyAlignment="1" applyProtection="1">
      <alignment horizontal="center"/>
      <protection locked="0"/>
    </xf>
    <xf numFmtId="0" fontId="7" fillId="3" borderId="5" xfId="9" applyFont="1" applyFill="1" applyBorder="1" applyAlignment="1" applyProtection="1">
      <alignment horizontal="center"/>
      <protection locked="0"/>
    </xf>
    <xf numFmtId="2" fontId="7" fillId="3" borderId="5" xfId="9" applyNumberFormat="1" applyFont="1" applyFill="1" applyBorder="1" applyAlignment="1" applyProtection="1">
      <alignment horizontal="center"/>
      <protection locked="0"/>
    </xf>
    <xf numFmtId="0" fontId="6" fillId="2" borderId="4" xfId="9" applyFont="1" applyFill="1" applyBorder="1"/>
    <xf numFmtId="1" fontId="5" fillId="4" borderId="2" xfId="9" applyNumberFormat="1" applyFont="1" applyFill="1" applyBorder="1" applyAlignment="1">
      <alignment horizontal="center"/>
    </xf>
    <xf numFmtId="1" fontId="5" fillId="4" borderId="1" xfId="9" applyNumberFormat="1" applyFont="1" applyFill="1" applyBorder="1" applyAlignment="1">
      <alignment horizontal="center"/>
    </xf>
    <xf numFmtId="2" fontId="5" fillId="4" borderId="1" xfId="9" applyNumberFormat="1" applyFont="1" applyFill="1" applyBorder="1" applyAlignment="1">
      <alignment horizontal="center"/>
    </xf>
    <xf numFmtId="0" fontId="6" fillId="2" borderId="3" xfId="9" applyFont="1" applyFill="1" applyBorder="1"/>
    <xf numFmtId="10" fontId="5" fillId="5" borderId="1" xfId="9" applyNumberFormat="1" applyFont="1" applyFill="1" applyBorder="1" applyAlignment="1">
      <alignment horizontal="center"/>
    </xf>
    <xf numFmtId="165" fontId="5" fillId="2" borderId="0" xfId="9" applyNumberFormat="1" applyFont="1" applyFill="1" applyAlignment="1">
      <alignment horizontal="center"/>
    </xf>
    <xf numFmtId="0" fontId="6" fillId="2" borderId="6" xfId="9" applyFont="1" applyFill="1" applyBorder="1"/>
    <xf numFmtId="0" fontId="6" fillId="2" borderId="5" xfId="9" applyFont="1" applyFill="1" applyBorder="1"/>
    <xf numFmtId="0" fontId="5" fillId="4" borderId="1" xfId="9" applyFont="1" applyFill="1" applyBorder="1" applyAlignment="1">
      <alignment horizontal="center"/>
    </xf>
    <xf numFmtId="0" fontId="5" fillId="2" borderId="7" xfId="9" applyFont="1" applyFill="1" applyBorder="1" applyAlignment="1">
      <alignment horizontal="center"/>
    </xf>
    <xf numFmtId="0" fontId="6" fillId="2" borderId="7" xfId="9" applyFont="1" applyFill="1" applyBorder="1"/>
    <xf numFmtId="0" fontId="6" fillId="2" borderId="8" xfId="9" applyFont="1" applyFill="1" applyBorder="1"/>
    <xf numFmtId="0" fontId="6" fillId="2" borderId="0" xfId="9" applyFont="1" applyFill="1" applyAlignment="1" applyProtection="1">
      <alignment horizontal="left"/>
      <protection locked="0"/>
    </xf>
    <xf numFmtId="0" fontId="6" fillId="2" borderId="0" xfId="9" applyFont="1" applyFill="1" applyProtection="1">
      <protection locked="0"/>
    </xf>
    <xf numFmtId="0" fontId="2" fillId="2" borderId="9" xfId="9" applyFont="1" applyFill="1" applyBorder="1"/>
    <xf numFmtId="0" fontId="2" fillId="2" borderId="0" xfId="9" applyFont="1" applyFill="1" applyAlignment="1">
      <alignment horizontal="center"/>
    </xf>
    <xf numFmtId="10" fontId="2" fillId="2" borderId="9" xfId="9" applyNumberFormat="1" applyFont="1" applyFill="1" applyBorder="1"/>
    <xf numFmtId="0" fontId="24" fillId="2" borderId="0" xfId="9" applyFill="1"/>
    <xf numFmtId="0" fontId="1" fillId="2" borderId="10" xfId="9" applyFont="1" applyFill="1" applyBorder="1" applyAlignment="1">
      <alignment horizontal="center"/>
    </xf>
    <xf numFmtId="0" fontId="1" fillId="2" borderId="10" xfId="9" applyFont="1" applyFill="1" applyBorder="1" applyAlignment="1">
      <alignment horizontal="center"/>
    </xf>
    <xf numFmtId="0" fontId="2" fillId="2" borderId="10" xfId="9" applyFont="1" applyFill="1" applyBorder="1" applyAlignment="1">
      <alignment horizontal="center"/>
    </xf>
    <xf numFmtId="0" fontId="1" fillId="2" borderId="0" xfId="9" applyFont="1" applyFill="1" applyAlignment="1">
      <alignment horizontal="right"/>
    </xf>
    <xf numFmtId="0" fontId="2" fillId="2" borderId="7" xfId="9" applyFont="1" applyFill="1" applyBorder="1"/>
    <xf numFmtId="0" fontId="1" fillId="2" borderId="11" xfId="9" applyFont="1" applyFill="1" applyBorder="1"/>
    <xf numFmtId="0" fontId="2" fillId="2" borderId="11" xfId="9" applyFont="1" applyFill="1" applyBorder="1"/>
  </cellXfs>
  <cellStyles count="10">
    <cellStyle name="Normal" xfId="0" builtinId="0"/>
    <cellStyle name="Normal 10" xfId="9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3" workbookViewId="0">
      <selection activeCell="A15" sqref="A15:G61"/>
    </sheetView>
  </sheetViews>
  <sheetFormatPr defaultRowHeight="13.5" x14ac:dyDescent="0.25"/>
  <cols>
    <col min="1" max="1" width="27.5703125" style="693" customWidth="1"/>
    <col min="2" max="2" width="20.42578125" style="693" customWidth="1"/>
    <col min="3" max="3" width="31.85546875" style="693" customWidth="1"/>
    <col min="4" max="4" width="25.85546875" style="693" customWidth="1"/>
    <col min="5" max="5" width="25.7109375" style="693" customWidth="1"/>
    <col min="6" max="6" width="23.140625" style="693" customWidth="1"/>
    <col min="7" max="7" width="28.42578125" style="693" customWidth="1"/>
    <col min="8" max="8" width="21.5703125" style="693" customWidth="1"/>
    <col min="9" max="9" width="9.140625" style="693" customWidth="1"/>
    <col min="10" max="16384" width="9.140625" style="730"/>
  </cols>
  <sheetData>
    <row r="14" spans="1:6" ht="15" customHeight="1" x14ac:dyDescent="0.3">
      <c r="A14" s="692"/>
      <c r="C14" s="694"/>
      <c r="F14" s="694"/>
    </row>
    <row r="15" spans="1:6" ht="18.75" customHeight="1" x14ac:dyDescent="0.3">
      <c r="A15" s="695" t="s">
        <v>0</v>
      </c>
      <c r="B15" s="695"/>
      <c r="C15" s="695"/>
      <c r="D15" s="695"/>
      <c r="E15" s="695"/>
    </row>
    <row r="16" spans="1:6" ht="16.5" customHeight="1" x14ac:dyDescent="0.3">
      <c r="A16" s="696" t="s">
        <v>1</v>
      </c>
      <c r="B16" s="697" t="s">
        <v>2</v>
      </c>
    </row>
    <row r="17" spans="1:5" ht="16.5" customHeight="1" x14ac:dyDescent="0.3">
      <c r="A17" s="698" t="s">
        <v>3</v>
      </c>
      <c r="B17" s="698" t="s">
        <v>5</v>
      </c>
      <c r="D17" s="699"/>
      <c r="E17" s="700"/>
    </row>
    <row r="18" spans="1:5" ht="16.5" customHeight="1" x14ac:dyDescent="0.3">
      <c r="A18" s="701" t="s">
        <v>4</v>
      </c>
      <c r="B18" s="698" t="s">
        <v>131</v>
      </c>
      <c r="C18" s="700"/>
      <c r="D18" s="700"/>
      <c r="E18" s="700"/>
    </row>
    <row r="19" spans="1:5" ht="16.5" customHeight="1" x14ac:dyDescent="0.3">
      <c r="A19" s="701" t="s">
        <v>6</v>
      </c>
      <c r="B19" s="702">
        <v>100.4</v>
      </c>
      <c r="C19" s="700"/>
      <c r="D19" s="700"/>
      <c r="E19" s="700"/>
    </row>
    <row r="20" spans="1:5" ht="16.5" customHeight="1" x14ac:dyDescent="0.3">
      <c r="A20" s="698" t="s">
        <v>8</v>
      </c>
      <c r="B20" s="702">
        <v>15.03</v>
      </c>
      <c r="C20" s="700"/>
      <c r="D20" s="700"/>
      <c r="E20" s="700"/>
    </row>
    <row r="21" spans="1:5" ht="16.5" customHeight="1" x14ac:dyDescent="0.3">
      <c r="A21" s="698" t="s">
        <v>10</v>
      </c>
      <c r="B21" s="703">
        <v>0.15</v>
      </c>
      <c r="C21" s="700"/>
      <c r="D21" s="700"/>
      <c r="E21" s="700"/>
    </row>
    <row r="22" spans="1:5" ht="15.75" customHeight="1" x14ac:dyDescent="0.25">
      <c r="A22" s="700"/>
      <c r="B22" s="700"/>
      <c r="C22" s="700"/>
      <c r="D22" s="700"/>
      <c r="E22" s="700"/>
    </row>
    <row r="23" spans="1:5" ht="16.5" customHeight="1" x14ac:dyDescent="0.3">
      <c r="A23" s="704" t="s">
        <v>13</v>
      </c>
      <c r="B23" s="705" t="s">
        <v>14</v>
      </c>
      <c r="C23" s="704" t="s">
        <v>15</v>
      </c>
      <c r="D23" s="704" t="s">
        <v>16</v>
      </c>
      <c r="E23" s="704" t="s">
        <v>17</v>
      </c>
    </row>
    <row r="24" spans="1:5" ht="16.5" customHeight="1" x14ac:dyDescent="0.3">
      <c r="A24" s="706">
        <v>1</v>
      </c>
      <c r="B24" s="707">
        <v>115506147</v>
      </c>
      <c r="C24" s="707">
        <v>3863.1</v>
      </c>
      <c r="D24" s="708">
        <v>1.2</v>
      </c>
      <c r="E24" s="709">
        <v>3</v>
      </c>
    </row>
    <row r="25" spans="1:5" ht="16.5" customHeight="1" x14ac:dyDescent="0.3">
      <c r="A25" s="706">
        <v>2</v>
      </c>
      <c r="B25" s="707">
        <v>115593793</v>
      </c>
      <c r="C25" s="707">
        <v>3860.3</v>
      </c>
      <c r="D25" s="708">
        <v>1.1000000000000001</v>
      </c>
      <c r="E25" s="708">
        <v>3</v>
      </c>
    </row>
    <row r="26" spans="1:5" ht="16.5" customHeight="1" x14ac:dyDescent="0.3">
      <c r="A26" s="706">
        <v>3</v>
      </c>
      <c r="B26" s="707">
        <v>115837796</v>
      </c>
      <c r="C26" s="707">
        <v>3853.8</v>
      </c>
      <c r="D26" s="708">
        <v>1.2</v>
      </c>
      <c r="E26" s="708">
        <v>3</v>
      </c>
    </row>
    <row r="27" spans="1:5" ht="16.5" customHeight="1" x14ac:dyDescent="0.3">
      <c r="A27" s="706">
        <v>4</v>
      </c>
      <c r="B27" s="707">
        <v>115833536</v>
      </c>
      <c r="C27" s="707">
        <v>3869.6</v>
      </c>
      <c r="D27" s="708">
        <v>1.2</v>
      </c>
      <c r="E27" s="708">
        <v>3</v>
      </c>
    </row>
    <row r="28" spans="1:5" ht="16.5" customHeight="1" x14ac:dyDescent="0.3">
      <c r="A28" s="706">
        <v>5</v>
      </c>
      <c r="B28" s="707">
        <v>115845247</v>
      </c>
      <c r="C28" s="707">
        <v>3882.3</v>
      </c>
      <c r="D28" s="708">
        <v>1.1000000000000001</v>
      </c>
      <c r="E28" s="708">
        <v>3</v>
      </c>
    </row>
    <row r="29" spans="1:5" ht="16.5" customHeight="1" x14ac:dyDescent="0.3">
      <c r="A29" s="706">
        <v>6</v>
      </c>
      <c r="B29" s="710">
        <v>115488855</v>
      </c>
      <c r="C29" s="710">
        <v>3899.5</v>
      </c>
      <c r="D29" s="711">
        <v>1.1000000000000001</v>
      </c>
      <c r="E29" s="711">
        <v>3</v>
      </c>
    </row>
    <row r="30" spans="1:5" ht="16.5" customHeight="1" x14ac:dyDescent="0.3">
      <c r="A30" s="712" t="s">
        <v>18</v>
      </c>
      <c r="B30" s="713">
        <f>AVERAGE(B24:B29)</f>
        <v>115684229</v>
      </c>
      <c r="C30" s="714">
        <f>AVERAGE(C24:C29)</f>
        <v>3871.4333333333338</v>
      </c>
      <c r="D30" s="715">
        <f>AVERAGE(D24:D29)</f>
        <v>1.1500000000000001</v>
      </c>
      <c r="E30" s="715">
        <f>AVERAGE(E24:E29)</f>
        <v>3</v>
      </c>
    </row>
    <row r="31" spans="1:5" ht="16.5" customHeight="1" x14ac:dyDescent="0.3">
      <c r="A31" s="716" t="s">
        <v>19</v>
      </c>
      <c r="B31" s="717">
        <f>(STDEV(B24:B29)/B30)</f>
        <v>1.4965493752908856E-3</v>
      </c>
      <c r="C31" s="718"/>
      <c r="D31" s="718"/>
      <c r="E31" s="719"/>
    </row>
    <row r="32" spans="1:5" s="693" customFormat="1" ht="16.5" customHeight="1" x14ac:dyDescent="0.3">
      <c r="A32" s="720" t="s">
        <v>20</v>
      </c>
      <c r="B32" s="721">
        <f>COUNT(B24:B29)</f>
        <v>6</v>
      </c>
      <c r="C32" s="722"/>
      <c r="D32" s="723"/>
      <c r="E32" s="724"/>
    </row>
    <row r="33" spans="1:5" s="693" customFormat="1" ht="15.75" customHeight="1" x14ac:dyDescent="0.25">
      <c r="A33" s="700"/>
      <c r="B33" s="700"/>
      <c r="C33" s="700"/>
      <c r="D33" s="700"/>
      <c r="E33" s="700"/>
    </row>
    <row r="34" spans="1:5" s="693" customFormat="1" ht="16.5" customHeight="1" x14ac:dyDescent="0.3">
      <c r="A34" s="701" t="s">
        <v>21</v>
      </c>
      <c r="B34" s="725" t="s">
        <v>22</v>
      </c>
      <c r="C34" s="726"/>
      <c r="D34" s="726"/>
      <c r="E34" s="726"/>
    </row>
    <row r="35" spans="1:5" ht="16.5" customHeight="1" x14ac:dyDescent="0.3">
      <c r="A35" s="701"/>
      <c r="B35" s="725" t="s">
        <v>23</v>
      </c>
      <c r="C35" s="726"/>
      <c r="D35" s="726"/>
      <c r="E35" s="726"/>
    </row>
    <row r="36" spans="1:5" ht="16.5" customHeight="1" x14ac:dyDescent="0.3">
      <c r="A36" s="701"/>
      <c r="B36" s="725" t="s">
        <v>24</v>
      </c>
      <c r="C36" s="726"/>
      <c r="D36" s="726"/>
      <c r="E36" s="726"/>
    </row>
    <row r="37" spans="1:5" ht="15.75" customHeight="1" x14ac:dyDescent="0.25">
      <c r="A37" s="700"/>
      <c r="B37" s="700"/>
      <c r="C37" s="700"/>
      <c r="D37" s="700"/>
      <c r="E37" s="700"/>
    </row>
    <row r="38" spans="1:5" ht="16.5" customHeight="1" x14ac:dyDescent="0.3">
      <c r="A38" s="696" t="s">
        <v>1</v>
      </c>
      <c r="B38" s="697" t="s">
        <v>25</v>
      </c>
    </row>
    <row r="39" spans="1:5" ht="16.5" customHeight="1" x14ac:dyDescent="0.3">
      <c r="A39" s="701" t="s">
        <v>4</v>
      </c>
      <c r="B39" s="698" t="s">
        <v>131</v>
      </c>
      <c r="C39" s="700"/>
      <c r="D39" s="700"/>
      <c r="E39" s="700"/>
    </row>
    <row r="40" spans="1:5" ht="16.5" customHeight="1" x14ac:dyDescent="0.3">
      <c r="A40" s="701" t="s">
        <v>6</v>
      </c>
      <c r="B40" s="702">
        <v>100.4</v>
      </c>
      <c r="C40" s="700"/>
      <c r="D40" s="700"/>
      <c r="E40" s="700"/>
    </row>
    <row r="41" spans="1:5" ht="16.5" customHeight="1" x14ac:dyDescent="0.3">
      <c r="A41" s="698" t="s">
        <v>8</v>
      </c>
      <c r="B41" s="702">
        <v>15.33</v>
      </c>
      <c r="C41" s="700"/>
      <c r="D41" s="700"/>
      <c r="E41" s="700"/>
    </row>
    <row r="42" spans="1:5" ht="16.5" customHeight="1" x14ac:dyDescent="0.3">
      <c r="A42" s="698" t="s">
        <v>10</v>
      </c>
      <c r="B42" s="703">
        <v>0.15</v>
      </c>
      <c r="C42" s="700"/>
      <c r="D42" s="700"/>
      <c r="E42" s="700"/>
    </row>
    <row r="43" spans="1:5" ht="15.75" customHeight="1" x14ac:dyDescent="0.25">
      <c r="A43" s="700"/>
      <c r="B43" s="700"/>
      <c r="C43" s="700"/>
      <c r="D43" s="700"/>
      <c r="E43" s="700"/>
    </row>
    <row r="44" spans="1:5" ht="16.5" customHeight="1" x14ac:dyDescent="0.3">
      <c r="A44" s="704" t="s">
        <v>13</v>
      </c>
      <c r="B44" s="705" t="s">
        <v>14</v>
      </c>
      <c r="C44" s="704" t="s">
        <v>15</v>
      </c>
      <c r="D44" s="704" t="s">
        <v>16</v>
      </c>
      <c r="E44" s="704" t="s">
        <v>17</v>
      </c>
    </row>
    <row r="45" spans="1:5" ht="16.5" customHeight="1" x14ac:dyDescent="0.3">
      <c r="A45" s="706">
        <v>1</v>
      </c>
      <c r="B45" s="707">
        <v>14082147</v>
      </c>
      <c r="C45" s="707">
        <v>7947.4</v>
      </c>
      <c r="D45" s="708">
        <v>1.1000000000000001</v>
      </c>
      <c r="E45" s="709">
        <v>3.2</v>
      </c>
    </row>
    <row r="46" spans="1:5" ht="16.5" customHeight="1" x14ac:dyDescent="0.3">
      <c r="A46" s="706">
        <v>2</v>
      </c>
      <c r="B46" s="707">
        <v>14109025</v>
      </c>
      <c r="C46" s="707">
        <v>7887.4</v>
      </c>
      <c r="D46" s="708">
        <v>1.1000000000000001</v>
      </c>
      <c r="E46" s="708">
        <v>3.2</v>
      </c>
    </row>
    <row r="47" spans="1:5" ht="16.5" customHeight="1" x14ac:dyDescent="0.3">
      <c r="A47" s="706">
        <v>3</v>
      </c>
      <c r="B47" s="707">
        <v>14058700</v>
      </c>
      <c r="C47" s="707">
        <v>7899</v>
      </c>
      <c r="D47" s="708">
        <v>1.1000000000000001</v>
      </c>
      <c r="E47" s="708">
        <v>3.2</v>
      </c>
    </row>
    <row r="48" spans="1:5" ht="16.5" customHeight="1" x14ac:dyDescent="0.3">
      <c r="A48" s="706">
        <v>4</v>
      </c>
      <c r="B48" s="707">
        <v>14096903</v>
      </c>
      <c r="C48" s="707">
        <v>7817.9</v>
      </c>
      <c r="D48" s="708">
        <v>1.1000000000000001</v>
      </c>
      <c r="E48" s="708">
        <v>3.2</v>
      </c>
    </row>
    <row r="49" spans="1:7" ht="16.5" customHeight="1" x14ac:dyDescent="0.3">
      <c r="A49" s="706">
        <v>5</v>
      </c>
      <c r="B49" s="707">
        <v>14077640</v>
      </c>
      <c r="C49" s="707">
        <v>7822</v>
      </c>
      <c r="D49" s="708">
        <v>1.1000000000000001</v>
      </c>
      <c r="E49" s="708">
        <v>3.2</v>
      </c>
    </row>
    <row r="50" spans="1:7" ht="16.5" customHeight="1" x14ac:dyDescent="0.3">
      <c r="A50" s="706">
        <v>6</v>
      </c>
      <c r="B50" s="710">
        <v>14080194</v>
      </c>
      <c r="C50" s="710">
        <v>7788.7</v>
      </c>
      <c r="D50" s="711">
        <v>1.2</v>
      </c>
      <c r="E50" s="711">
        <v>3.2</v>
      </c>
    </row>
    <row r="51" spans="1:7" ht="16.5" customHeight="1" x14ac:dyDescent="0.3">
      <c r="A51" s="712" t="s">
        <v>18</v>
      </c>
      <c r="B51" s="713">
        <f>AVERAGE(B45:B50)</f>
        <v>14084101.5</v>
      </c>
      <c r="C51" s="714">
        <f>AVERAGE(C45:C50)</f>
        <v>7860.3999999999987</v>
      </c>
      <c r="D51" s="715">
        <f>AVERAGE(D45:D50)</f>
        <v>1.1166666666666667</v>
      </c>
      <c r="E51" s="715">
        <f>AVERAGE(E45:E50)</f>
        <v>3.1999999999999997</v>
      </c>
    </row>
    <row r="52" spans="1:7" ht="16.5" customHeight="1" x14ac:dyDescent="0.3">
      <c r="A52" s="716" t="s">
        <v>19</v>
      </c>
      <c r="B52" s="717">
        <f>(STDEV(B45:B50)/B51)</f>
        <v>1.2261520912616748E-3</v>
      </c>
      <c r="C52" s="718"/>
      <c r="D52" s="718"/>
      <c r="E52" s="719"/>
    </row>
    <row r="53" spans="1:7" s="693" customFormat="1" ht="16.5" customHeight="1" x14ac:dyDescent="0.3">
      <c r="A53" s="720" t="s">
        <v>20</v>
      </c>
      <c r="B53" s="721">
        <f>COUNT(B45:B50)</f>
        <v>6</v>
      </c>
      <c r="C53" s="722"/>
      <c r="D53" s="723"/>
      <c r="E53" s="724"/>
    </row>
    <row r="54" spans="1:7" s="693" customFormat="1" ht="15.75" customHeight="1" x14ac:dyDescent="0.25">
      <c r="A54" s="700"/>
      <c r="B54" s="700"/>
      <c r="C54" s="700"/>
      <c r="D54" s="700"/>
      <c r="E54" s="700"/>
    </row>
    <row r="55" spans="1:7" s="693" customFormat="1" ht="16.5" customHeight="1" x14ac:dyDescent="0.3">
      <c r="A55" s="701" t="s">
        <v>21</v>
      </c>
      <c r="B55" s="725" t="s">
        <v>22</v>
      </c>
      <c r="C55" s="726"/>
      <c r="D55" s="726"/>
      <c r="E55" s="726"/>
    </row>
    <row r="56" spans="1:7" ht="16.5" customHeight="1" x14ac:dyDescent="0.3">
      <c r="A56" s="701"/>
      <c r="B56" s="725" t="s">
        <v>23</v>
      </c>
      <c r="C56" s="726"/>
      <c r="D56" s="726"/>
      <c r="E56" s="726"/>
    </row>
    <row r="57" spans="1:7" ht="16.5" customHeight="1" x14ac:dyDescent="0.3">
      <c r="A57" s="701"/>
      <c r="B57" s="725" t="s">
        <v>24</v>
      </c>
      <c r="C57" s="726"/>
      <c r="D57" s="726"/>
      <c r="E57" s="726"/>
    </row>
    <row r="58" spans="1:7" ht="14.25" customHeight="1" thickBot="1" x14ac:dyDescent="0.3">
      <c r="A58" s="727"/>
      <c r="B58" s="728"/>
      <c r="D58" s="729"/>
      <c r="F58" s="730"/>
      <c r="G58" s="730"/>
    </row>
    <row r="59" spans="1:7" ht="15" customHeight="1" x14ac:dyDescent="0.3">
      <c r="B59" s="731" t="s">
        <v>26</v>
      </c>
      <c r="C59" s="731"/>
      <c r="E59" s="732" t="s">
        <v>27</v>
      </c>
      <c r="F59" s="733"/>
      <c r="G59" s="732" t="s">
        <v>28</v>
      </c>
    </row>
    <row r="60" spans="1:7" ht="15" customHeight="1" x14ac:dyDescent="0.3">
      <c r="A60" s="734" t="s">
        <v>29</v>
      </c>
      <c r="B60" s="735"/>
      <c r="C60" s="735"/>
      <c r="E60" s="735"/>
      <c r="G60" s="735"/>
    </row>
    <row r="61" spans="1:7" ht="15" customHeight="1" x14ac:dyDescent="0.3">
      <c r="A61" s="734" t="s">
        <v>30</v>
      </c>
      <c r="B61" s="736"/>
      <c r="C61" s="736"/>
      <c r="E61" s="736"/>
      <c r="G61" s="73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28" t="s">
        <v>0</v>
      </c>
      <c r="B15" s="628"/>
      <c r="C15" s="628"/>
      <c r="D15" s="628"/>
      <c r="E15" s="62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29" t="s">
        <v>26</v>
      </c>
      <c r="C59" s="62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33" t="s">
        <v>31</v>
      </c>
      <c r="B11" s="634"/>
      <c r="C11" s="634"/>
      <c r="D11" s="634"/>
      <c r="E11" s="634"/>
      <c r="F11" s="635"/>
      <c r="G11" s="91"/>
    </row>
    <row r="12" spans="1:7" ht="16.5" customHeight="1" x14ac:dyDescent="0.3">
      <c r="A12" s="632" t="s">
        <v>32</v>
      </c>
      <c r="B12" s="632"/>
      <c r="C12" s="632"/>
      <c r="D12" s="632"/>
      <c r="E12" s="632"/>
      <c r="F12" s="632"/>
      <c r="G12" s="90"/>
    </row>
    <row r="14" spans="1:7" ht="16.5" customHeight="1" x14ac:dyDescent="0.3">
      <c r="A14" s="637" t="s">
        <v>33</v>
      </c>
      <c r="B14" s="637"/>
      <c r="C14" s="60" t="s">
        <v>5</v>
      </c>
    </row>
    <row r="15" spans="1:7" ht="16.5" customHeight="1" x14ac:dyDescent="0.3">
      <c r="A15" s="637" t="s">
        <v>34</v>
      </c>
      <c r="B15" s="637"/>
      <c r="C15" s="60" t="s">
        <v>7</v>
      </c>
    </row>
    <row r="16" spans="1:7" ht="16.5" customHeight="1" x14ac:dyDescent="0.3">
      <c r="A16" s="637" t="s">
        <v>35</v>
      </c>
      <c r="B16" s="637"/>
      <c r="C16" s="60" t="s">
        <v>9</v>
      </c>
    </row>
    <row r="17" spans="1:5" ht="16.5" customHeight="1" x14ac:dyDescent="0.3">
      <c r="A17" s="637" t="s">
        <v>36</v>
      </c>
      <c r="B17" s="637"/>
      <c r="C17" s="60" t="s">
        <v>11</v>
      </c>
    </row>
    <row r="18" spans="1:5" ht="16.5" customHeight="1" x14ac:dyDescent="0.3">
      <c r="A18" s="637" t="s">
        <v>37</v>
      </c>
      <c r="B18" s="637"/>
      <c r="C18" s="97" t="s">
        <v>12</v>
      </c>
    </row>
    <row r="19" spans="1:5" ht="16.5" customHeight="1" x14ac:dyDescent="0.3">
      <c r="A19" s="637" t="s">
        <v>38</v>
      </c>
      <c r="B19" s="637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32" t="s">
        <v>1</v>
      </c>
      <c r="B21" s="632"/>
      <c r="C21" s="59" t="s">
        <v>39</v>
      </c>
      <c r="D21" s="66"/>
    </row>
    <row r="22" spans="1:5" ht="15.75" customHeight="1" x14ac:dyDescent="0.3">
      <c r="A22" s="636"/>
      <c r="B22" s="636"/>
      <c r="C22" s="57"/>
      <c r="D22" s="636"/>
      <c r="E22" s="636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1131.68</v>
      </c>
      <c r="D24" s="87">
        <f t="shared" ref="D24:D43" si="0">(C24-$C$46)/$C$46</f>
        <v>-5.3564181856788817E-4</v>
      </c>
      <c r="E24" s="53"/>
    </row>
    <row r="25" spans="1:5" ht="15.75" customHeight="1" x14ac:dyDescent="0.3">
      <c r="C25" s="95">
        <v>1124.1400000000001</v>
      </c>
      <c r="D25" s="88">
        <f t="shared" si="0"/>
        <v>-7.1947338416556523E-3</v>
      </c>
      <c r="E25" s="53"/>
    </row>
    <row r="26" spans="1:5" ht="15.75" customHeight="1" x14ac:dyDescent="0.3">
      <c r="C26" s="95">
        <v>1144.5</v>
      </c>
      <c r="D26" s="88">
        <f t="shared" si="0"/>
        <v>1.0786580958087965E-2</v>
      </c>
      <c r="E26" s="53"/>
    </row>
    <row r="27" spans="1:5" ht="15.75" customHeight="1" x14ac:dyDescent="0.3">
      <c r="C27" s="95">
        <v>1168.51</v>
      </c>
      <c r="D27" s="88">
        <f t="shared" si="0"/>
        <v>3.1991461524976283E-2</v>
      </c>
      <c r="E27" s="53"/>
    </row>
    <row r="28" spans="1:5" ht="15.75" customHeight="1" x14ac:dyDescent="0.3">
      <c r="C28" s="95">
        <v>1134.77</v>
      </c>
      <c r="D28" s="88">
        <f t="shared" si="0"/>
        <v>2.1933494747133778E-3</v>
      </c>
      <c r="E28" s="53"/>
    </row>
    <row r="29" spans="1:5" ht="15.75" customHeight="1" x14ac:dyDescent="0.3">
      <c r="C29" s="95">
        <v>1123.77</v>
      </c>
      <c r="D29" s="88">
        <f t="shared" si="0"/>
        <v>-7.5215062618868558E-3</v>
      </c>
      <c r="E29" s="53"/>
    </row>
    <row r="30" spans="1:5" ht="15.75" customHeight="1" x14ac:dyDescent="0.3">
      <c r="C30" s="95">
        <v>1144.26</v>
      </c>
      <c r="D30" s="88">
        <f t="shared" si="0"/>
        <v>1.0574620469289406E-2</v>
      </c>
      <c r="E30" s="53"/>
    </row>
    <row r="31" spans="1:5" ht="15.75" customHeight="1" x14ac:dyDescent="0.3">
      <c r="C31" s="95">
        <v>1144.27</v>
      </c>
      <c r="D31" s="88">
        <f t="shared" si="0"/>
        <v>1.058345215632267E-2</v>
      </c>
      <c r="E31" s="53"/>
    </row>
    <row r="32" spans="1:5" ht="15.75" customHeight="1" x14ac:dyDescent="0.3">
      <c r="C32" s="95">
        <v>1116.04</v>
      </c>
      <c r="D32" s="88">
        <f t="shared" si="0"/>
        <v>-1.4348400338606855E-2</v>
      </c>
      <c r="E32" s="53"/>
    </row>
    <row r="33" spans="1:7" ht="15.75" customHeight="1" x14ac:dyDescent="0.3">
      <c r="C33" s="95">
        <v>1142.92</v>
      </c>
      <c r="D33" s="88">
        <f t="shared" si="0"/>
        <v>9.3911744068309044E-3</v>
      </c>
      <c r="E33" s="53"/>
    </row>
    <row r="34" spans="1:7" ht="15.75" customHeight="1" x14ac:dyDescent="0.3">
      <c r="C34" s="95">
        <v>1107.0899999999999</v>
      </c>
      <c r="D34" s="88">
        <f t="shared" si="0"/>
        <v>-2.2252760233386175E-2</v>
      </c>
      <c r="E34" s="53"/>
    </row>
    <row r="35" spans="1:7" ht="15.75" customHeight="1" x14ac:dyDescent="0.3">
      <c r="C35" s="95">
        <v>1126.22</v>
      </c>
      <c r="D35" s="88">
        <f t="shared" si="0"/>
        <v>-5.3577429387349452E-3</v>
      </c>
      <c r="E35" s="53"/>
    </row>
    <row r="36" spans="1:7" ht="15.75" customHeight="1" x14ac:dyDescent="0.3">
      <c r="C36" s="95">
        <v>1142.08</v>
      </c>
      <c r="D36" s="88">
        <f t="shared" si="0"/>
        <v>8.649312696035848E-3</v>
      </c>
      <c r="E36" s="53"/>
    </row>
    <row r="37" spans="1:7" ht="15.75" customHeight="1" x14ac:dyDescent="0.3">
      <c r="C37" s="95">
        <v>1103.67</v>
      </c>
      <c r="D37" s="88">
        <f t="shared" si="0"/>
        <v>-2.5273197198765383E-2</v>
      </c>
      <c r="E37" s="53"/>
    </row>
    <row r="38" spans="1:7" ht="15.75" customHeight="1" x14ac:dyDescent="0.3">
      <c r="C38" s="95">
        <v>1143.51</v>
      </c>
      <c r="D38" s="88">
        <f t="shared" si="0"/>
        <v>9.9122439417939356E-3</v>
      </c>
      <c r="E38" s="53"/>
    </row>
    <row r="39" spans="1:7" ht="15.75" customHeight="1" x14ac:dyDescent="0.3">
      <c r="C39" s="95">
        <v>1138.23</v>
      </c>
      <c r="D39" s="88">
        <f t="shared" si="0"/>
        <v>5.2491131882258469E-3</v>
      </c>
      <c r="E39" s="53"/>
    </row>
    <row r="40" spans="1:7" ht="15.75" customHeight="1" x14ac:dyDescent="0.3">
      <c r="C40" s="95">
        <v>1124.8800000000001</v>
      </c>
      <c r="D40" s="88">
        <f t="shared" si="0"/>
        <v>-6.5411890011934475E-3</v>
      </c>
      <c r="E40" s="53"/>
    </row>
    <row r="41" spans="1:7" ht="15.75" customHeight="1" x14ac:dyDescent="0.3">
      <c r="C41" s="95">
        <v>1135.45</v>
      </c>
      <c r="D41" s="88">
        <f t="shared" si="0"/>
        <v>2.793904192975994E-3</v>
      </c>
      <c r="E41" s="53"/>
    </row>
    <row r="42" spans="1:7" ht="15.75" customHeight="1" x14ac:dyDescent="0.3">
      <c r="C42" s="95">
        <v>1121.78</v>
      </c>
      <c r="D42" s="88">
        <f t="shared" si="0"/>
        <v>-9.2790119815081788E-3</v>
      </c>
      <c r="E42" s="53"/>
    </row>
    <row r="43" spans="1:7" ht="16.5" customHeight="1" x14ac:dyDescent="0.3">
      <c r="C43" s="96">
        <v>1127.96</v>
      </c>
      <c r="D43" s="89">
        <f t="shared" si="0"/>
        <v>-3.8210293949454458E-3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22645.73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1132.2864999999999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30">
        <f>C46</f>
        <v>1132.2864999999999</v>
      </c>
      <c r="C49" s="93">
        <f>-IF(C46&lt;=80,10%,IF(C46&lt;250,7.5%,5%))</f>
        <v>-0.05</v>
      </c>
      <c r="D49" s="81">
        <f>IF(C46&lt;=80,C46*0.9,IF(C46&lt;250,C46*0.925,C46*0.95))</f>
        <v>1075.6721749999999</v>
      </c>
    </row>
    <row r="50" spans="1:6" ht="17.25" customHeight="1" x14ac:dyDescent="0.3">
      <c r="B50" s="631"/>
      <c r="C50" s="94">
        <f>IF(C46&lt;=80, 10%, IF(C46&lt;250, 7.5%, 5%))</f>
        <v>0.05</v>
      </c>
      <c r="D50" s="81">
        <f>IF(C46&lt;=80, C46*1.1, IF(C46&lt;250, C46*1.075, C46*1.05))</f>
        <v>1188.9008249999999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1" zoomScale="50" zoomScaleNormal="40" zoomScalePageLayoutView="50" workbookViewId="0">
      <selection activeCell="H116" sqref="H11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8" t="s">
        <v>45</v>
      </c>
      <c r="B1" s="638"/>
      <c r="C1" s="638"/>
      <c r="D1" s="638"/>
      <c r="E1" s="638"/>
      <c r="F1" s="638"/>
      <c r="G1" s="638"/>
      <c r="H1" s="638"/>
      <c r="I1" s="638"/>
    </row>
    <row r="2" spans="1:9" ht="18.7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</row>
    <row r="3" spans="1:9" ht="18.75" customHeight="1" x14ac:dyDescent="0.25">
      <c r="A3" s="638"/>
      <c r="B3" s="638"/>
      <c r="C3" s="638"/>
      <c r="D3" s="638"/>
      <c r="E3" s="638"/>
      <c r="F3" s="638"/>
      <c r="G3" s="638"/>
      <c r="H3" s="638"/>
      <c r="I3" s="638"/>
    </row>
    <row r="4" spans="1:9" ht="18.75" customHeight="1" x14ac:dyDescent="0.25">
      <c r="A4" s="638"/>
      <c r="B4" s="638"/>
      <c r="C4" s="638"/>
      <c r="D4" s="638"/>
      <c r="E4" s="638"/>
      <c r="F4" s="638"/>
      <c r="G4" s="638"/>
      <c r="H4" s="638"/>
      <c r="I4" s="638"/>
    </row>
    <row r="5" spans="1:9" ht="18.75" customHeight="1" x14ac:dyDescent="0.25">
      <c r="A5" s="638"/>
      <c r="B5" s="638"/>
      <c r="C5" s="638"/>
      <c r="D5" s="638"/>
      <c r="E5" s="638"/>
      <c r="F5" s="638"/>
      <c r="G5" s="638"/>
      <c r="H5" s="638"/>
      <c r="I5" s="638"/>
    </row>
    <row r="6" spans="1:9" ht="18.75" customHeight="1" x14ac:dyDescent="0.25">
      <c r="A6" s="638"/>
      <c r="B6" s="638"/>
      <c r="C6" s="638"/>
      <c r="D6" s="638"/>
      <c r="E6" s="638"/>
      <c r="F6" s="638"/>
      <c r="G6" s="638"/>
      <c r="H6" s="638"/>
      <c r="I6" s="638"/>
    </row>
    <row r="7" spans="1:9" ht="18.75" customHeight="1" x14ac:dyDescent="0.25">
      <c r="A7" s="638"/>
      <c r="B7" s="638"/>
      <c r="C7" s="638"/>
      <c r="D7" s="638"/>
      <c r="E7" s="638"/>
      <c r="F7" s="638"/>
      <c r="G7" s="638"/>
      <c r="H7" s="638"/>
      <c r="I7" s="638"/>
    </row>
    <row r="8" spans="1:9" x14ac:dyDescent="0.25">
      <c r="A8" s="639" t="s">
        <v>46</v>
      </c>
      <c r="B8" s="639"/>
      <c r="C8" s="639"/>
      <c r="D8" s="639"/>
      <c r="E8" s="639"/>
      <c r="F8" s="639"/>
      <c r="G8" s="639"/>
      <c r="H8" s="639"/>
      <c r="I8" s="639"/>
    </row>
    <row r="9" spans="1:9" x14ac:dyDescent="0.25">
      <c r="A9" s="639"/>
      <c r="B9" s="639"/>
      <c r="C9" s="639"/>
      <c r="D9" s="639"/>
      <c r="E9" s="639"/>
      <c r="F9" s="639"/>
      <c r="G9" s="639"/>
      <c r="H9" s="639"/>
      <c r="I9" s="639"/>
    </row>
    <row r="10" spans="1:9" x14ac:dyDescent="0.25">
      <c r="A10" s="639"/>
      <c r="B10" s="639"/>
      <c r="C10" s="639"/>
      <c r="D10" s="639"/>
      <c r="E10" s="639"/>
      <c r="F10" s="639"/>
      <c r="G10" s="639"/>
      <c r="H10" s="639"/>
      <c r="I10" s="639"/>
    </row>
    <row r="11" spans="1:9" x14ac:dyDescent="0.25">
      <c r="A11" s="639"/>
      <c r="B11" s="639"/>
      <c r="C11" s="639"/>
      <c r="D11" s="639"/>
      <c r="E11" s="639"/>
      <c r="F11" s="639"/>
      <c r="G11" s="639"/>
      <c r="H11" s="639"/>
      <c r="I11" s="639"/>
    </row>
    <row r="12" spans="1:9" x14ac:dyDescent="0.25">
      <c r="A12" s="639"/>
      <c r="B12" s="639"/>
      <c r="C12" s="639"/>
      <c r="D12" s="639"/>
      <c r="E12" s="639"/>
      <c r="F12" s="639"/>
      <c r="G12" s="639"/>
      <c r="H12" s="639"/>
      <c r="I12" s="639"/>
    </row>
    <row r="13" spans="1:9" x14ac:dyDescent="0.25">
      <c r="A13" s="639"/>
      <c r="B13" s="639"/>
      <c r="C13" s="639"/>
      <c r="D13" s="639"/>
      <c r="E13" s="639"/>
      <c r="F13" s="639"/>
      <c r="G13" s="639"/>
      <c r="H13" s="639"/>
      <c r="I13" s="639"/>
    </row>
    <row r="14" spans="1:9" x14ac:dyDescent="0.25">
      <c r="A14" s="639"/>
      <c r="B14" s="639"/>
      <c r="C14" s="639"/>
      <c r="D14" s="639"/>
      <c r="E14" s="639"/>
      <c r="F14" s="639"/>
      <c r="G14" s="639"/>
      <c r="H14" s="639"/>
      <c r="I14" s="639"/>
    </row>
    <row r="15" spans="1:9" ht="19.5" customHeight="1" x14ac:dyDescent="0.3">
      <c r="A15" s="98"/>
    </row>
    <row r="16" spans="1:9" ht="19.5" customHeight="1" x14ac:dyDescent="0.3">
      <c r="A16" s="672" t="s">
        <v>31</v>
      </c>
      <c r="B16" s="673"/>
      <c r="C16" s="673"/>
      <c r="D16" s="673"/>
      <c r="E16" s="673"/>
      <c r="F16" s="673"/>
      <c r="G16" s="673"/>
      <c r="H16" s="674"/>
    </row>
    <row r="17" spans="1:14" ht="20.25" customHeight="1" x14ac:dyDescent="0.25">
      <c r="A17" s="675" t="s">
        <v>47</v>
      </c>
      <c r="B17" s="675"/>
      <c r="C17" s="675"/>
      <c r="D17" s="675"/>
      <c r="E17" s="675"/>
      <c r="F17" s="675"/>
      <c r="G17" s="675"/>
      <c r="H17" s="675"/>
    </row>
    <row r="18" spans="1:14" ht="26.25" customHeight="1" x14ac:dyDescent="0.4">
      <c r="A18" s="100" t="s">
        <v>33</v>
      </c>
      <c r="B18" s="671" t="s">
        <v>5</v>
      </c>
      <c r="C18" s="671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676" t="s">
        <v>9</v>
      </c>
      <c r="C20" s="676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676" t="s">
        <v>11</v>
      </c>
      <c r="C21" s="676"/>
      <c r="D21" s="676"/>
      <c r="E21" s="676"/>
      <c r="F21" s="676"/>
      <c r="G21" s="676"/>
      <c r="H21" s="676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671" t="s">
        <v>126</v>
      </c>
      <c r="C26" s="671"/>
    </row>
    <row r="27" spans="1:14" ht="26.25" customHeight="1" x14ac:dyDescent="0.4">
      <c r="A27" s="109" t="s">
        <v>48</v>
      </c>
      <c r="B27" s="669" t="s">
        <v>128</v>
      </c>
      <c r="C27" s="669"/>
    </row>
    <row r="28" spans="1:14" ht="27" customHeight="1" x14ac:dyDescent="0.4">
      <c r="A28" s="109" t="s">
        <v>6</v>
      </c>
      <c r="B28" s="110">
        <v>98.8</v>
      </c>
    </row>
    <row r="29" spans="1:14" s="14" customFormat="1" ht="27" customHeight="1" x14ac:dyDescent="0.4">
      <c r="A29" s="109" t="s">
        <v>49</v>
      </c>
      <c r="B29" s="111"/>
      <c r="C29" s="646" t="s">
        <v>50</v>
      </c>
      <c r="D29" s="647"/>
      <c r="E29" s="647"/>
      <c r="F29" s="647"/>
      <c r="G29" s="648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98.8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649" t="s">
        <v>53</v>
      </c>
      <c r="D31" s="650"/>
      <c r="E31" s="650"/>
      <c r="F31" s="650"/>
      <c r="G31" s="650"/>
      <c r="H31" s="651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649" t="s">
        <v>55</v>
      </c>
      <c r="D32" s="650"/>
      <c r="E32" s="650"/>
      <c r="F32" s="650"/>
      <c r="G32" s="650"/>
      <c r="H32" s="651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652" t="s">
        <v>59</v>
      </c>
      <c r="E36" s="670"/>
      <c r="F36" s="652" t="s">
        <v>60</v>
      </c>
      <c r="G36" s="653"/>
      <c r="J36" s="112"/>
      <c r="K36" s="112"/>
      <c r="L36" s="117"/>
      <c r="M36" s="117"/>
      <c r="N36" s="118"/>
    </row>
    <row r="37" spans="1:14" s="14" customFormat="1" ht="27" customHeight="1" thickBot="1" x14ac:dyDescent="0.45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20</v>
      </c>
      <c r="C38" s="131">
        <v>1</v>
      </c>
      <c r="D38" s="132">
        <v>115942040</v>
      </c>
      <c r="E38" s="133">
        <f>IF(ISBLANK(D38),"-",$D$48/$D$45*D38)</f>
        <v>117116010.89319338</v>
      </c>
      <c r="F38" s="677">
        <v>100670575</v>
      </c>
      <c r="G38" s="134">
        <f>IF(ISBLANK(F38),"-",$D$48/$F$45*F38)</f>
        <v>117478817.67995346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115884130</v>
      </c>
      <c r="E39" s="138">
        <f>IF(ISBLANK(D39),"-",$D$48/$D$45*D39)</f>
        <v>117057514.52560467</v>
      </c>
      <c r="F39" s="678">
        <v>100465863</v>
      </c>
      <c r="G39" s="139">
        <f>IF(ISBLANK(F39),"-",$D$48/$F$45*F39)</f>
        <v>117239926.38798559</v>
      </c>
      <c r="I39" s="654">
        <f>ABS((F43/D43*D42)-F42)/D42</f>
        <v>1.4195115482365398E-3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115923285</v>
      </c>
      <c r="E40" s="138">
        <f>IF(ISBLANK(D40),"-",$D$48/$D$45*D40)</f>
        <v>117097065.98947854</v>
      </c>
      <c r="F40" s="678">
        <v>100369865</v>
      </c>
      <c r="G40" s="139">
        <f>IF(ISBLANK(F40),"-",$D$48/$F$45*F40)</f>
        <v>117127900.29158512</v>
      </c>
      <c r="I40" s="654"/>
      <c r="L40" s="117"/>
      <c r="M40" s="117"/>
      <c r="N40" s="140"/>
    </row>
    <row r="41" spans="1:14" ht="27" customHeight="1" thickBo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679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thickBot="1" x14ac:dyDescent="0.45">
      <c r="A42" s="124" t="s">
        <v>70</v>
      </c>
      <c r="B42" s="125">
        <v>1</v>
      </c>
      <c r="C42" s="146" t="s">
        <v>71</v>
      </c>
      <c r="D42" s="147">
        <f>AVERAGE(D38:D41)</f>
        <v>115916485</v>
      </c>
      <c r="E42" s="148">
        <f>AVERAGE(E38:E41)</f>
        <v>117090197.13609219</v>
      </c>
      <c r="F42" s="147">
        <f>AVERAGE(F38:F41)</f>
        <v>100502101</v>
      </c>
      <c r="G42" s="149">
        <f>AVERAGE(G38:G41)</f>
        <v>117282214.78650804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15.03</v>
      </c>
      <c r="E43" s="140"/>
      <c r="F43" s="152">
        <v>13.01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15.03</v>
      </c>
      <c r="E44" s="155"/>
      <c r="F44" s="154">
        <f>F43*$B$34</f>
        <v>13.01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14.849639999999999</v>
      </c>
      <c r="E45" s="158"/>
      <c r="F45" s="157">
        <f>F44*$B$30/100</f>
        <v>12.853879999999998</v>
      </c>
      <c r="H45" s="150"/>
    </row>
    <row r="46" spans="1:14" ht="19.5" customHeight="1" x14ac:dyDescent="0.3">
      <c r="A46" s="640" t="s">
        <v>78</v>
      </c>
      <c r="B46" s="641"/>
      <c r="C46" s="153" t="s">
        <v>79</v>
      </c>
      <c r="D46" s="159">
        <f>D45/$B$45</f>
        <v>0.1484964</v>
      </c>
      <c r="E46" s="160"/>
      <c r="F46" s="161">
        <f>F45/$B$45</f>
        <v>0.12853879999999998</v>
      </c>
      <c r="H46" s="150"/>
    </row>
    <row r="47" spans="1:14" ht="27" customHeight="1" x14ac:dyDescent="0.4">
      <c r="A47" s="642"/>
      <c r="B47" s="643"/>
      <c r="C47" s="162" t="s">
        <v>80</v>
      </c>
      <c r="D47" s="163">
        <v>0.15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117186205.96130012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1.3293635245422058E-3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 xml:space="preserve">Lamivudine 150mg + Zidovudine 300mg + Nevirapine 200mg </v>
      </c>
    </row>
    <row r="56" spans="1:12" ht="26.25" customHeight="1" x14ac:dyDescent="0.4">
      <c r="A56" s="177" t="s">
        <v>87</v>
      </c>
      <c r="B56" s="178">
        <v>150</v>
      </c>
      <c r="C56" s="99" t="str">
        <f>B20</f>
        <v>Lamivudine     Nevirapine and Zidovudine</v>
      </c>
      <c r="H56" s="179"/>
    </row>
    <row r="57" spans="1:12" ht="18.75" x14ac:dyDescent="0.3">
      <c r="A57" s="176" t="s">
        <v>88</v>
      </c>
      <c r="B57" s="268">
        <f>Uniformity!C46</f>
        <v>1132.2864999999999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657" t="s">
        <v>94</v>
      </c>
      <c r="D60" s="660">
        <v>1130.02</v>
      </c>
      <c r="E60" s="182">
        <v>1</v>
      </c>
      <c r="F60" s="183">
        <v>117638495</v>
      </c>
      <c r="G60" s="269">
        <f>IF(ISBLANK(F60),"-",(F60/$D$50*$D$47*$B$68)*($B$57/$D$60))</f>
        <v>150.88095505170415</v>
      </c>
      <c r="H60" s="184">
        <f t="shared" ref="H60:H71" si="0">IF(ISBLANK(F60),"-",G60/$B$56)</f>
        <v>1.0058730336780277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658"/>
      <c r="D61" s="661"/>
      <c r="E61" s="185">
        <v>2</v>
      </c>
      <c r="F61" s="137">
        <v>122795035</v>
      </c>
      <c r="G61" s="270">
        <f>IF(ISBLANK(F61),"-",(F61/$D$50*$D$47*$B$68)*($B$57/$D$60))</f>
        <v>157.49463775788223</v>
      </c>
      <c r="H61" s="186">
        <f t="shared" si="0"/>
        <v>1.0499642517192149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658"/>
      <c r="D62" s="661"/>
      <c r="E62" s="185">
        <v>3</v>
      </c>
      <c r="F62" s="187">
        <v>123264572</v>
      </c>
      <c r="G62" s="270">
        <f>IF(ISBLANK(F62),"-",(F62/$D$50*$D$47*$B$68)*($B$57/$D$60))</f>
        <v>158.09685721837525</v>
      </c>
      <c r="H62" s="186">
        <f t="shared" si="0"/>
        <v>1.0539790481225018</v>
      </c>
      <c r="L62" s="112"/>
    </row>
    <row r="63" spans="1:12" ht="27" customHeight="1" x14ac:dyDescent="0.4">
      <c r="A63" s="124" t="s">
        <v>97</v>
      </c>
      <c r="B63" s="125">
        <v>1</v>
      </c>
      <c r="C63" s="668"/>
      <c r="D63" s="662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657" t="s">
        <v>99</v>
      </c>
      <c r="D64" s="660">
        <v>1122.8</v>
      </c>
      <c r="E64" s="182">
        <v>1</v>
      </c>
      <c r="F64" s="183">
        <v>119746081</v>
      </c>
      <c r="G64" s="271">
        <f>IF(ISBLANK(F64),"-",(F64/$D$50*$D$47*$B$68)*($B$57/$D$64))</f>
        <v>154.57170579131929</v>
      </c>
      <c r="H64" s="190">
        <f t="shared" si="0"/>
        <v>1.0304780386087953</v>
      </c>
    </row>
    <row r="65" spans="1:8" ht="26.25" customHeight="1" x14ac:dyDescent="0.4">
      <c r="A65" s="124" t="s">
        <v>100</v>
      </c>
      <c r="B65" s="125">
        <v>1</v>
      </c>
      <c r="C65" s="658"/>
      <c r="D65" s="661"/>
      <c r="E65" s="185">
        <v>2</v>
      </c>
      <c r="F65" s="137"/>
      <c r="G65" s="272" t="str">
        <f>IF(ISBLANK(F65),"-",(F65/$D$50*$D$47*$B$68)*($B$57/$D$64))</f>
        <v>-</v>
      </c>
      <c r="H65" s="191" t="str">
        <f t="shared" si="0"/>
        <v>-</v>
      </c>
    </row>
    <row r="66" spans="1:8" ht="26.25" customHeight="1" x14ac:dyDescent="0.4">
      <c r="A66" s="124" t="s">
        <v>101</v>
      </c>
      <c r="B66" s="125">
        <v>1</v>
      </c>
      <c r="C66" s="658"/>
      <c r="D66" s="661"/>
      <c r="E66" s="185">
        <v>3</v>
      </c>
      <c r="F66" s="137"/>
      <c r="G66" s="272" t="str">
        <f>IF(ISBLANK(F66),"-",(F66/$D$50*$D$47*$B$68)*($B$57/$D$64))</f>
        <v>-</v>
      </c>
      <c r="H66" s="191" t="str">
        <f t="shared" si="0"/>
        <v>-</v>
      </c>
    </row>
    <row r="67" spans="1:8" ht="27" customHeight="1" x14ac:dyDescent="0.4">
      <c r="A67" s="124" t="s">
        <v>102</v>
      </c>
      <c r="B67" s="125">
        <v>1</v>
      </c>
      <c r="C67" s="668"/>
      <c r="D67" s="662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1000</v>
      </c>
      <c r="C68" s="657" t="s">
        <v>104</v>
      </c>
      <c r="D68" s="660">
        <v>1137.53</v>
      </c>
      <c r="E68" s="182">
        <v>1</v>
      </c>
      <c r="F68" s="183">
        <v>121156985</v>
      </c>
      <c r="G68" s="271">
        <f>IF(ISBLANK(F68),"-",(F68/$D$50*$D$47*$B$68)*($B$57/$D$68))</f>
        <v>154.36779224248957</v>
      </c>
      <c r="H68" s="186">
        <f t="shared" si="0"/>
        <v>1.0291186149499305</v>
      </c>
    </row>
    <row r="69" spans="1:8" ht="27" customHeight="1" x14ac:dyDescent="0.4">
      <c r="A69" s="172" t="s">
        <v>105</v>
      </c>
      <c r="B69" s="194">
        <f>(D47*B68)/B56*B57</f>
        <v>1132.2864999999999</v>
      </c>
      <c r="C69" s="658"/>
      <c r="D69" s="661"/>
      <c r="E69" s="185">
        <v>2</v>
      </c>
      <c r="F69" s="137">
        <v>125371374</v>
      </c>
      <c r="G69" s="272">
        <f>IF(ISBLANK(F69),"-",(F69/$D$50*$D$47*$B$68)*($B$57/$D$68))</f>
        <v>159.73740362379814</v>
      </c>
      <c r="H69" s="186">
        <f t="shared" si="0"/>
        <v>1.0649160241586544</v>
      </c>
    </row>
    <row r="70" spans="1:8" ht="26.25" customHeight="1" x14ac:dyDescent="0.4">
      <c r="A70" s="663" t="s">
        <v>78</v>
      </c>
      <c r="B70" s="664"/>
      <c r="C70" s="658"/>
      <c r="D70" s="661"/>
      <c r="E70" s="185">
        <v>3</v>
      </c>
      <c r="F70" s="137">
        <v>123996540</v>
      </c>
      <c r="G70" s="272">
        <f>IF(ISBLANK(F70),"-",(F70/$D$50*$D$47*$B$68)*($B$57/$D$68))</f>
        <v>157.98570858714868</v>
      </c>
      <c r="H70" s="186">
        <f t="shared" si="0"/>
        <v>1.0532380572476578</v>
      </c>
    </row>
    <row r="71" spans="1:8" ht="27" customHeight="1" x14ac:dyDescent="0.4">
      <c r="A71" s="665"/>
      <c r="B71" s="666"/>
      <c r="C71" s="659"/>
      <c r="D71" s="662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156.16215146753103</v>
      </c>
      <c r="H72" s="199">
        <f>AVERAGE(H60:H71)</f>
        <v>1.0410810097835406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1.9434807817107748E-2</v>
      </c>
      <c r="H73" s="274">
        <f>STDEV(H60:H71)/H72</f>
        <v>1.9434807817107748E-2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7</v>
      </c>
      <c r="H74" s="203">
        <f>COUNT(H60:H71)</f>
        <v>7</v>
      </c>
    </row>
    <row r="76" spans="1:8" ht="26.25" customHeight="1" x14ac:dyDescent="0.4">
      <c r="A76" s="108" t="s">
        <v>106</v>
      </c>
      <c r="B76" s="204" t="s">
        <v>107</v>
      </c>
      <c r="C76" s="644" t="str">
        <f>B20</f>
        <v>Lamivudine     Nevirapine and Zidovudine</v>
      </c>
      <c r="D76" s="644"/>
      <c r="E76" s="205" t="s">
        <v>108</v>
      </c>
      <c r="F76" s="205"/>
      <c r="G76" s="206">
        <f>H72</f>
        <v>1.0410810097835406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667" t="str">
        <f>B26</f>
        <v>lamivudine</v>
      </c>
      <c r="C79" s="667"/>
    </row>
    <row r="80" spans="1:8" ht="26.25" customHeight="1" x14ac:dyDescent="0.4">
      <c r="A80" s="109" t="s">
        <v>48</v>
      </c>
      <c r="B80" s="667" t="str">
        <f>B27</f>
        <v>WRS L3-9</v>
      </c>
      <c r="C80" s="667"/>
    </row>
    <row r="81" spans="1:12" ht="27" customHeight="1" x14ac:dyDescent="0.4">
      <c r="A81" s="109" t="s">
        <v>6</v>
      </c>
      <c r="B81" s="208">
        <f>B28</f>
        <v>98.8</v>
      </c>
    </row>
    <row r="82" spans="1:12" s="14" customFormat="1" ht="27" customHeight="1" x14ac:dyDescent="0.4">
      <c r="A82" s="109" t="s">
        <v>49</v>
      </c>
      <c r="B82" s="111">
        <v>0</v>
      </c>
      <c r="C82" s="646" t="s">
        <v>50</v>
      </c>
      <c r="D82" s="647"/>
      <c r="E82" s="647"/>
      <c r="F82" s="647"/>
      <c r="G82" s="648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98.8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649" t="s">
        <v>111</v>
      </c>
      <c r="D84" s="650"/>
      <c r="E84" s="650"/>
      <c r="F84" s="650"/>
      <c r="G84" s="650"/>
      <c r="H84" s="651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649" t="s">
        <v>112</v>
      </c>
      <c r="D85" s="650"/>
      <c r="E85" s="650"/>
      <c r="F85" s="650"/>
      <c r="G85" s="650"/>
      <c r="H85" s="651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20</v>
      </c>
      <c r="D89" s="209" t="s">
        <v>59</v>
      </c>
      <c r="E89" s="210"/>
      <c r="F89" s="652" t="s">
        <v>60</v>
      </c>
      <c r="G89" s="653"/>
    </row>
    <row r="90" spans="1:12" ht="27" customHeight="1" x14ac:dyDescent="0.4">
      <c r="A90" s="124" t="s">
        <v>61</v>
      </c>
      <c r="B90" s="125">
        <v>4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13">
        <v>1</v>
      </c>
      <c r="D91" s="132">
        <v>14098015</v>
      </c>
      <c r="E91" s="133">
        <f>IF(ISBLANK(D91),"-",$D$101/$D$98*D91)</f>
        <v>15513422.430329422</v>
      </c>
      <c r="F91" s="132">
        <v>11966795</v>
      </c>
      <c r="G91" s="134">
        <f>IF(ISBLANK(F91),"-",$D$101/$F$98*F91)</f>
        <v>15281530.012943611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14478460</v>
      </c>
      <c r="E92" s="138">
        <f>IF(ISBLANK(D92),"-",$D$101/$D$98*D92)</f>
        <v>15932063.210361695</v>
      </c>
      <c r="F92" s="137">
        <v>11958318</v>
      </c>
      <c r="G92" s="139">
        <f>IF(ISBLANK(F92),"-",$D$101/$F$98*F92)</f>
        <v>15270704.931547988</v>
      </c>
      <c r="I92" s="654">
        <f>ABS((F96/D96*D95)-F95)/D95</f>
        <v>1.9489247730350382E-2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14030936</v>
      </c>
      <c r="E93" s="138">
        <f>IF(ISBLANK(D93),"-",$D$101/$D$98*D93)</f>
        <v>15439608.857056584</v>
      </c>
      <c r="F93" s="137">
        <v>11959693</v>
      </c>
      <c r="G93" s="139">
        <f>IF(ISBLANK(F93),"-",$D$101/$F$98*F93)</f>
        <v>15272460.798826387</v>
      </c>
      <c r="I93" s="654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14202470.333333334</v>
      </c>
      <c r="E95" s="148">
        <f>AVERAGE(E91:E94)</f>
        <v>15628364.832582569</v>
      </c>
      <c r="F95" s="218">
        <f>AVERAGE(F91:F94)</f>
        <v>11961602</v>
      </c>
      <c r="G95" s="219">
        <f>AVERAGE(G91:G94)</f>
        <v>15274898.581105994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15.33</v>
      </c>
      <c r="E96" s="140"/>
      <c r="F96" s="152">
        <v>13.21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15.33</v>
      </c>
      <c r="E97" s="155"/>
      <c r="F97" s="154">
        <f>F96*$B$87</f>
        <v>13.21</v>
      </c>
    </row>
    <row r="98" spans="1:10" ht="19.5" customHeight="1" x14ac:dyDescent="0.3">
      <c r="A98" s="124" t="s">
        <v>76</v>
      </c>
      <c r="B98" s="224">
        <f>(B97/B96)*(B95/B94)*(B93/B92)*(B91/B90)*B89</f>
        <v>100</v>
      </c>
      <c r="C98" s="222" t="s">
        <v>115</v>
      </c>
      <c r="D98" s="225">
        <f>D97*$B$83/100</f>
        <v>15.146040000000001</v>
      </c>
      <c r="E98" s="158"/>
      <c r="F98" s="157">
        <f>F97*$B$83/100</f>
        <v>13.051480000000002</v>
      </c>
    </row>
    <row r="99" spans="1:10" ht="19.5" customHeight="1" x14ac:dyDescent="0.3">
      <c r="A99" s="640" t="s">
        <v>78</v>
      </c>
      <c r="B99" s="655"/>
      <c r="C99" s="222" t="s">
        <v>116</v>
      </c>
      <c r="D99" s="226">
        <f>D98/$B$98</f>
        <v>0.15146040000000002</v>
      </c>
      <c r="E99" s="158"/>
      <c r="F99" s="161">
        <f>F98/$B$98</f>
        <v>0.13051480000000001</v>
      </c>
      <c r="G99" s="227"/>
      <c r="H99" s="150"/>
    </row>
    <row r="100" spans="1:10" ht="19.5" customHeight="1" x14ac:dyDescent="0.3">
      <c r="A100" s="642"/>
      <c r="B100" s="656"/>
      <c r="C100" s="222" t="s">
        <v>80</v>
      </c>
      <c r="D100" s="228">
        <f>$B$56/$B$116</f>
        <v>0.16666666666666666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16.666666666666664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15451631.70684428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1.6589767843482629E-2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15716678</v>
      </c>
      <c r="E108" s="275">
        <f t="shared" ref="E108:E113" si="1">IF(ISBLANK(D108),"-",D108/$D$103*$D$100*$B$116)</f>
        <v>152.57299324289147</v>
      </c>
      <c r="F108" s="245">
        <f t="shared" ref="F108:F113" si="2">IF(ISBLANK(D108), "-", E108/$B$56)</f>
        <v>1.0171532882859431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15772565</v>
      </c>
      <c r="E109" s="276">
        <f t="shared" si="1"/>
        <v>153.11552817765093</v>
      </c>
      <c r="F109" s="246">
        <f t="shared" si="2"/>
        <v>1.0207701878510063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11723633</v>
      </c>
      <c r="E110" s="276">
        <f t="shared" si="1"/>
        <v>113.80965993520637</v>
      </c>
      <c r="F110" s="246">
        <f t="shared" si="2"/>
        <v>0.7587310662347091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16101157</v>
      </c>
      <c r="E111" s="276">
        <f t="shared" si="1"/>
        <v>156.30540488032742</v>
      </c>
      <c r="F111" s="246">
        <f t="shared" si="2"/>
        <v>1.042036032535516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15881727</v>
      </c>
      <c r="E112" s="276">
        <f t="shared" si="1"/>
        <v>154.17524150182672</v>
      </c>
      <c r="F112" s="246">
        <f t="shared" si="2"/>
        <v>1.0278349433455114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16408336</v>
      </c>
      <c r="E113" s="277">
        <f t="shared" si="1"/>
        <v>159.28741033283831</v>
      </c>
      <c r="F113" s="249">
        <f t="shared" si="2"/>
        <v>1.0619160688855886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148.21103967845684</v>
      </c>
      <c r="F115" s="252">
        <f>AVERAGE(F108:F113)</f>
        <v>0.98807359785637916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0.11491194250393152</v>
      </c>
      <c r="F116" s="254">
        <f>STDEV(F108:F113)/F115</f>
        <v>0.11491194250392947</v>
      </c>
      <c r="I116" s="98"/>
    </row>
    <row r="117" spans="1:10" ht="27" customHeight="1" x14ac:dyDescent="0.4">
      <c r="A117" s="640" t="s">
        <v>78</v>
      </c>
      <c r="B117" s="641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642"/>
      <c r="B118" s="643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644" t="str">
        <f>B20</f>
        <v>Lamivudine     Nevirapine and Zidovudine</v>
      </c>
      <c r="D120" s="644"/>
      <c r="E120" s="205" t="s">
        <v>124</v>
      </c>
      <c r="F120" s="205"/>
      <c r="G120" s="206">
        <f>F115</f>
        <v>0.98807359785637916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645" t="s">
        <v>26</v>
      </c>
      <c r="C122" s="645"/>
      <c r="E122" s="211" t="s">
        <v>27</v>
      </c>
      <c r="F122" s="260"/>
      <c r="G122" s="645" t="s">
        <v>28</v>
      </c>
      <c r="H122" s="645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0" zoomScale="50" zoomScaleNormal="40" zoomScalePageLayoutView="50" workbookViewId="0">
      <selection activeCell="H118" sqref="H11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8" t="s">
        <v>45</v>
      </c>
      <c r="B1" s="638"/>
      <c r="C1" s="638"/>
      <c r="D1" s="638"/>
      <c r="E1" s="638"/>
      <c r="F1" s="638"/>
      <c r="G1" s="638"/>
      <c r="H1" s="638"/>
      <c r="I1" s="638"/>
    </row>
    <row r="2" spans="1:9" ht="18.7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</row>
    <row r="3" spans="1:9" ht="18.75" customHeight="1" x14ac:dyDescent="0.25">
      <c r="A3" s="638"/>
      <c r="B3" s="638"/>
      <c r="C3" s="638"/>
      <c r="D3" s="638"/>
      <c r="E3" s="638"/>
      <c r="F3" s="638"/>
      <c r="G3" s="638"/>
      <c r="H3" s="638"/>
      <c r="I3" s="638"/>
    </row>
    <row r="4" spans="1:9" ht="18.75" customHeight="1" x14ac:dyDescent="0.25">
      <c r="A4" s="638"/>
      <c r="B4" s="638"/>
      <c r="C4" s="638"/>
      <c r="D4" s="638"/>
      <c r="E4" s="638"/>
      <c r="F4" s="638"/>
      <c r="G4" s="638"/>
      <c r="H4" s="638"/>
      <c r="I4" s="638"/>
    </row>
    <row r="5" spans="1:9" ht="18.75" customHeight="1" x14ac:dyDescent="0.25">
      <c r="A5" s="638"/>
      <c r="B5" s="638"/>
      <c r="C5" s="638"/>
      <c r="D5" s="638"/>
      <c r="E5" s="638"/>
      <c r="F5" s="638"/>
      <c r="G5" s="638"/>
      <c r="H5" s="638"/>
      <c r="I5" s="638"/>
    </row>
    <row r="6" spans="1:9" ht="18.75" customHeight="1" x14ac:dyDescent="0.25">
      <c r="A6" s="638"/>
      <c r="B6" s="638"/>
      <c r="C6" s="638"/>
      <c r="D6" s="638"/>
      <c r="E6" s="638"/>
      <c r="F6" s="638"/>
      <c r="G6" s="638"/>
      <c r="H6" s="638"/>
      <c r="I6" s="638"/>
    </row>
    <row r="7" spans="1:9" ht="18.75" customHeight="1" x14ac:dyDescent="0.25">
      <c r="A7" s="638"/>
      <c r="B7" s="638"/>
      <c r="C7" s="638"/>
      <c r="D7" s="638"/>
      <c r="E7" s="638"/>
      <c r="F7" s="638"/>
      <c r="G7" s="638"/>
      <c r="H7" s="638"/>
      <c r="I7" s="638"/>
    </row>
    <row r="8" spans="1:9" x14ac:dyDescent="0.25">
      <c r="A8" s="639" t="s">
        <v>46</v>
      </c>
      <c r="B8" s="639"/>
      <c r="C8" s="639"/>
      <c r="D8" s="639"/>
      <c r="E8" s="639"/>
      <c r="F8" s="639"/>
      <c r="G8" s="639"/>
      <c r="H8" s="639"/>
      <c r="I8" s="639"/>
    </row>
    <row r="9" spans="1:9" x14ac:dyDescent="0.25">
      <c r="A9" s="639"/>
      <c r="B9" s="639"/>
      <c r="C9" s="639"/>
      <c r="D9" s="639"/>
      <c r="E9" s="639"/>
      <c r="F9" s="639"/>
      <c r="G9" s="639"/>
      <c r="H9" s="639"/>
      <c r="I9" s="639"/>
    </row>
    <row r="10" spans="1:9" x14ac:dyDescent="0.25">
      <c r="A10" s="639"/>
      <c r="B10" s="639"/>
      <c r="C10" s="639"/>
      <c r="D10" s="639"/>
      <c r="E10" s="639"/>
      <c r="F10" s="639"/>
      <c r="G10" s="639"/>
      <c r="H10" s="639"/>
      <c r="I10" s="639"/>
    </row>
    <row r="11" spans="1:9" x14ac:dyDescent="0.25">
      <c r="A11" s="639"/>
      <c r="B11" s="639"/>
      <c r="C11" s="639"/>
      <c r="D11" s="639"/>
      <c r="E11" s="639"/>
      <c r="F11" s="639"/>
      <c r="G11" s="639"/>
      <c r="H11" s="639"/>
      <c r="I11" s="639"/>
    </row>
    <row r="12" spans="1:9" x14ac:dyDescent="0.25">
      <c r="A12" s="639"/>
      <c r="B12" s="639"/>
      <c r="C12" s="639"/>
      <c r="D12" s="639"/>
      <c r="E12" s="639"/>
      <c r="F12" s="639"/>
      <c r="G12" s="639"/>
      <c r="H12" s="639"/>
      <c r="I12" s="639"/>
    </row>
    <row r="13" spans="1:9" x14ac:dyDescent="0.25">
      <c r="A13" s="639"/>
      <c r="B13" s="639"/>
      <c r="C13" s="639"/>
      <c r="D13" s="639"/>
      <c r="E13" s="639"/>
      <c r="F13" s="639"/>
      <c r="G13" s="639"/>
      <c r="H13" s="639"/>
      <c r="I13" s="639"/>
    </row>
    <row r="14" spans="1:9" x14ac:dyDescent="0.25">
      <c r="A14" s="639"/>
      <c r="B14" s="639"/>
      <c r="C14" s="639"/>
      <c r="D14" s="639"/>
      <c r="E14" s="639"/>
      <c r="F14" s="639"/>
      <c r="G14" s="639"/>
      <c r="H14" s="639"/>
      <c r="I14" s="639"/>
    </row>
    <row r="15" spans="1:9" ht="19.5" customHeight="1" x14ac:dyDescent="0.3">
      <c r="A15" s="281"/>
    </row>
    <row r="16" spans="1:9" ht="19.5" customHeight="1" x14ac:dyDescent="0.3">
      <c r="A16" s="672" t="s">
        <v>31</v>
      </c>
      <c r="B16" s="673"/>
      <c r="C16" s="673"/>
      <c r="D16" s="673"/>
      <c r="E16" s="673"/>
      <c r="F16" s="673"/>
      <c r="G16" s="673"/>
      <c r="H16" s="674"/>
    </row>
    <row r="17" spans="1:14" ht="20.25" customHeight="1" x14ac:dyDescent="0.25">
      <c r="A17" s="675" t="s">
        <v>47</v>
      </c>
      <c r="B17" s="675"/>
      <c r="C17" s="675"/>
      <c r="D17" s="675"/>
      <c r="E17" s="675"/>
      <c r="F17" s="675"/>
      <c r="G17" s="675"/>
      <c r="H17" s="675"/>
    </row>
    <row r="18" spans="1:14" ht="26.25" customHeight="1" x14ac:dyDescent="0.4">
      <c r="A18" s="283" t="s">
        <v>33</v>
      </c>
      <c r="B18" s="671" t="s">
        <v>5</v>
      </c>
      <c r="C18" s="671"/>
      <c r="D18" s="450"/>
      <c r="E18" s="284"/>
      <c r="F18" s="285"/>
      <c r="G18" s="285"/>
      <c r="H18" s="285"/>
    </row>
    <row r="19" spans="1:14" ht="26.25" customHeight="1" x14ac:dyDescent="0.4">
      <c r="A19" s="283" t="s">
        <v>34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35</v>
      </c>
      <c r="B20" s="676" t="s">
        <v>9</v>
      </c>
      <c r="C20" s="676"/>
      <c r="D20" s="285"/>
      <c r="E20" s="285"/>
      <c r="F20" s="285"/>
      <c r="G20" s="285"/>
      <c r="H20" s="285"/>
    </row>
    <row r="21" spans="1:14" ht="26.25" customHeight="1" x14ac:dyDescent="0.4">
      <c r="A21" s="283" t="s">
        <v>36</v>
      </c>
      <c r="B21" s="676" t="s">
        <v>11</v>
      </c>
      <c r="C21" s="676"/>
      <c r="D21" s="676"/>
      <c r="E21" s="676"/>
      <c r="F21" s="676"/>
      <c r="G21" s="676"/>
      <c r="H21" s="676"/>
      <c r="I21" s="287"/>
    </row>
    <row r="22" spans="1:14" ht="26.25" customHeight="1" x14ac:dyDescent="0.4">
      <c r="A22" s="283" t="s">
        <v>37</v>
      </c>
      <c r="B22" s="288" t="s">
        <v>12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38</v>
      </c>
      <c r="B23" s="288"/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671" t="s">
        <v>125</v>
      </c>
      <c r="C26" s="671"/>
    </row>
    <row r="27" spans="1:14" ht="26.25" customHeight="1" x14ac:dyDescent="0.4">
      <c r="A27" s="292" t="s">
        <v>48</v>
      </c>
      <c r="B27" s="669" t="s">
        <v>129</v>
      </c>
      <c r="C27" s="669"/>
    </row>
    <row r="28" spans="1:14" ht="27" customHeight="1" x14ac:dyDescent="0.4">
      <c r="A28" s="292" t="s">
        <v>6</v>
      </c>
      <c r="B28" s="293">
        <v>98.8</v>
      </c>
    </row>
    <row r="29" spans="1:14" s="14" customFormat="1" ht="27" customHeight="1" x14ac:dyDescent="0.4">
      <c r="A29" s="292" t="s">
        <v>49</v>
      </c>
      <c r="B29" s="294"/>
      <c r="C29" s="646" t="s">
        <v>50</v>
      </c>
      <c r="D29" s="647"/>
      <c r="E29" s="647"/>
      <c r="F29" s="647"/>
      <c r="G29" s="648"/>
      <c r="I29" s="295"/>
      <c r="J29" s="295"/>
      <c r="K29" s="295"/>
      <c r="L29" s="295"/>
    </row>
    <row r="30" spans="1:14" s="14" customFormat="1" ht="19.5" customHeight="1" x14ac:dyDescent="0.3">
      <c r="A30" s="292" t="s">
        <v>51</v>
      </c>
      <c r="B30" s="296">
        <f>B28-B29</f>
        <v>98.8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52</v>
      </c>
      <c r="B31" s="299">
        <v>1</v>
      </c>
      <c r="C31" s="649" t="s">
        <v>53</v>
      </c>
      <c r="D31" s="650"/>
      <c r="E31" s="650"/>
      <c r="F31" s="650"/>
      <c r="G31" s="650"/>
      <c r="H31" s="651"/>
      <c r="I31" s="295"/>
      <c r="J31" s="295"/>
      <c r="K31" s="295"/>
      <c r="L31" s="295"/>
    </row>
    <row r="32" spans="1:14" s="14" customFormat="1" ht="27" customHeight="1" x14ac:dyDescent="0.4">
      <c r="A32" s="292" t="s">
        <v>54</v>
      </c>
      <c r="B32" s="299">
        <v>1</v>
      </c>
      <c r="C32" s="649" t="s">
        <v>55</v>
      </c>
      <c r="D32" s="650"/>
      <c r="E32" s="650"/>
      <c r="F32" s="650"/>
      <c r="G32" s="650"/>
      <c r="H32" s="651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56</v>
      </c>
      <c r="B34" s="304">
        <f>B31/B32</f>
        <v>1</v>
      </c>
      <c r="C34" s="282" t="s">
        <v>57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58</v>
      </c>
      <c r="B36" s="306">
        <v>20</v>
      </c>
      <c r="C36" s="282"/>
      <c r="D36" s="652" t="s">
        <v>59</v>
      </c>
      <c r="E36" s="670"/>
      <c r="F36" s="652" t="s">
        <v>60</v>
      </c>
      <c r="G36" s="653"/>
      <c r="J36" s="295"/>
      <c r="K36" s="295"/>
      <c r="L36" s="300"/>
      <c r="M36" s="300"/>
      <c r="N36" s="301"/>
    </row>
    <row r="37" spans="1:14" s="14" customFormat="1" ht="27" customHeight="1" thickBot="1" x14ac:dyDescent="0.45">
      <c r="A37" s="307" t="s">
        <v>61</v>
      </c>
      <c r="B37" s="308">
        <v>4</v>
      </c>
      <c r="C37" s="309" t="s">
        <v>62</v>
      </c>
      <c r="D37" s="310" t="s">
        <v>63</v>
      </c>
      <c r="E37" s="311" t="s">
        <v>64</v>
      </c>
      <c r="F37" s="310" t="s">
        <v>63</v>
      </c>
      <c r="G37" s="312" t="s">
        <v>64</v>
      </c>
      <c r="I37" s="313" t="s">
        <v>65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66</v>
      </c>
      <c r="B38" s="308">
        <v>20</v>
      </c>
      <c r="C38" s="314">
        <v>1</v>
      </c>
      <c r="D38" s="680">
        <v>104982067</v>
      </c>
      <c r="E38" s="316">
        <f>IF(ISBLANK(D38),"-",$D$48/$D$45*D38)</f>
        <v>104841788.68673715</v>
      </c>
      <c r="F38" s="683">
        <v>96508795</v>
      </c>
      <c r="G38" s="317">
        <f>IF(ISBLANK(F38),"-",$D$48/$F$45*F38)</f>
        <v>105944649.23990268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67</v>
      </c>
      <c r="B39" s="308">
        <v>1</v>
      </c>
      <c r="C39" s="319">
        <v>2</v>
      </c>
      <c r="D39" s="681">
        <v>104965288</v>
      </c>
      <c r="E39" s="321">
        <f>IF(ISBLANK(D39),"-",$D$48/$D$45*D39)</f>
        <v>104825032.10704079</v>
      </c>
      <c r="F39" s="684">
        <v>96508795</v>
      </c>
      <c r="G39" s="322">
        <f>IF(ISBLANK(F39),"-",$D$48/$F$45*F39)</f>
        <v>105944649.23990268</v>
      </c>
      <c r="I39" s="654">
        <f>ABS((F43/D43*D42)-F42)/D42</f>
        <v>9.0093780779455877E-3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68</v>
      </c>
      <c r="B40" s="308">
        <v>1</v>
      </c>
      <c r="C40" s="319">
        <v>3</v>
      </c>
      <c r="D40" s="681">
        <v>104977378</v>
      </c>
      <c r="E40" s="321">
        <f>IF(ISBLANK(D40),"-",$D$48/$D$45*D40)</f>
        <v>104837105.95223591</v>
      </c>
      <c r="F40" s="684">
        <v>96312635</v>
      </c>
      <c r="G40" s="322">
        <f>IF(ISBLANK(F40),"-",$D$48/$F$45*F40)</f>
        <v>105729310.29183169</v>
      </c>
      <c r="I40" s="654"/>
      <c r="L40" s="300"/>
      <c r="M40" s="300"/>
      <c r="N40" s="323"/>
    </row>
    <row r="41" spans="1:14" ht="27" customHeight="1" thickBot="1" x14ac:dyDescent="0.45">
      <c r="A41" s="307" t="s">
        <v>69</v>
      </c>
      <c r="B41" s="308">
        <v>1</v>
      </c>
      <c r="C41" s="324">
        <v>4</v>
      </c>
      <c r="D41" s="682"/>
      <c r="E41" s="326" t="str">
        <f>IF(ISBLANK(D41),"-",$D$48/$D$45*D41)</f>
        <v>-</v>
      </c>
      <c r="F41" s="68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thickBot="1" x14ac:dyDescent="0.45">
      <c r="A42" s="307" t="s">
        <v>70</v>
      </c>
      <c r="B42" s="308">
        <v>1</v>
      </c>
      <c r="C42" s="329" t="s">
        <v>71</v>
      </c>
      <c r="D42" s="330">
        <f>AVERAGE(D38:D41)</f>
        <v>104974911</v>
      </c>
      <c r="E42" s="331">
        <f>AVERAGE(E38:E41)</f>
        <v>104834642.24867129</v>
      </c>
      <c r="F42" s="330">
        <f>AVERAGE(F38:F41)</f>
        <v>96443408.333333328</v>
      </c>
      <c r="G42" s="332">
        <f>AVERAGE(G38:G41)</f>
        <v>105872869.59054567</v>
      </c>
      <c r="H42" s="333"/>
    </row>
    <row r="43" spans="1:14" ht="26.25" customHeight="1" x14ac:dyDescent="0.4">
      <c r="A43" s="307" t="s">
        <v>72</v>
      </c>
      <c r="B43" s="308">
        <v>1</v>
      </c>
      <c r="C43" s="334" t="s">
        <v>73</v>
      </c>
      <c r="D43" s="335">
        <v>20.27</v>
      </c>
      <c r="E43" s="323"/>
      <c r="F43" s="335">
        <v>18.440000000000001</v>
      </c>
      <c r="H43" s="333"/>
    </row>
    <row r="44" spans="1:14" ht="26.25" customHeight="1" x14ac:dyDescent="0.4">
      <c r="A44" s="307" t="s">
        <v>74</v>
      </c>
      <c r="B44" s="308">
        <v>1</v>
      </c>
      <c r="C44" s="336" t="s">
        <v>75</v>
      </c>
      <c r="D44" s="337">
        <f>D43*$B$34</f>
        <v>20.27</v>
      </c>
      <c r="E44" s="338"/>
      <c r="F44" s="337">
        <f>F43*$B$34</f>
        <v>18.440000000000001</v>
      </c>
      <c r="H44" s="333"/>
    </row>
    <row r="45" spans="1:14" ht="19.5" customHeight="1" x14ac:dyDescent="0.3">
      <c r="A45" s="307" t="s">
        <v>76</v>
      </c>
      <c r="B45" s="339">
        <f>(B44/B43)*(B42/B41)*(B40/B39)*(B38/B37)*B36</f>
        <v>100</v>
      </c>
      <c r="C45" s="336" t="s">
        <v>77</v>
      </c>
      <c r="D45" s="340">
        <f>D44*$B$30/100</f>
        <v>20.026759999999999</v>
      </c>
      <c r="E45" s="341"/>
      <c r="F45" s="340">
        <f>F44*$B$30/100</f>
        <v>18.218720000000001</v>
      </c>
      <c r="H45" s="333"/>
    </row>
    <row r="46" spans="1:14" ht="19.5" customHeight="1" x14ac:dyDescent="0.3">
      <c r="A46" s="640" t="s">
        <v>78</v>
      </c>
      <c r="B46" s="641"/>
      <c r="C46" s="336" t="s">
        <v>79</v>
      </c>
      <c r="D46" s="342">
        <f>D45/$B$45</f>
        <v>0.20026759999999999</v>
      </c>
      <c r="E46" s="343"/>
      <c r="F46" s="344">
        <f>F45/$B$45</f>
        <v>0.18218720000000002</v>
      </c>
      <c r="H46" s="333"/>
    </row>
    <row r="47" spans="1:14" ht="27" customHeight="1" x14ac:dyDescent="0.4">
      <c r="A47" s="642"/>
      <c r="B47" s="643"/>
      <c r="C47" s="345" t="s">
        <v>80</v>
      </c>
      <c r="D47" s="346">
        <v>0.2</v>
      </c>
      <c r="E47" s="347"/>
      <c r="F47" s="343"/>
      <c r="H47" s="333"/>
    </row>
    <row r="48" spans="1:14" ht="18.75" x14ac:dyDescent="0.3">
      <c r="C48" s="348" t="s">
        <v>81</v>
      </c>
      <c r="D48" s="340">
        <f>D47*$B$45</f>
        <v>20</v>
      </c>
      <c r="F48" s="349"/>
      <c r="H48" s="333"/>
    </row>
    <row r="49" spans="1:12" ht="19.5" customHeight="1" x14ac:dyDescent="0.3">
      <c r="C49" s="350" t="s">
        <v>82</v>
      </c>
      <c r="D49" s="351">
        <f>D48/B34</f>
        <v>20</v>
      </c>
      <c r="F49" s="349"/>
      <c r="H49" s="333"/>
    </row>
    <row r="50" spans="1:12" ht="18.75" x14ac:dyDescent="0.3">
      <c r="C50" s="305" t="s">
        <v>83</v>
      </c>
      <c r="D50" s="352">
        <f>AVERAGE(E38:E41,G38:G41)</f>
        <v>105353755.91960849</v>
      </c>
      <c r="F50" s="353"/>
      <c r="H50" s="333"/>
    </row>
    <row r="51" spans="1:12" ht="18.75" x14ac:dyDescent="0.3">
      <c r="C51" s="307" t="s">
        <v>84</v>
      </c>
      <c r="D51" s="354">
        <f>STDEV(E38:E41,G38:G41)/D50</f>
        <v>5.4492324369199169E-3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85</v>
      </c>
    </row>
    <row r="55" spans="1:12" ht="18.75" x14ac:dyDescent="0.3">
      <c r="A55" s="282" t="s">
        <v>86</v>
      </c>
      <c r="B55" s="359" t="str">
        <f>B21</f>
        <v xml:space="preserve">Lamivudine 150mg + Zidovudine 300mg + Nevirapine 200mg </v>
      </c>
    </row>
    <row r="56" spans="1:12" ht="26.25" customHeight="1" x14ac:dyDescent="0.4">
      <c r="A56" s="360" t="s">
        <v>87</v>
      </c>
      <c r="B56" s="361">
        <v>200</v>
      </c>
      <c r="C56" s="282" t="str">
        <f>B20</f>
        <v>Lamivudine     Nevirapine and Zidovudine</v>
      </c>
      <c r="H56" s="362"/>
    </row>
    <row r="57" spans="1:12" ht="18.75" x14ac:dyDescent="0.3">
      <c r="A57" s="359" t="s">
        <v>88</v>
      </c>
      <c r="B57" s="451">
        <f>Uniformity!C46</f>
        <v>1132.2864999999999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89</v>
      </c>
      <c r="B59" s="306">
        <v>100</v>
      </c>
      <c r="C59" s="282"/>
      <c r="D59" s="363" t="s">
        <v>90</v>
      </c>
      <c r="E59" s="364" t="s">
        <v>62</v>
      </c>
      <c r="F59" s="364" t="s">
        <v>63</v>
      </c>
      <c r="G59" s="364" t="s">
        <v>91</v>
      </c>
      <c r="H59" s="309" t="s">
        <v>92</v>
      </c>
      <c r="L59" s="295"/>
    </row>
    <row r="60" spans="1:12" s="14" customFormat="1" ht="26.25" customHeight="1" x14ac:dyDescent="0.4">
      <c r="A60" s="307" t="s">
        <v>93</v>
      </c>
      <c r="B60" s="308">
        <v>5</v>
      </c>
      <c r="C60" s="657" t="s">
        <v>94</v>
      </c>
      <c r="D60" s="660">
        <v>1130.02</v>
      </c>
      <c r="E60" s="365">
        <v>1</v>
      </c>
      <c r="F60" s="366">
        <v>103055231</v>
      </c>
      <c r="G60" s="452">
        <f>IF(ISBLANK(F60),"-",(F60/$D$50*$D$47*$B$68)*($B$57/$D$60))</f>
        <v>196.02894969966118</v>
      </c>
      <c r="H60" s="367">
        <f t="shared" ref="H60:H71" si="0">IF(ISBLANK(F60),"-",G60/$B$56)</f>
        <v>0.98014474849830591</v>
      </c>
      <c r="L60" s="295"/>
    </row>
    <row r="61" spans="1:12" s="14" customFormat="1" ht="26.25" customHeight="1" x14ac:dyDescent="0.4">
      <c r="A61" s="307" t="s">
        <v>95</v>
      </c>
      <c r="B61" s="308">
        <v>50</v>
      </c>
      <c r="C61" s="658"/>
      <c r="D61" s="661"/>
      <c r="E61" s="368">
        <v>2</v>
      </c>
      <c r="F61" s="320">
        <v>107711446</v>
      </c>
      <c r="G61" s="453">
        <f>IF(ISBLANK(F61),"-",(F61/$D$50*$D$47*$B$68)*($B$57/$D$60))</f>
        <v>204.88587939812365</v>
      </c>
      <c r="H61" s="369">
        <f t="shared" si="0"/>
        <v>1.0244293969906182</v>
      </c>
      <c r="L61" s="295"/>
    </row>
    <row r="62" spans="1:12" s="14" customFormat="1" ht="26.25" customHeight="1" x14ac:dyDescent="0.4">
      <c r="A62" s="307" t="s">
        <v>96</v>
      </c>
      <c r="B62" s="308">
        <v>1</v>
      </c>
      <c r="C62" s="658"/>
      <c r="D62" s="661"/>
      <c r="E62" s="368">
        <v>3</v>
      </c>
      <c r="F62" s="370">
        <v>107946400</v>
      </c>
      <c r="G62" s="453">
        <f>IF(ISBLANK(F62),"-",(F62/$D$50*$D$47*$B$68)*($B$57/$D$60))</f>
        <v>205.33280271682185</v>
      </c>
      <c r="H62" s="369">
        <f t="shared" si="0"/>
        <v>1.0266640135841092</v>
      </c>
      <c r="L62" s="295"/>
    </row>
    <row r="63" spans="1:12" ht="27" customHeight="1" x14ac:dyDescent="0.4">
      <c r="A63" s="307" t="s">
        <v>97</v>
      </c>
      <c r="B63" s="308">
        <v>1</v>
      </c>
      <c r="C63" s="668"/>
      <c r="D63" s="662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98</v>
      </c>
      <c r="B64" s="308">
        <v>1</v>
      </c>
      <c r="C64" s="657" t="s">
        <v>99</v>
      </c>
      <c r="D64" s="660">
        <v>1122.8</v>
      </c>
      <c r="E64" s="365">
        <v>1</v>
      </c>
      <c r="F64" s="366">
        <v>104989489</v>
      </c>
      <c r="G64" s="454">
        <f>IF(ISBLANK(F64),"-",(F64/$D$50*$D$47*$B$68)*($B$57/$D$64))</f>
        <v>200.99243883606141</v>
      </c>
      <c r="H64" s="373">
        <f t="shared" si="0"/>
        <v>1.0049621941803071</v>
      </c>
    </row>
    <row r="65" spans="1:8" ht="26.25" customHeight="1" x14ac:dyDescent="0.4">
      <c r="A65" s="307" t="s">
        <v>100</v>
      </c>
      <c r="B65" s="308">
        <v>1</v>
      </c>
      <c r="C65" s="658"/>
      <c r="D65" s="661"/>
      <c r="E65" s="368">
        <v>2</v>
      </c>
      <c r="F65" s="320"/>
      <c r="G65" s="455" t="str">
        <f>IF(ISBLANK(F65),"-",(F65/$D$50*$D$47*$B$68)*($B$57/$D$64))</f>
        <v>-</v>
      </c>
      <c r="H65" s="374" t="str">
        <f t="shared" si="0"/>
        <v>-</v>
      </c>
    </row>
    <row r="66" spans="1:8" ht="26.25" customHeight="1" x14ac:dyDescent="0.4">
      <c r="A66" s="307" t="s">
        <v>101</v>
      </c>
      <c r="B66" s="308">
        <v>1</v>
      </c>
      <c r="C66" s="658"/>
      <c r="D66" s="661"/>
      <c r="E66" s="368">
        <v>3</v>
      </c>
      <c r="F66" s="320"/>
      <c r="G66" s="455" t="str">
        <f>IF(ISBLANK(F66),"-",(F66/$D$50*$D$47*$B$68)*($B$57/$D$64))</f>
        <v>-</v>
      </c>
      <c r="H66" s="374" t="str">
        <f t="shared" si="0"/>
        <v>-</v>
      </c>
    </row>
    <row r="67" spans="1:8" ht="27" customHeight="1" x14ac:dyDescent="0.4">
      <c r="A67" s="307" t="s">
        <v>102</v>
      </c>
      <c r="B67" s="308">
        <v>1</v>
      </c>
      <c r="C67" s="668"/>
      <c r="D67" s="662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103</v>
      </c>
      <c r="B68" s="376">
        <f>(B67/B66)*(B65/B64)*(B63/B62)*(B61/B60)*B59</f>
        <v>1000</v>
      </c>
      <c r="C68" s="657" t="s">
        <v>104</v>
      </c>
      <c r="D68" s="660">
        <v>1137.53</v>
      </c>
      <c r="E68" s="365">
        <v>1</v>
      </c>
      <c r="F68" s="366">
        <v>106030301</v>
      </c>
      <c r="G68" s="454">
        <f>IF(ISBLANK(F68),"-",(F68/$D$50*$D$47*$B$68)*($B$57/$D$68))</f>
        <v>200.35650031903484</v>
      </c>
      <c r="H68" s="369">
        <f t="shared" si="0"/>
        <v>1.0017825015951742</v>
      </c>
    </row>
    <row r="69" spans="1:8" ht="27" customHeight="1" x14ac:dyDescent="0.4">
      <c r="A69" s="355" t="s">
        <v>105</v>
      </c>
      <c r="B69" s="377">
        <f>(D47*B68)/B56*B57</f>
        <v>1132.2864999999999</v>
      </c>
      <c r="C69" s="658"/>
      <c r="D69" s="661"/>
      <c r="E69" s="368">
        <v>2</v>
      </c>
      <c r="F69" s="320">
        <v>109792128</v>
      </c>
      <c r="G69" s="455">
        <f>IF(ISBLANK(F69),"-",(F69/$D$50*$D$47*$B$68)*($B$57/$D$68))</f>
        <v>207.4649069293834</v>
      </c>
      <c r="H69" s="369">
        <f t="shared" si="0"/>
        <v>1.0373245346469171</v>
      </c>
    </row>
    <row r="70" spans="1:8" ht="26.25" customHeight="1" x14ac:dyDescent="0.4">
      <c r="A70" s="663" t="s">
        <v>78</v>
      </c>
      <c r="B70" s="664"/>
      <c r="C70" s="658"/>
      <c r="D70" s="661"/>
      <c r="E70" s="368">
        <v>3</v>
      </c>
      <c r="F70" s="320">
        <v>108335112</v>
      </c>
      <c r="G70" s="455">
        <f>IF(ISBLANK(F70),"-",(F70/$D$50*$D$47*$B$68)*($B$57/$D$68))</f>
        <v>204.71170691093926</v>
      </c>
      <c r="H70" s="369">
        <f t="shared" si="0"/>
        <v>1.0235585345546963</v>
      </c>
    </row>
    <row r="71" spans="1:8" ht="27" customHeight="1" x14ac:dyDescent="0.4">
      <c r="A71" s="665"/>
      <c r="B71" s="666"/>
      <c r="C71" s="659"/>
      <c r="D71" s="662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71</v>
      </c>
      <c r="G72" s="461">
        <f>AVERAGE(G60:G71)</f>
        <v>202.82474068714649</v>
      </c>
      <c r="H72" s="382">
        <f>AVERAGE(H60:H71)</f>
        <v>1.0141237034357327</v>
      </c>
    </row>
    <row r="73" spans="1:8" ht="26.25" customHeight="1" x14ac:dyDescent="0.4">
      <c r="C73" s="379"/>
      <c r="D73" s="379"/>
      <c r="E73" s="379"/>
      <c r="F73" s="383" t="s">
        <v>84</v>
      </c>
      <c r="G73" s="457">
        <f>STDEV(G60:G71)/G72</f>
        <v>1.9228715050069577E-2</v>
      </c>
      <c r="H73" s="457">
        <f>STDEV(H60:H71)/H72</f>
        <v>1.922871505006957E-2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20</v>
      </c>
      <c r="G74" s="386">
        <f>COUNT(G60:G71)</f>
        <v>7</v>
      </c>
      <c r="H74" s="386">
        <f>COUNT(H60:H71)</f>
        <v>7</v>
      </c>
    </row>
    <row r="76" spans="1:8" ht="26.25" customHeight="1" x14ac:dyDescent="0.4">
      <c r="A76" s="291" t="s">
        <v>106</v>
      </c>
      <c r="B76" s="387" t="s">
        <v>107</v>
      </c>
      <c r="C76" s="644" t="str">
        <f>B20</f>
        <v>Lamivudine     Nevirapine and Zidovudine</v>
      </c>
      <c r="D76" s="644"/>
      <c r="E76" s="388" t="s">
        <v>108</v>
      </c>
      <c r="F76" s="388"/>
      <c r="G76" s="389">
        <f>H72</f>
        <v>1.0141237034357327</v>
      </c>
      <c r="H76" s="390"/>
    </row>
    <row r="77" spans="1:8" ht="18.75" x14ac:dyDescent="0.3">
      <c r="A77" s="290" t="s">
        <v>109</v>
      </c>
      <c r="B77" s="290" t="s">
        <v>110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667" t="str">
        <f>B26</f>
        <v>nevirapine</v>
      </c>
      <c r="C79" s="667"/>
    </row>
    <row r="80" spans="1:8" ht="26.25" customHeight="1" x14ac:dyDescent="0.4">
      <c r="A80" s="292" t="s">
        <v>48</v>
      </c>
      <c r="B80" s="667" t="str">
        <f>B27</f>
        <v>WRS NI-4</v>
      </c>
      <c r="C80" s="667"/>
    </row>
    <row r="81" spans="1:12" ht="27" customHeight="1" x14ac:dyDescent="0.4">
      <c r="A81" s="292" t="s">
        <v>6</v>
      </c>
      <c r="B81" s="391">
        <f>B28</f>
        <v>98.8</v>
      </c>
    </row>
    <row r="82" spans="1:12" s="14" customFormat="1" ht="27" customHeight="1" x14ac:dyDescent="0.4">
      <c r="A82" s="292" t="s">
        <v>49</v>
      </c>
      <c r="B82" s="294">
        <v>0</v>
      </c>
      <c r="C82" s="646" t="s">
        <v>50</v>
      </c>
      <c r="D82" s="647"/>
      <c r="E82" s="647"/>
      <c r="F82" s="647"/>
      <c r="G82" s="648"/>
      <c r="I82" s="295"/>
      <c r="J82" s="295"/>
      <c r="K82" s="295"/>
      <c r="L82" s="295"/>
    </row>
    <row r="83" spans="1:12" s="14" customFormat="1" ht="19.5" customHeight="1" x14ac:dyDescent="0.3">
      <c r="A83" s="292" t="s">
        <v>51</v>
      </c>
      <c r="B83" s="296">
        <f>B81-B82</f>
        <v>98.8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52</v>
      </c>
      <c r="B84" s="299">
        <v>1</v>
      </c>
      <c r="C84" s="649" t="s">
        <v>111</v>
      </c>
      <c r="D84" s="650"/>
      <c r="E84" s="650"/>
      <c r="F84" s="650"/>
      <c r="G84" s="650"/>
      <c r="H84" s="651"/>
      <c r="I84" s="295"/>
      <c r="J84" s="295"/>
      <c r="K84" s="295"/>
      <c r="L84" s="295"/>
    </row>
    <row r="85" spans="1:12" s="14" customFormat="1" ht="27" customHeight="1" x14ac:dyDescent="0.4">
      <c r="A85" s="292" t="s">
        <v>54</v>
      </c>
      <c r="B85" s="299">
        <v>1</v>
      </c>
      <c r="C85" s="649" t="s">
        <v>112</v>
      </c>
      <c r="D85" s="650"/>
      <c r="E85" s="650"/>
      <c r="F85" s="650"/>
      <c r="G85" s="650"/>
      <c r="H85" s="651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56</v>
      </c>
      <c r="B87" s="304">
        <f>B84/B85</f>
        <v>1</v>
      </c>
      <c r="C87" s="282" t="s">
        <v>57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58</v>
      </c>
      <c r="B89" s="306">
        <v>20</v>
      </c>
      <c r="D89" s="392" t="s">
        <v>59</v>
      </c>
      <c r="E89" s="393"/>
      <c r="F89" s="652" t="s">
        <v>60</v>
      </c>
      <c r="G89" s="653"/>
    </row>
    <row r="90" spans="1:12" ht="27" customHeight="1" x14ac:dyDescent="0.4">
      <c r="A90" s="307" t="s">
        <v>61</v>
      </c>
      <c r="B90" s="308">
        <v>4</v>
      </c>
      <c r="C90" s="394" t="s">
        <v>62</v>
      </c>
      <c r="D90" s="310" t="s">
        <v>63</v>
      </c>
      <c r="E90" s="311" t="s">
        <v>64</v>
      </c>
      <c r="F90" s="310" t="s">
        <v>63</v>
      </c>
      <c r="G90" s="395" t="s">
        <v>64</v>
      </c>
      <c r="I90" s="313" t="s">
        <v>65</v>
      </c>
    </row>
    <row r="91" spans="1:12" ht="26.25" customHeight="1" x14ac:dyDescent="0.4">
      <c r="A91" s="307" t="s">
        <v>66</v>
      </c>
      <c r="B91" s="308">
        <v>20</v>
      </c>
      <c r="C91" s="396">
        <v>1</v>
      </c>
      <c r="D91" s="315">
        <v>12828547</v>
      </c>
      <c r="E91" s="316">
        <f>IF(ISBLANK(D91),"-",$D$101/$D$98*D91)</f>
        <v>14061467.740676727</v>
      </c>
      <c r="F91" s="315">
        <v>11600761</v>
      </c>
      <c r="G91" s="317">
        <f>IF(ISBLANK(F91),"-",$D$101/$F$98*F91)</f>
        <v>13975672.119471628</v>
      </c>
      <c r="I91" s="318"/>
    </row>
    <row r="92" spans="1:12" ht="26.25" customHeight="1" x14ac:dyDescent="0.4">
      <c r="A92" s="307" t="s">
        <v>67</v>
      </c>
      <c r="B92" s="308">
        <v>1</v>
      </c>
      <c r="C92" s="380">
        <v>2</v>
      </c>
      <c r="D92" s="320">
        <v>12973061</v>
      </c>
      <c r="E92" s="321">
        <f>IF(ISBLANK(D92),"-",$D$101/$D$98*D92)</f>
        <v>14219870.632997749</v>
      </c>
      <c r="F92" s="320">
        <v>11626043</v>
      </c>
      <c r="G92" s="322">
        <f>IF(ISBLANK(F92),"-",$D$101/$F$98*F92)</f>
        <v>14006129.857763493</v>
      </c>
      <c r="I92" s="654">
        <f>ABS((F96/D96*D95)-F95)/D95</f>
        <v>8.2528761326839152E-3</v>
      </c>
    </row>
    <row r="93" spans="1:12" ht="26.25" customHeight="1" x14ac:dyDescent="0.4">
      <c r="A93" s="307" t="s">
        <v>68</v>
      </c>
      <c r="B93" s="308">
        <v>1</v>
      </c>
      <c r="C93" s="380">
        <v>3</v>
      </c>
      <c r="D93" s="320">
        <v>12823161</v>
      </c>
      <c r="E93" s="321">
        <f>IF(ISBLANK(D93),"-",$D$101/$D$98*D93)</f>
        <v>14055564.10519476</v>
      </c>
      <c r="F93" s="320">
        <v>11596947</v>
      </c>
      <c r="G93" s="322">
        <f>IF(ISBLANK(F93),"-",$D$101/$F$98*F93)</f>
        <v>13971077.316297624</v>
      </c>
      <c r="I93" s="654"/>
    </row>
    <row r="94" spans="1:12" ht="27" customHeight="1" x14ac:dyDescent="0.4">
      <c r="A94" s="307" t="s">
        <v>69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70</v>
      </c>
      <c r="B95" s="308">
        <v>1</v>
      </c>
      <c r="C95" s="399" t="s">
        <v>71</v>
      </c>
      <c r="D95" s="400">
        <f>AVERAGE(D91:D94)</f>
        <v>12874923</v>
      </c>
      <c r="E95" s="331">
        <f>AVERAGE(E91:E94)</f>
        <v>14112300.826289745</v>
      </c>
      <c r="F95" s="401">
        <f>AVERAGE(F91:F94)</f>
        <v>11607917</v>
      </c>
      <c r="G95" s="402">
        <f>AVERAGE(G91:G94)</f>
        <v>13984293.097844249</v>
      </c>
    </row>
    <row r="96" spans="1:12" ht="26.25" customHeight="1" x14ac:dyDescent="0.4">
      <c r="A96" s="307" t="s">
        <v>72</v>
      </c>
      <c r="B96" s="293">
        <v>1</v>
      </c>
      <c r="C96" s="403" t="s">
        <v>113</v>
      </c>
      <c r="D96" s="404">
        <v>20.52</v>
      </c>
      <c r="E96" s="323"/>
      <c r="F96" s="335">
        <v>18.670000000000002</v>
      </c>
    </row>
    <row r="97" spans="1:10" ht="26.25" customHeight="1" x14ac:dyDescent="0.4">
      <c r="A97" s="307" t="s">
        <v>74</v>
      </c>
      <c r="B97" s="293">
        <v>1</v>
      </c>
      <c r="C97" s="405" t="s">
        <v>114</v>
      </c>
      <c r="D97" s="406">
        <f>D96*$B$87</f>
        <v>20.52</v>
      </c>
      <c r="E97" s="338"/>
      <c r="F97" s="337">
        <f>F96*$B$87</f>
        <v>18.670000000000002</v>
      </c>
    </row>
    <row r="98" spans="1:10" ht="19.5" customHeight="1" x14ac:dyDescent="0.3">
      <c r="A98" s="307" t="s">
        <v>76</v>
      </c>
      <c r="B98" s="407">
        <f>(B97/B96)*(B95/B94)*(B93/B92)*(B91/B90)*B89</f>
        <v>100</v>
      </c>
      <c r="C98" s="405" t="s">
        <v>115</v>
      </c>
      <c r="D98" s="408">
        <f>D97*$B$83/100</f>
        <v>20.273759999999999</v>
      </c>
      <c r="E98" s="341"/>
      <c r="F98" s="340">
        <f>F97*$B$83/100</f>
        <v>18.445959999999999</v>
      </c>
    </row>
    <row r="99" spans="1:10" ht="19.5" customHeight="1" x14ac:dyDescent="0.3">
      <c r="A99" s="640" t="s">
        <v>78</v>
      </c>
      <c r="B99" s="655"/>
      <c r="C99" s="405" t="s">
        <v>116</v>
      </c>
      <c r="D99" s="409">
        <f>D98/$B$98</f>
        <v>0.20273759999999999</v>
      </c>
      <c r="E99" s="341"/>
      <c r="F99" s="344">
        <f>F98/$B$98</f>
        <v>0.1844596</v>
      </c>
      <c r="G99" s="410"/>
      <c r="H99" s="333"/>
    </row>
    <row r="100" spans="1:10" ht="19.5" customHeight="1" x14ac:dyDescent="0.3">
      <c r="A100" s="642"/>
      <c r="B100" s="656"/>
      <c r="C100" s="405" t="s">
        <v>80</v>
      </c>
      <c r="D100" s="411">
        <f>$B$56/$B$116</f>
        <v>0.22222222222222221</v>
      </c>
      <c r="F100" s="349"/>
      <c r="G100" s="412"/>
      <c r="H100" s="333"/>
    </row>
    <row r="101" spans="1:10" ht="18.75" x14ac:dyDescent="0.3">
      <c r="C101" s="405" t="s">
        <v>81</v>
      </c>
      <c r="D101" s="406">
        <f>D100*$B$98</f>
        <v>22.222222222222221</v>
      </c>
      <c r="F101" s="349"/>
      <c r="G101" s="410"/>
      <c r="H101" s="333"/>
    </row>
    <row r="102" spans="1:10" ht="19.5" customHeight="1" x14ac:dyDescent="0.3">
      <c r="C102" s="413" t="s">
        <v>82</v>
      </c>
      <c r="D102" s="414">
        <f>D101/B34</f>
        <v>22.222222222222221</v>
      </c>
      <c r="F102" s="353"/>
      <c r="G102" s="410"/>
      <c r="H102" s="333"/>
      <c r="J102" s="415"/>
    </row>
    <row r="103" spans="1:10" ht="18.75" x14ac:dyDescent="0.3">
      <c r="C103" s="416" t="s">
        <v>117</v>
      </c>
      <c r="D103" s="417">
        <f>AVERAGE(E91:E94,G91:G94)</f>
        <v>14048296.962066999</v>
      </c>
      <c r="F103" s="353"/>
      <c r="G103" s="418"/>
      <c r="H103" s="333"/>
      <c r="J103" s="419"/>
    </row>
    <row r="104" spans="1:10" ht="18.75" x14ac:dyDescent="0.3">
      <c r="C104" s="383" t="s">
        <v>84</v>
      </c>
      <c r="D104" s="420">
        <f>STDEV(E91:E94,G91:G94)/D103</f>
        <v>6.5765632829364283E-3</v>
      </c>
      <c r="F104" s="353"/>
      <c r="G104" s="410"/>
      <c r="H104" s="333"/>
      <c r="J104" s="419"/>
    </row>
    <row r="105" spans="1:10" ht="19.5" customHeight="1" x14ac:dyDescent="0.3">
      <c r="C105" s="385" t="s">
        <v>20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118</v>
      </c>
      <c r="B107" s="306">
        <v>900</v>
      </c>
      <c r="C107" s="422" t="s">
        <v>119</v>
      </c>
      <c r="D107" s="423" t="s">
        <v>63</v>
      </c>
      <c r="E107" s="424" t="s">
        <v>120</v>
      </c>
      <c r="F107" s="425" t="s">
        <v>121</v>
      </c>
    </row>
    <row r="108" spans="1:10" ht="26.25" customHeight="1" x14ac:dyDescent="0.4">
      <c r="A108" s="307" t="s">
        <v>122</v>
      </c>
      <c r="B108" s="308">
        <v>1</v>
      </c>
      <c r="C108" s="426">
        <v>1</v>
      </c>
      <c r="D108" s="427">
        <v>13836788</v>
      </c>
      <c r="E108" s="458">
        <f t="shared" ref="E108:E113" si="1">IF(ISBLANK(D108),"-",D108/$D$103*$D$100*$B$116)</f>
        <v>196.98883127772552</v>
      </c>
      <c r="F108" s="428">
        <f t="shared" ref="F108:F113" si="2">IF(ISBLANK(D108), "-", E108/$B$56)</f>
        <v>0.98494415638862765</v>
      </c>
    </row>
    <row r="109" spans="1:10" ht="26.25" customHeight="1" x14ac:dyDescent="0.4">
      <c r="A109" s="307" t="s">
        <v>95</v>
      </c>
      <c r="B109" s="308">
        <v>1</v>
      </c>
      <c r="C109" s="426">
        <v>2</v>
      </c>
      <c r="D109" s="427">
        <v>13885492</v>
      </c>
      <c r="E109" s="459">
        <f t="shared" si="1"/>
        <v>197.68221069775782</v>
      </c>
      <c r="F109" s="429">
        <f t="shared" si="2"/>
        <v>0.9884110534887891</v>
      </c>
    </row>
    <row r="110" spans="1:10" ht="26.25" customHeight="1" x14ac:dyDescent="0.4">
      <c r="A110" s="307" t="s">
        <v>96</v>
      </c>
      <c r="B110" s="308">
        <v>1</v>
      </c>
      <c r="C110" s="426">
        <v>3</v>
      </c>
      <c r="D110" s="427">
        <v>10025810</v>
      </c>
      <c r="E110" s="459">
        <f t="shared" si="1"/>
        <v>142.7334576863166</v>
      </c>
      <c r="F110" s="429">
        <f t="shared" si="2"/>
        <v>0.713667288431583</v>
      </c>
    </row>
    <row r="111" spans="1:10" ht="26.25" customHeight="1" x14ac:dyDescent="0.4">
      <c r="A111" s="307" t="s">
        <v>97</v>
      </c>
      <c r="B111" s="308">
        <v>1</v>
      </c>
      <c r="C111" s="426">
        <v>4</v>
      </c>
      <c r="D111" s="427">
        <v>13859540</v>
      </c>
      <c r="E111" s="459">
        <f t="shared" si="1"/>
        <v>197.31274242597976</v>
      </c>
      <c r="F111" s="429">
        <f t="shared" si="2"/>
        <v>0.9865637121298988</v>
      </c>
    </row>
    <row r="112" spans="1:10" ht="26.25" customHeight="1" x14ac:dyDescent="0.4">
      <c r="A112" s="307" t="s">
        <v>98</v>
      </c>
      <c r="B112" s="308">
        <v>1</v>
      </c>
      <c r="C112" s="426">
        <v>5</v>
      </c>
      <c r="D112" s="427">
        <v>13862885</v>
      </c>
      <c r="E112" s="459">
        <f t="shared" si="1"/>
        <v>197.36036385666324</v>
      </c>
      <c r="F112" s="429">
        <f t="shared" si="2"/>
        <v>0.98680181928331623</v>
      </c>
    </row>
    <row r="113" spans="1:10" ht="26.25" customHeight="1" x14ac:dyDescent="0.4">
      <c r="A113" s="307" t="s">
        <v>100</v>
      </c>
      <c r="B113" s="308">
        <v>1</v>
      </c>
      <c r="C113" s="430">
        <v>6</v>
      </c>
      <c r="D113" s="431">
        <v>13477492</v>
      </c>
      <c r="E113" s="460">
        <f t="shared" si="1"/>
        <v>191.87367744847253</v>
      </c>
      <c r="F113" s="432">
        <f t="shared" si="2"/>
        <v>0.95936838724236262</v>
      </c>
    </row>
    <row r="114" spans="1:10" ht="26.25" customHeight="1" x14ac:dyDescent="0.4">
      <c r="A114" s="307" t="s">
        <v>101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102</v>
      </c>
      <c r="B115" s="308">
        <v>1</v>
      </c>
      <c r="C115" s="426"/>
      <c r="D115" s="434" t="s">
        <v>71</v>
      </c>
      <c r="E115" s="462">
        <f>AVERAGE(E108:E113)</f>
        <v>187.32521389881924</v>
      </c>
      <c r="F115" s="435">
        <f>AVERAGE(F108:F113)</f>
        <v>0.93662606949409621</v>
      </c>
    </row>
    <row r="116" spans="1:10" ht="27" customHeight="1" x14ac:dyDescent="0.4">
      <c r="A116" s="307" t="s">
        <v>103</v>
      </c>
      <c r="B116" s="339">
        <f>(B115/B114)*(B113/B112)*(B111/B110)*(B109/B108)*B107</f>
        <v>900</v>
      </c>
      <c r="C116" s="436"/>
      <c r="D116" s="399" t="s">
        <v>84</v>
      </c>
      <c r="E116" s="437">
        <f>STDEV(E108:E113)/E115</f>
        <v>0.11720528669938191</v>
      </c>
      <c r="F116" s="437">
        <f>STDEV(F108:F113)/F115</f>
        <v>0.11720528669938174</v>
      </c>
      <c r="I116" s="281"/>
    </row>
    <row r="117" spans="1:10" ht="27" customHeight="1" x14ac:dyDescent="0.4">
      <c r="A117" s="640" t="s">
        <v>78</v>
      </c>
      <c r="B117" s="641"/>
      <c r="C117" s="438"/>
      <c r="D117" s="439" t="s">
        <v>20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642"/>
      <c r="B118" s="643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106</v>
      </c>
      <c r="B120" s="387" t="s">
        <v>123</v>
      </c>
      <c r="C120" s="644" t="str">
        <f>B20</f>
        <v>Lamivudine     Nevirapine and Zidovudine</v>
      </c>
      <c r="D120" s="644"/>
      <c r="E120" s="388" t="s">
        <v>124</v>
      </c>
      <c r="F120" s="388"/>
      <c r="G120" s="389">
        <f>F115</f>
        <v>0.93662606949409621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645" t="s">
        <v>26</v>
      </c>
      <c r="C122" s="645"/>
      <c r="E122" s="394" t="s">
        <v>27</v>
      </c>
      <c r="F122" s="443"/>
      <c r="G122" s="645" t="s">
        <v>28</v>
      </c>
      <c r="H122" s="645"/>
    </row>
    <row r="123" spans="1:10" ht="69.95" customHeight="1" x14ac:dyDescent="0.3">
      <c r="A123" s="444" t="s">
        <v>29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30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78" zoomScale="50" zoomScaleNormal="40" zoomScalePageLayoutView="50" workbookViewId="0">
      <selection activeCell="H120" sqref="H120"/>
    </sheetView>
  </sheetViews>
  <sheetFormatPr defaultColWidth="9.140625" defaultRowHeight="13.5" x14ac:dyDescent="0.25"/>
  <cols>
    <col min="1" max="1" width="55.42578125" style="572" customWidth="1"/>
    <col min="2" max="2" width="33.7109375" style="572" customWidth="1"/>
    <col min="3" max="3" width="42.28515625" style="572" customWidth="1"/>
    <col min="4" max="4" width="30.5703125" style="572" customWidth="1"/>
    <col min="5" max="5" width="39.85546875" style="572" customWidth="1"/>
    <col min="6" max="6" width="30.7109375" style="572" customWidth="1"/>
    <col min="7" max="7" width="39.85546875" style="572" customWidth="1"/>
    <col min="8" max="8" width="30" style="572" customWidth="1"/>
    <col min="9" max="9" width="30.28515625" style="572" hidden="1" customWidth="1"/>
    <col min="10" max="10" width="30.42578125" style="572" customWidth="1"/>
    <col min="11" max="11" width="21.28515625" style="572" customWidth="1"/>
    <col min="12" max="12" width="9.140625" style="572"/>
    <col min="13" max="16384" width="9.140625" style="44"/>
  </cols>
  <sheetData>
    <row r="1" spans="1:9" ht="18.75" customHeight="1" x14ac:dyDescent="0.25">
      <c r="A1" s="638" t="s">
        <v>45</v>
      </c>
      <c r="B1" s="638"/>
      <c r="C1" s="638"/>
      <c r="D1" s="638"/>
      <c r="E1" s="638"/>
      <c r="F1" s="638"/>
      <c r="G1" s="638"/>
      <c r="H1" s="638"/>
      <c r="I1" s="638"/>
    </row>
    <row r="2" spans="1:9" ht="18.7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</row>
    <row r="3" spans="1:9" ht="18.75" customHeight="1" x14ac:dyDescent="0.25">
      <c r="A3" s="638"/>
      <c r="B3" s="638"/>
      <c r="C3" s="638"/>
      <c r="D3" s="638"/>
      <c r="E3" s="638"/>
      <c r="F3" s="638"/>
      <c r="G3" s="638"/>
      <c r="H3" s="638"/>
      <c r="I3" s="638"/>
    </row>
    <row r="4" spans="1:9" ht="18.75" customHeight="1" x14ac:dyDescent="0.25">
      <c r="A4" s="638"/>
      <c r="B4" s="638"/>
      <c r="C4" s="638"/>
      <c r="D4" s="638"/>
      <c r="E4" s="638"/>
      <c r="F4" s="638"/>
      <c r="G4" s="638"/>
      <c r="H4" s="638"/>
      <c r="I4" s="638"/>
    </row>
    <row r="5" spans="1:9" ht="18.75" customHeight="1" x14ac:dyDescent="0.25">
      <c r="A5" s="638"/>
      <c r="B5" s="638"/>
      <c r="C5" s="638"/>
      <c r="D5" s="638"/>
      <c r="E5" s="638"/>
      <c r="F5" s="638"/>
      <c r="G5" s="638"/>
      <c r="H5" s="638"/>
      <c r="I5" s="638"/>
    </row>
    <row r="6" spans="1:9" ht="18.75" customHeight="1" x14ac:dyDescent="0.25">
      <c r="A6" s="638"/>
      <c r="B6" s="638"/>
      <c r="C6" s="638"/>
      <c r="D6" s="638"/>
      <c r="E6" s="638"/>
      <c r="F6" s="638"/>
      <c r="G6" s="638"/>
      <c r="H6" s="638"/>
      <c r="I6" s="638"/>
    </row>
    <row r="7" spans="1:9" ht="18.75" customHeight="1" x14ac:dyDescent="0.25">
      <c r="A7" s="638"/>
      <c r="B7" s="638"/>
      <c r="C7" s="638"/>
      <c r="D7" s="638"/>
      <c r="E7" s="638"/>
      <c r="F7" s="638"/>
      <c r="G7" s="638"/>
      <c r="H7" s="638"/>
      <c r="I7" s="638"/>
    </row>
    <row r="8" spans="1:9" x14ac:dyDescent="0.25">
      <c r="A8" s="639" t="s">
        <v>46</v>
      </c>
      <c r="B8" s="639"/>
      <c r="C8" s="639"/>
      <c r="D8" s="639"/>
      <c r="E8" s="639"/>
      <c r="F8" s="639"/>
      <c r="G8" s="639"/>
      <c r="H8" s="639"/>
      <c r="I8" s="639"/>
    </row>
    <row r="9" spans="1:9" x14ac:dyDescent="0.25">
      <c r="A9" s="639"/>
      <c r="B9" s="639"/>
      <c r="C9" s="639"/>
      <c r="D9" s="639"/>
      <c r="E9" s="639"/>
      <c r="F9" s="639"/>
      <c r="G9" s="639"/>
      <c r="H9" s="639"/>
      <c r="I9" s="639"/>
    </row>
    <row r="10" spans="1:9" x14ac:dyDescent="0.25">
      <c r="A10" s="639"/>
      <c r="B10" s="639"/>
      <c r="C10" s="639"/>
      <c r="D10" s="639"/>
      <c r="E10" s="639"/>
      <c r="F10" s="639"/>
      <c r="G10" s="639"/>
      <c r="H10" s="639"/>
      <c r="I10" s="639"/>
    </row>
    <row r="11" spans="1:9" x14ac:dyDescent="0.25">
      <c r="A11" s="639"/>
      <c r="B11" s="639"/>
      <c r="C11" s="639"/>
      <c r="D11" s="639"/>
      <c r="E11" s="639"/>
      <c r="F11" s="639"/>
      <c r="G11" s="639"/>
      <c r="H11" s="639"/>
      <c r="I11" s="639"/>
    </row>
    <row r="12" spans="1:9" x14ac:dyDescent="0.25">
      <c r="A12" s="639"/>
      <c r="B12" s="639"/>
      <c r="C12" s="639"/>
      <c r="D12" s="639"/>
      <c r="E12" s="639"/>
      <c r="F12" s="639"/>
      <c r="G12" s="639"/>
      <c r="H12" s="639"/>
      <c r="I12" s="639"/>
    </row>
    <row r="13" spans="1:9" x14ac:dyDescent="0.25">
      <c r="A13" s="639"/>
      <c r="B13" s="639"/>
      <c r="C13" s="639"/>
      <c r="D13" s="639"/>
      <c r="E13" s="639"/>
      <c r="F13" s="639"/>
      <c r="G13" s="639"/>
      <c r="H13" s="639"/>
      <c r="I13" s="639"/>
    </row>
    <row r="14" spans="1:9" x14ac:dyDescent="0.25">
      <c r="A14" s="639"/>
      <c r="B14" s="639"/>
      <c r="C14" s="639"/>
      <c r="D14" s="639"/>
      <c r="E14" s="639"/>
      <c r="F14" s="639"/>
      <c r="G14" s="639"/>
      <c r="H14" s="639"/>
      <c r="I14" s="639"/>
    </row>
    <row r="15" spans="1:9" ht="19.5" customHeight="1" thickBot="1" x14ac:dyDescent="0.35">
      <c r="A15" s="554"/>
    </row>
    <row r="16" spans="1:9" ht="19.5" customHeight="1" thickBot="1" x14ac:dyDescent="0.35">
      <c r="A16" s="672" t="s">
        <v>31</v>
      </c>
      <c r="B16" s="673"/>
      <c r="C16" s="673"/>
      <c r="D16" s="673"/>
      <c r="E16" s="673"/>
      <c r="F16" s="673"/>
      <c r="G16" s="673"/>
      <c r="H16" s="674"/>
    </row>
    <row r="17" spans="1:14" ht="20.25" customHeight="1" x14ac:dyDescent="0.25">
      <c r="A17" s="675" t="s">
        <v>47</v>
      </c>
      <c r="B17" s="675"/>
      <c r="C17" s="675"/>
      <c r="D17" s="675"/>
      <c r="E17" s="675"/>
      <c r="F17" s="675"/>
      <c r="G17" s="675"/>
      <c r="H17" s="675"/>
    </row>
    <row r="18" spans="1:14" ht="26.25" customHeight="1" x14ac:dyDescent="0.4">
      <c r="A18" s="464" t="s">
        <v>33</v>
      </c>
      <c r="B18" s="671" t="s">
        <v>5</v>
      </c>
      <c r="C18" s="671"/>
      <c r="D18" s="608"/>
      <c r="E18" s="465"/>
      <c r="F18" s="627"/>
      <c r="G18" s="627"/>
      <c r="H18" s="627"/>
    </row>
    <row r="19" spans="1:14" ht="26.25" customHeight="1" x14ac:dyDescent="0.4">
      <c r="A19" s="464" t="s">
        <v>34</v>
      </c>
      <c r="B19" s="619" t="s">
        <v>7</v>
      </c>
      <c r="C19" s="627">
        <v>29</v>
      </c>
      <c r="D19" s="627"/>
      <c r="E19" s="627"/>
      <c r="F19" s="627"/>
      <c r="G19" s="627"/>
      <c r="H19" s="627"/>
    </row>
    <row r="20" spans="1:14" ht="26.25" customHeight="1" x14ac:dyDescent="0.4">
      <c r="A20" s="464" t="s">
        <v>35</v>
      </c>
      <c r="B20" s="676" t="s">
        <v>9</v>
      </c>
      <c r="C20" s="676"/>
      <c r="D20" s="627"/>
      <c r="E20" s="627"/>
      <c r="F20" s="627"/>
      <c r="G20" s="627"/>
      <c r="H20" s="627"/>
    </row>
    <row r="21" spans="1:14" ht="26.25" customHeight="1" x14ac:dyDescent="0.4">
      <c r="A21" s="464" t="s">
        <v>36</v>
      </c>
      <c r="B21" s="676" t="s">
        <v>11</v>
      </c>
      <c r="C21" s="676"/>
      <c r="D21" s="676"/>
      <c r="E21" s="676"/>
      <c r="F21" s="676"/>
      <c r="G21" s="676"/>
      <c r="H21" s="676"/>
      <c r="I21" s="466"/>
    </row>
    <row r="22" spans="1:14" ht="26.25" customHeight="1" x14ac:dyDescent="0.4">
      <c r="A22" s="464" t="s">
        <v>37</v>
      </c>
      <c r="B22" s="467" t="s">
        <v>12</v>
      </c>
      <c r="C22" s="627"/>
      <c r="D22" s="627"/>
      <c r="E22" s="627"/>
      <c r="F22" s="627"/>
      <c r="G22" s="627"/>
      <c r="H22" s="627"/>
    </row>
    <row r="23" spans="1:14" ht="26.25" customHeight="1" x14ac:dyDescent="0.4">
      <c r="A23" s="464" t="s">
        <v>38</v>
      </c>
      <c r="B23" s="467"/>
      <c r="C23" s="627"/>
      <c r="D23" s="627"/>
      <c r="E23" s="627"/>
      <c r="F23" s="627"/>
      <c r="G23" s="627"/>
      <c r="H23" s="627"/>
    </row>
    <row r="24" spans="1:14" ht="18.75" x14ac:dyDescent="0.3">
      <c r="A24" s="464"/>
      <c r="B24" s="468"/>
    </row>
    <row r="25" spans="1:14" ht="18.75" x14ac:dyDescent="0.3">
      <c r="A25" s="469" t="s">
        <v>1</v>
      </c>
      <c r="B25" s="468"/>
    </row>
    <row r="26" spans="1:14" ht="26.25" customHeight="1" x14ac:dyDescent="0.4">
      <c r="A26" s="603" t="s">
        <v>4</v>
      </c>
      <c r="B26" s="671" t="s">
        <v>127</v>
      </c>
      <c r="C26" s="671"/>
    </row>
    <row r="27" spans="1:14" ht="26.25" customHeight="1" x14ac:dyDescent="0.4">
      <c r="A27" s="561" t="s">
        <v>48</v>
      </c>
      <c r="B27" s="669" t="s">
        <v>130</v>
      </c>
      <c r="C27" s="669"/>
    </row>
    <row r="28" spans="1:14" ht="27" customHeight="1" thickBot="1" x14ac:dyDescent="0.45">
      <c r="A28" s="561" t="s">
        <v>6</v>
      </c>
      <c r="B28" s="556">
        <v>99.4</v>
      </c>
    </row>
    <row r="29" spans="1:14" s="16" customFormat="1" ht="27" customHeight="1" thickBot="1" x14ac:dyDescent="0.45">
      <c r="A29" s="561" t="s">
        <v>49</v>
      </c>
      <c r="B29" s="470"/>
      <c r="C29" s="646" t="s">
        <v>50</v>
      </c>
      <c r="D29" s="647"/>
      <c r="E29" s="647"/>
      <c r="F29" s="647"/>
      <c r="G29" s="648"/>
      <c r="I29" s="471"/>
      <c r="J29" s="471"/>
      <c r="K29" s="471"/>
      <c r="L29" s="471"/>
    </row>
    <row r="30" spans="1:14" s="16" customFormat="1" ht="19.5" customHeight="1" thickBot="1" x14ac:dyDescent="0.35">
      <c r="A30" s="561" t="s">
        <v>51</v>
      </c>
      <c r="B30" s="622">
        <f>B28-B29</f>
        <v>99.4</v>
      </c>
      <c r="C30" s="472"/>
      <c r="D30" s="472"/>
      <c r="E30" s="472"/>
      <c r="F30" s="472"/>
      <c r="G30" s="473"/>
      <c r="I30" s="471"/>
      <c r="J30" s="471"/>
      <c r="K30" s="471"/>
      <c r="L30" s="471"/>
    </row>
    <row r="31" spans="1:14" s="16" customFormat="1" ht="27" customHeight="1" thickBot="1" x14ac:dyDescent="0.45">
      <c r="A31" s="561" t="s">
        <v>52</v>
      </c>
      <c r="B31" s="474">
        <v>1</v>
      </c>
      <c r="C31" s="649" t="s">
        <v>53</v>
      </c>
      <c r="D31" s="650"/>
      <c r="E31" s="650"/>
      <c r="F31" s="650"/>
      <c r="G31" s="650"/>
      <c r="H31" s="651"/>
      <c r="I31" s="471"/>
      <c r="J31" s="471"/>
      <c r="K31" s="471"/>
      <c r="L31" s="471"/>
    </row>
    <row r="32" spans="1:14" s="16" customFormat="1" ht="27" customHeight="1" thickBot="1" x14ac:dyDescent="0.45">
      <c r="A32" s="561" t="s">
        <v>54</v>
      </c>
      <c r="B32" s="474">
        <v>1</v>
      </c>
      <c r="C32" s="649" t="s">
        <v>55</v>
      </c>
      <c r="D32" s="650"/>
      <c r="E32" s="650"/>
      <c r="F32" s="650"/>
      <c r="G32" s="650"/>
      <c r="H32" s="651"/>
      <c r="I32" s="471"/>
      <c r="J32" s="471"/>
      <c r="K32" s="471"/>
      <c r="L32" s="475"/>
      <c r="M32" s="475"/>
      <c r="N32" s="476"/>
    </row>
    <row r="33" spans="1:14" s="16" customFormat="1" ht="17.25" customHeight="1" x14ac:dyDescent="0.3">
      <c r="A33" s="561"/>
      <c r="B33" s="477"/>
      <c r="C33" s="478"/>
      <c r="D33" s="478"/>
      <c r="E33" s="478"/>
      <c r="F33" s="478"/>
      <c r="G33" s="478"/>
      <c r="H33" s="478"/>
      <c r="I33" s="471"/>
      <c r="J33" s="471"/>
      <c r="K33" s="471"/>
      <c r="L33" s="475"/>
      <c r="M33" s="475"/>
      <c r="N33" s="476"/>
    </row>
    <row r="34" spans="1:14" s="16" customFormat="1" ht="18.75" x14ac:dyDescent="0.3">
      <c r="A34" s="561" t="s">
        <v>56</v>
      </c>
      <c r="B34" s="479">
        <f>B31/B32</f>
        <v>1</v>
      </c>
      <c r="C34" s="554" t="s">
        <v>57</v>
      </c>
      <c r="D34" s="554"/>
      <c r="E34" s="554"/>
      <c r="F34" s="554"/>
      <c r="G34" s="554"/>
      <c r="I34" s="471"/>
      <c r="J34" s="471"/>
      <c r="K34" s="471"/>
      <c r="L34" s="475"/>
      <c r="M34" s="475"/>
      <c r="N34" s="476"/>
    </row>
    <row r="35" spans="1:14" s="16" customFormat="1" ht="19.5" customHeight="1" thickBot="1" x14ac:dyDescent="0.35">
      <c r="A35" s="561"/>
      <c r="B35" s="622"/>
      <c r="G35" s="554"/>
      <c r="I35" s="471"/>
      <c r="J35" s="471"/>
      <c r="K35" s="471"/>
      <c r="L35" s="475"/>
      <c r="M35" s="475"/>
      <c r="N35" s="476"/>
    </row>
    <row r="36" spans="1:14" s="16" customFormat="1" ht="27" customHeight="1" thickBot="1" x14ac:dyDescent="0.45">
      <c r="A36" s="480" t="s">
        <v>58</v>
      </c>
      <c r="B36" s="481">
        <v>20</v>
      </c>
      <c r="C36" s="554"/>
      <c r="D36" s="652" t="s">
        <v>59</v>
      </c>
      <c r="E36" s="670"/>
      <c r="F36" s="652" t="s">
        <v>60</v>
      </c>
      <c r="G36" s="653"/>
      <c r="J36" s="471"/>
      <c r="K36" s="471"/>
      <c r="L36" s="475"/>
      <c r="M36" s="475"/>
      <c r="N36" s="476"/>
    </row>
    <row r="37" spans="1:14" s="16" customFormat="1" ht="27" customHeight="1" thickBot="1" x14ac:dyDescent="0.45">
      <c r="A37" s="482" t="s">
        <v>61</v>
      </c>
      <c r="B37" s="483">
        <v>4</v>
      </c>
      <c r="C37" s="484" t="s">
        <v>62</v>
      </c>
      <c r="D37" s="485" t="s">
        <v>63</v>
      </c>
      <c r="E37" s="486" t="s">
        <v>64</v>
      </c>
      <c r="F37" s="485" t="s">
        <v>63</v>
      </c>
      <c r="G37" s="487" t="s">
        <v>64</v>
      </c>
      <c r="I37" s="488" t="s">
        <v>65</v>
      </c>
      <c r="J37" s="471"/>
      <c r="K37" s="471"/>
      <c r="L37" s="475"/>
      <c r="M37" s="475"/>
      <c r="N37" s="476"/>
    </row>
    <row r="38" spans="1:14" s="16" customFormat="1" ht="26.25" customHeight="1" x14ac:dyDescent="0.4">
      <c r="A38" s="482" t="s">
        <v>66</v>
      </c>
      <c r="B38" s="483">
        <v>20</v>
      </c>
      <c r="C38" s="489">
        <v>1</v>
      </c>
      <c r="D38" s="686">
        <v>227494779</v>
      </c>
      <c r="E38" s="491">
        <f>IF(ISBLANK(D38),"-",$D$48/$D$45*D38)</f>
        <v>114586775.82853596</v>
      </c>
      <c r="F38" s="689">
        <v>231455025</v>
      </c>
      <c r="G38" s="492">
        <f>IF(ISBLANK(F38),"-",$D$48/$F$45*F38)</f>
        <v>113071611.1170096</v>
      </c>
      <c r="I38" s="493"/>
      <c r="J38" s="471"/>
      <c r="K38" s="471"/>
      <c r="L38" s="475"/>
      <c r="M38" s="475"/>
      <c r="N38" s="476"/>
    </row>
    <row r="39" spans="1:14" s="16" customFormat="1" ht="26.25" customHeight="1" x14ac:dyDescent="0.4">
      <c r="A39" s="482" t="s">
        <v>67</v>
      </c>
      <c r="B39" s="483">
        <v>1</v>
      </c>
      <c r="C39" s="511">
        <v>2</v>
      </c>
      <c r="D39" s="687">
        <v>227331773</v>
      </c>
      <c r="E39" s="495">
        <f>IF(ISBLANK(D39),"-",$D$48/$D$45*D39)</f>
        <v>114504671.38612717</v>
      </c>
      <c r="F39" s="690">
        <v>230973127</v>
      </c>
      <c r="G39" s="496">
        <f>IF(ISBLANK(F39),"-",$D$48/$F$45*F39)</f>
        <v>112836191.80280778</v>
      </c>
      <c r="I39" s="654">
        <f>ABS((F43/D43*D42)-F42)/D42</f>
        <v>1.4840432318475094E-2</v>
      </c>
      <c r="J39" s="471"/>
      <c r="K39" s="471"/>
      <c r="L39" s="475"/>
      <c r="M39" s="475"/>
      <c r="N39" s="476"/>
    </row>
    <row r="40" spans="1:14" ht="26.25" customHeight="1" x14ac:dyDescent="0.4">
      <c r="A40" s="482" t="s">
        <v>68</v>
      </c>
      <c r="B40" s="483">
        <v>1</v>
      </c>
      <c r="C40" s="511">
        <v>3</v>
      </c>
      <c r="D40" s="687">
        <v>227389415</v>
      </c>
      <c r="E40" s="495">
        <f>IF(ISBLANK(D40),"-",$D$48/$D$45*D40)</f>
        <v>114533705.06752127</v>
      </c>
      <c r="F40" s="690">
        <v>230840366</v>
      </c>
      <c r="G40" s="496">
        <f>IF(ISBLANK(F40),"-",$D$48/$F$45*F40)</f>
        <v>112771334.70945452</v>
      </c>
      <c r="I40" s="654"/>
      <c r="L40" s="475"/>
      <c r="M40" s="475"/>
      <c r="N40" s="554"/>
    </row>
    <row r="41" spans="1:14" ht="27" customHeight="1" thickBot="1" x14ac:dyDescent="0.45">
      <c r="A41" s="482" t="s">
        <v>69</v>
      </c>
      <c r="B41" s="483">
        <v>1</v>
      </c>
      <c r="C41" s="497">
        <v>4</v>
      </c>
      <c r="D41" s="688"/>
      <c r="E41" s="499" t="str">
        <f>IF(ISBLANK(D41),"-",$D$48/$D$45*D41)</f>
        <v>-</v>
      </c>
      <c r="F41" s="691"/>
      <c r="G41" s="500" t="str">
        <f>IF(ISBLANK(F41),"-",$D$48/$F$45*F41)</f>
        <v>-</v>
      </c>
      <c r="I41" s="501"/>
      <c r="L41" s="475"/>
      <c r="M41" s="475"/>
      <c r="N41" s="554"/>
    </row>
    <row r="42" spans="1:14" ht="27" customHeight="1" thickBot="1" x14ac:dyDescent="0.45">
      <c r="A42" s="482" t="s">
        <v>70</v>
      </c>
      <c r="B42" s="483">
        <v>1</v>
      </c>
      <c r="C42" s="502" t="s">
        <v>71</v>
      </c>
      <c r="D42" s="503">
        <f>AVERAGE(D38:D41)</f>
        <v>227405322.33333334</v>
      </c>
      <c r="E42" s="504">
        <f>AVERAGE(E38:E41)</f>
        <v>114541717.42739481</v>
      </c>
      <c r="F42" s="503">
        <f>AVERAGE(F38:F41)</f>
        <v>231089506</v>
      </c>
      <c r="G42" s="505">
        <f>AVERAGE(G38:G41)</f>
        <v>112893045.87642397</v>
      </c>
      <c r="H42" s="506"/>
    </row>
    <row r="43" spans="1:14" ht="26.25" customHeight="1" x14ac:dyDescent="0.4">
      <c r="A43" s="482" t="s">
        <v>72</v>
      </c>
      <c r="B43" s="483">
        <v>1</v>
      </c>
      <c r="C43" s="507" t="s">
        <v>73</v>
      </c>
      <c r="D43" s="508">
        <v>29.96</v>
      </c>
      <c r="E43" s="554"/>
      <c r="F43" s="508">
        <v>30.89</v>
      </c>
      <c r="H43" s="506"/>
    </row>
    <row r="44" spans="1:14" ht="26.25" customHeight="1" x14ac:dyDescent="0.4">
      <c r="A44" s="482" t="s">
        <v>74</v>
      </c>
      <c r="B44" s="483">
        <v>1</v>
      </c>
      <c r="C44" s="509" t="s">
        <v>75</v>
      </c>
      <c r="D44" s="510">
        <f>D43*$B$34</f>
        <v>29.96</v>
      </c>
      <c r="E44" s="569"/>
      <c r="F44" s="510">
        <f>F43*$B$34</f>
        <v>30.89</v>
      </c>
      <c r="H44" s="506"/>
    </row>
    <row r="45" spans="1:14" ht="19.5" customHeight="1" thickBot="1" x14ac:dyDescent="0.35">
      <c r="A45" s="482" t="s">
        <v>76</v>
      </c>
      <c r="B45" s="511">
        <f>(B44/B43)*(B42/B41)*(B40/B39)*(B38/B37)*B36</f>
        <v>100</v>
      </c>
      <c r="C45" s="509" t="s">
        <v>77</v>
      </c>
      <c r="D45" s="512">
        <f>D44*$B$30/100</f>
        <v>29.780240000000003</v>
      </c>
      <c r="E45" s="551"/>
      <c r="F45" s="512">
        <f>F44*$B$30/100</f>
        <v>30.704660000000004</v>
      </c>
      <c r="H45" s="506"/>
    </row>
    <row r="46" spans="1:14" ht="19.5" customHeight="1" thickBot="1" x14ac:dyDescent="0.35">
      <c r="A46" s="640" t="s">
        <v>78</v>
      </c>
      <c r="B46" s="641"/>
      <c r="C46" s="509" t="s">
        <v>79</v>
      </c>
      <c r="D46" s="513">
        <f>D45/$B$45</f>
        <v>0.29780240000000002</v>
      </c>
      <c r="E46" s="514"/>
      <c r="F46" s="515">
        <f>F45/$B$45</f>
        <v>0.30704660000000006</v>
      </c>
      <c r="H46" s="506"/>
    </row>
    <row r="47" spans="1:14" ht="27" customHeight="1" thickBot="1" x14ac:dyDescent="0.45">
      <c r="A47" s="642"/>
      <c r="B47" s="643"/>
      <c r="C47" s="516" t="s">
        <v>80</v>
      </c>
      <c r="D47" s="517">
        <v>0.15</v>
      </c>
      <c r="E47" s="518"/>
      <c r="F47" s="514"/>
      <c r="H47" s="506"/>
    </row>
    <row r="48" spans="1:14" ht="18.75" x14ac:dyDescent="0.3">
      <c r="C48" s="519" t="s">
        <v>81</v>
      </c>
      <c r="D48" s="512">
        <f>D47*$B$45</f>
        <v>15</v>
      </c>
      <c r="F48" s="520"/>
      <c r="H48" s="506"/>
    </row>
    <row r="49" spans="1:12" ht="19.5" customHeight="1" thickBot="1" x14ac:dyDescent="0.35">
      <c r="C49" s="521" t="s">
        <v>82</v>
      </c>
      <c r="D49" s="522">
        <f>D48/B34</f>
        <v>15</v>
      </c>
      <c r="F49" s="520"/>
      <c r="H49" s="506"/>
    </row>
    <row r="50" spans="1:12" ht="18.75" x14ac:dyDescent="0.3">
      <c r="C50" s="480" t="s">
        <v>83</v>
      </c>
      <c r="D50" s="523">
        <f>AVERAGE(E38:E41,G38:G41)</f>
        <v>113717381.6519094</v>
      </c>
      <c r="F50" s="524"/>
      <c r="H50" s="506"/>
    </row>
    <row r="51" spans="1:12" ht="18.75" x14ac:dyDescent="0.3">
      <c r="C51" s="482" t="s">
        <v>84</v>
      </c>
      <c r="D51" s="525">
        <f>STDEV(E38:E41,G38:G41)/D50</f>
        <v>7.9926981996219417E-3</v>
      </c>
      <c r="F51" s="524"/>
      <c r="H51" s="506"/>
    </row>
    <row r="52" spans="1:12" ht="19.5" customHeight="1" thickBot="1" x14ac:dyDescent="0.35">
      <c r="C52" s="526" t="s">
        <v>20</v>
      </c>
      <c r="D52" s="527">
        <f>COUNT(E38:E41,G38:G41)</f>
        <v>6</v>
      </c>
      <c r="F52" s="524"/>
    </row>
    <row r="54" spans="1:12" ht="18.75" x14ac:dyDescent="0.3">
      <c r="A54" s="528" t="s">
        <v>1</v>
      </c>
      <c r="B54" s="529" t="s">
        <v>85</v>
      </c>
    </row>
    <row r="55" spans="1:12" ht="18.75" x14ac:dyDescent="0.3">
      <c r="A55" s="554" t="s">
        <v>86</v>
      </c>
      <c r="B55" s="530" t="str">
        <f>B21</f>
        <v xml:space="preserve">Lamivudine 150mg + Zidovudine 300mg + Nevirapine 200mg </v>
      </c>
    </row>
    <row r="56" spans="1:12" ht="26.25" customHeight="1" x14ac:dyDescent="0.4">
      <c r="A56" s="530" t="s">
        <v>87</v>
      </c>
      <c r="B56" s="531">
        <v>300</v>
      </c>
      <c r="C56" s="554" t="str">
        <f>B20</f>
        <v>Lamivudine     Nevirapine and Zidovudine</v>
      </c>
      <c r="H56" s="569"/>
    </row>
    <row r="57" spans="1:12" ht="18.75" x14ac:dyDescent="0.3">
      <c r="A57" s="530" t="s">
        <v>88</v>
      </c>
      <c r="B57" s="609">
        <f>Uniformity!C46</f>
        <v>1132.2864999999999</v>
      </c>
      <c r="H57" s="569"/>
    </row>
    <row r="58" spans="1:12" ht="19.5" customHeight="1" thickBot="1" x14ac:dyDescent="0.35">
      <c r="H58" s="569"/>
    </row>
    <row r="59" spans="1:12" s="16" customFormat="1" ht="27" customHeight="1" thickBot="1" x14ac:dyDescent="0.45">
      <c r="A59" s="480" t="s">
        <v>89</v>
      </c>
      <c r="B59" s="481">
        <v>100</v>
      </c>
      <c r="C59" s="554"/>
      <c r="D59" s="532" t="s">
        <v>90</v>
      </c>
      <c r="E59" s="533" t="s">
        <v>62</v>
      </c>
      <c r="F59" s="533" t="s">
        <v>63</v>
      </c>
      <c r="G59" s="533" t="s">
        <v>91</v>
      </c>
      <c r="H59" s="484" t="s">
        <v>92</v>
      </c>
      <c r="L59" s="471"/>
    </row>
    <row r="60" spans="1:12" s="16" customFormat="1" ht="26.25" customHeight="1" x14ac:dyDescent="0.4">
      <c r="A60" s="482" t="s">
        <v>93</v>
      </c>
      <c r="B60" s="483">
        <v>5</v>
      </c>
      <c r="C60" s="657" t="s">
        <v>94</v>
      </c>
      <c r="D60" s="660">
        <v>1130.02</v>
      </c>
      <c r="E60" s="534">
        <v>1</v>
      </c>
      <c r="F60" s="535">
        <v>206443867</v>
      </c>
      <c r="G60" s="610">
        <f>IF(ISBLANK(F60),"-",(F60/$D$50*$D$47*$B$68)*($B$57/$D$60))</f>
        <v>272.85793769090952</v>
      </c>
      <c r="H60" s="536">
        <f t="shared" ref="H60:H71" si="0">IF(ISBLANK(F60),"-",G60/$B$56)</f>
        <v>0.90952645896969841</v>
      </c>
      <c r="L60" s="471"/>
    </row>
    <row r="61" spans="1:12" s="16" customFormat="1" ht="26.25" customHeight="1" x14ac:dyDescent="0.4">
      <c r="A61" s="482" t="s">
        <v>95</v>
      </c>
      <c r="B61" s="483">
        <v>50</v>
      </c>
      <c r="C61" s="658"/>
      <c r="D61" s="661"/>
      <c r="E61" s="537">
        <v>2</v>
      </c>
      <c r="F61" s="494">
        <v>215561809</v>
      </c>
      <c r="G61" s="611">
        <f>IF(ISBLANK(F61),"-",(F61/$D$50*$D$47*$B$68)*($B$57/$D$60))</f>
        <v>284.90916927390111</v>
      </c>
      <c r="H61" s="538">
        <f t="shared" si="0"/>
        <v>0.94969723091300373</v>
      </c>
      <c r="L61" s="471"/>
    </row>
    <row r="62" spans="1:12" s="16" customFormat="1" ht="26.25" customHeight="1" x14ac:dyDescent="0.4">
      <c r="A62" s="482" t="s">
        <v>96</v>
      </c>
      <c r="B62" s="483">
        <v>1</v>
      </c>
      <c r="C62" s="658"/>
      <c r="D62" s="661"/>
      <c r="E62" s="537">
        <v>3</v>
      </c>
      <c r="F62" s="539">
        <v>216322771</v>
      </c>
      <c r="G62" s="611">
        <f>IF(ISBLANK(F62),"-",(F62/$D$50*$D$47*$B$68)*($B$57/$D$60))</f>
        <v>285.91493672535637</v>
      </c>
      <c r="H62" s="538">
        <f t="shared" si="0"/>
        <v>0.9530497890845212</v>
      </c>
      <c r="L62" s="471"/>
    </row>
    <row r="63" spans="1:12" ht="27" customHeight="1" thickBot="1" x14ac:dyDescent="0.45">
      <c r="A63" s="482" t="s">
        <v>97</v>
      </c>
      <c r="B63" s="483">
        <v>1</v>
      </c>
      <c r="C63" s="668"/>
      <c r="D63" s="662"/>
      <c r="E63" s="540">
        <v>4</v>
      </c>
      <c r="F63" s="541"/>
      <c r="G63" s="611" t="str">
        <f>IF(ISBLANK(F63),"-",(F63/$D$50*$D$47*$B$68)*($B$57/$D$60))</f>
        <v>-</v>
      </c>
      <c r="H63" s="538" t="str">
        <f t="shared" si="0"/>
        <v>-</v>
      </c>
    </row>
    <row r="64" spans="1:12" ht="26.25" customHeight="1" x14ac:dyDescent="0.4">
      <c r="A64" s="482" t="s">
        <v>98</v>
      </c>
      <c r="B64" s="483">
        <v>1</v>
      </c>
      <c r="C64" s="657" t="s">
        <v>99</v>
      </c>
      <c r="D64" s="660">
        <v>1122.8</v>
      </c>
      <c r="E64" s="534">
        <v>1</v>
      </c>
      <c r="F64" s="535">
        <v>210044901</v>
      </c>
      <c r="G64" s="612">
        <f>IF(ISBLANK(F64),"-",(F64/$D$50*$D$47*$B$68)*($B$57/$D$64))</f>
        <v>279.40262121647976</v>
      </c>
      <c r="H64" s="542">
        <f t="shared" si="0"/>
        <v>0.93134207072159925</v>
      </c>
    </row>
    <row r="65" spans="1:8" ht="26.25" customHeight="1" x14ac:dyDescent="0.4">
      <c r="A65" s="482" t="s">
        <v>100</v>
      </c>
      <c r="B65" s="483">
        <v>1</v>
      </c>
      <c r="C65" s="658"/>
      <c r="D65" s="661"/>
      <c r="E65" s="537">
        <v>2</v>
      </c>
      <c r="F65" s="494"/>
      <c r="G65" s="613" t="str">
        <f>IF(ISBLANK(F65),"-",(F65/$D$50*$D$47*$B$68)*($B$57/$D$64))</f>
        <v>-</v>
      </c>
      <c r="H65" s="543" t="str">
        <f t="shared" si="0"/>
        <v>-</v>
      </c>
    </row>
    <row r="66" spans="1:8" ht="26.25" customHeight="1" x14ac:dyDescent="0.4">
      <c r="A66" s="482" t="s">
        <v>101</v>
      </c>
      <c r="B66" s="483">
        <v>1</v>
      </c>
      <c r="C66" s="658"/>
      <c r="D66" s="661"/>
      <c r="E66" s="537">
        <v>3</v>
      </c>
      <c r="F66" s="494"/>
      <c r="G66" s="613" t="str">
        <f>IF(ISBLANK(F66),"-",(F66/$D$50*$D$47*$B$68)*($B$57/$D$64))</f>
        <v>-</v>
      </c>
      <c r="H66" s="543" t="str">
        <f t="shared" si="0"/>
        <v>-</v>
      </c>
    </row>
    <row r="67" spans="1:8" ht="27" customHeight="1" thickBot="1" x14ac:dyDescent="0.45">
      <c r="A67" s="482" t="s">
        <v>102</v>
      </c>
      <c r="B67" s="483">
        <v>1</v>
      </c>
      <c r="C67" s="668"/>
      <c r="D67" s="662"/>
      <c r="E67" s="540">
        <v>4</v>
      </c>
      <c r="F67" s="541"/>
      <c r="G67" s="614" t="str">
        <f>IF(ISBLANK(F67),"-",(F67/$D$50*$D$47*$B$68)*($B$57/$D$64))</f>
        <v>-</v>
      </c>
      <c r="H67" s="544" t="str">
        <f t="shared" si="0"/>
        <v>-</v>
      </c>
    </row>
    <row r="68" spans="1:8" ht="26.25" customHeight="1" x14ac:dyDescent="0.4">
      <c r="A68" s="482" t="s">
        <v>103</v>
      </c>
      <c r="B68" s="545">
        <f>(B67/B66)*(B65/B64)*(B63/B62)*(B61/B60)*B59</f>
        <v>1000</v>
      </c>
      <c r="C68" s="657" t="s">
        <v>104</v>
      </c>
      <c r="D68" s="660">
        <v>1137.53</v>
      </c>
      <c r="E68" s="534">
        <v>1</v>
      </c>
      <c r="F68" s="535">
        <v>212074970</v>
      </c>
      <c r="G68" s="612">
        <f>IF(ISBLANK(F68),"-",(F68/$D$50*$D$47*$B$68)*($B$57/$D$68))</f>
        <v>278.4500447759533</v>
      </c>
      <c r="H68" s="538">
        <f t="shared" si="0"/>
        <v>0.92816681591984429</v>
      </c>
    </row>
    <row r="69" spans="1:8" ht="27" customHeight="1" thickBot="1" x14ac:dyDescent="0.45">
      <c r="A69" s="526" t="s">
        <v>105</v>
      </c>
      <c r="B69" s="546">
        <f>(D47*B68)/B56*B57</f>
        <v>566.14324999999997</v>
      </c>
      <c r="C69" s="658"/>
      <c r="D69" s="661"/>
      <c r="E69" s="537">
        <v>2</v>
      </c>
      <c r="F69" s="494">
        <v>219507952</v>
      </c>
      <c r="G69" s="613">
        <f>IF(ISBLANK(F69),"-",(F69/$D$50*$D$47*$B$68)*($B$57/$D$68))</f>
        <v>288.20939624830692</v>
      </c>
      <c r="H69" s="538">
        <f t="shared" si="0"/>
        <v>0.96069798749435642</v>
      </c>
    </row>
    <row r="70" spans="1:8" ht="26.25" customHeight="1" x14ac:dyDescent="0.4">
      <c r="A70" s="663" t="s">
        <v>78</v>
      </c>
      <c r="B70" s="664"/>
      <c r="C70" s="658"/>
      <c r="D70" s="661"/>
      <c r="E70" s="537">
        <v>3</v>
      </c>
      <c r="F70" s="494">
        <v>216974791</v>
      </c>
      <c r="G70" s="613">
        <f>IF(ISBLANK(F70),"-",(F70/$D$50*$D$47*$B$68)*($B$57/$D$68))</f>
        <v>284.88340830227685</v>
      </c>
      <c r="H70" s="538">
        <f t="shared" si="0"/>
        <v>0.94961136100758947</v>
      </c>
    </row>
    <row r="71" spans="1:8" ht="27" customHeight="1" thickBot="1" x14ac:dyDescent="0.45">
      <c r="A71" s="665"/>
      <c r="B71" s="666"/>
      <c r="C71" s="659"/>
      <c r="D71" s="662"/>
      <c r="E71" s="540">
        <v>4</v>
      </c>
      <c r="F71" s="541"/>
      <c r="G71" s="614" t="str">
        <f>IF(ISBLANK(F71),"-",(F71/$D$50*$D$47*$B$68)*($B$57/$D$68))</f>
        <v>-</v>
      </c>
      <c r="H71" s="547" t="str">
        <f t="shared" si="0"/>
        <v>-</v>
      </c>
    </row>
    <row r="72" spans="1:8" ht="26.25" customHeight="1" x14ac:dyDescent="0.4">
      <c r="A72" s="569"/>
      <c r="B72" s="569"/>
      <c r="C72" s="569"/>
      <c r="D72" s="569"/>
      <c r="E72" s="569"/>
      <c r="F72" s="548" t="s">
        <v>71</v>
      </c>
      <c r="G72" s="625">
        <f>AVERAGE(G60:G71)</f>
        <v>282.08964489045485</v>
      </c>
      <c r="H72" s="549">
        <f>AVERAGE(H60:H71)</f>
        <v>0.94029881630151613</v>
      </c>
    </row>
    <row r="73" spans="1:8" ht="26.25" customHeight="1" x14ac:dyDescent="0.4">
      <c r="C73" s="569"/>
      <c r="D73" s="569"/>
      <c r="E73" s="569"/>
      <c r="F73" s="550" t="s">
        <v>84</v>
      </c>
      <c r="G73" s="615">
        <f>STDEV(G60:G71)/G72</f>
        <v>1.9064473931848038E-2</v>
      </c>
      <c r="H73" s="615">
        <f>STDEV(H60:H71)/H72</f>
        <v>1.9064473931848038E-2</v>
      </c>
    </row>
    <row r="74" spans="1:8" ht="27" customHeight="1" thickBot="1" x14ac:dyDescent="0.45">
      <c r="A74" s="569"/>
      <c r="B74" s="569"/>
      <c r="C74" s="569"/>
      <c r="D74" s="569"/>
      <c r="E74" s="551"/>
      <c r="F74" s="552" t="s">
        <v>20</v>
      </c>
      <c r="G74" s="553">
        <f>COUNT(G60:G71)</f>
        <v>7</v>
      </c>
      <c r="H74" s="553">
        <f>COUNT(H60:H71)</f>
        <v>7</v>
      </c>
    </row>
    <row r="76" spans="1:8" ht="26.25" customHeight="1" x14ac:dyDescent="0.4">
      <c r="A76" s="603" t="s">
        <v>106</v>
      </c>
      <c r="B76" s="561" t="s">
        <v>107</v>
      </c>
      <c r="C76" s="644" t="str">
        <f>B20</f>
        <v>Lamivudine     Nevirapine and Zidovudine</v>
      </c>
      <c r="D76" s="644"/>
      <c r="E76" s="554" t="s">
        <v>108</v>
      </c>
      <c r="F76" s="554"/>
      <c r="G76" s="555">
        <f>H72</f>
        <v>0.94029881630151613</v>
      </c>
      <c r="H76" s="622"/>
    </row>
    <row r="77" spans="1:8" ht="18.75" x14ac:dyDescent="0.3">
      <c r="A77" s="469" t="s">
        <v>109</v>
      </c>
      <c r="B77" s="469" t="s">
        <v>110</v>
      </c>
    </row>
    <row r="78" spans="1:8" ht="18.75" x14ac:dyDescent="0.3">
      <c r="A78" s="469"/>
      <c r="B78" s="469"/>
    </row>
    <row r="79" spans="1:8" ht="26.25" customHeight="1" x14ac:dyDescent="0.4">
      <c r="A79" s="603" t="s">
        <v>4</v>
      </c>
      <c r="B79" s="667" t="str">
        <f>B26</f>
        <v>zidovudine</v>
      </c>
      <c r="C79" s="667"/>
    </row>
    <row r="80" spans="1:8" ht="26.25" customHeight="1" x14ac:dyDescent="0.4">
      <c r="A80" s="561" t="s">
        <v>48</v>
      </c>
      <c r="B80" s="667" t="str">
        <f>B27</f>
        <v>WRS Z1-3</v>
      </c>
      <c r="C80" s="667"/>
    </row>
    <row r="81" spans="1:12" ht="27" customHeight="1" thickBot="1" x14ac:dyDescent="0.45">
      <c r="A81" s="561" t="s">
        <v>6</v>
      </c>
      <c r="B81" s="556">
        <f>B28</f>
        <v>99.4</v>
      </c>
    </row>
    <row r="82" spans="1:12" s="16" customFormat="1" ht="27" customHeight="1" thickBot="1" x14ac:dyDescent="0.45">
      <c r="A82" s="561" t="s">
        <v>49</v>
      </c>
      <c r="B82" s="470">
        <v>0</v>
      </c>
      <c r="C82" s="646" t="s">
        <v>50</v>
      </c>
      <c r="D82" s="647"/>
      <c r="E82" s="647"/>
      <c r="F82" s="647"/>
      <c r="G82" s="648"/>
      <c r="I82" s="471"/>
      <c r="J82" s="471"/>
      <c r="K82" s="471"/>
      <c r="L82" s="471"/>
    </row>
    <row r="83" spans="1:12" s="16" customFormat="1" ht="19.5" customHeight="1" thickBot="1" x14ac:dyDescent="0.35">
      <c r="A83" s="561" t="s">
        <v>51</v>
      </c>
      <c r="B83" s="622">
        <f>B81-B82</f>
        <v>99.4</v>
      </c>
      <c r="C83" s="472"/>
      <c r="D83" s="472"/>
      <c r="E83" s="472"/>
      <c r="F83" s="472"/>
      <c r="G83" s="473"/>
      <c r="I83" s="471"/>
      <c r="J83" s="471"/>
      <c r="K83" s="471"/>
      <c r="L83" s="471"/>
    </row>
    <row r="84" spans="1:12" s="16" customFormat="1" ht="27" customHeight="1" thickBot="1" x14ac:dyDescent="0.45">
      <c r="A84" s="561" t="s">
        <v>52</v>
      </c>
      <c r="B84" s="474">
        <v>1</v>
      </c>
      <c r="C84" s="649" t="s">
        <v>111</v>
      </c>
      <c r="D84" s="650"/>
      <c r="E84" s="650"/>
      <c r="F84" s="650"/>
      <c r="G84" s="650"/>
      <c r="H84" s="651"/>
      <c r="I84" s="471"/>
      <c r="J84" s="471"/>
      <c r="K84" s="471"/>
      <c r="L84" s="471"/>
    </row>
    <row r="85" spans="1:12" s="16" customFormat="1" ht="27" customHeight="1" thickBot="1" x14ac:dyDescent="0.45">
      <c r="A85" s="561" t="s">
        <v>54</v>
      </c>
      <c r="B85" s="474">
        <v>1</v>
      </c>
      <c r="C85" s="649" t="s">
        <v>112</v>
      </c>
      <c r="D85" s="650"/>
      <c r="E85" s="650"/>
      <c r="F85" s="650"/>
      <c r="G85" s="650"/>
      <c r="H85" s="651"/>
      <c r="I85" s="471"/>
      <c r="J85" s="471"/>
      <c r="K85" s="471"/>
      <c r="L85" s="471"/>
    </row>
    <row r="86" spans="1:12" s="16" customFormat="1" ht="18.75" x14ac:dyDescent="0.3">
      <c r="A86" s="561"/>
      <c r="B86" s="477"/>
      <c r="C86" s="478"/>
      <c r="D86" s="478"/>
      <c r="E86" s="478"/>
      <c r="F86" s="478"/>
      <c r="G86" s="478"/>
      <c r="H86" s="478"/>
      <c r="I86" s="471"/>
      <c r="J86" s="471"/>
      <c r="K86" s="471"/>
      <c r="L86" s="471"/>
    </row>
    <row r="87" spans="1:12" s="16" customFormat="1" ht="18.75" x14ac:dyDescent="0.3">
      <c r="A87" s="561" t="s">
        <v>56</v>
      </c>
      <c r="B87" s="479">
        <f>B84/B85</f>
        <v>1</v>
      </c>
      <c r="C87" s="554" t="s">
        <v>57</v>
      </c>
      <c r="D87" s="554"/>
      <c r="E87" s="554"/>
      <c r="F87" s="554"/>
      <c r="G87" s="554"/>
      <c r="I87" s="471"/>
      <c r="J87" s="471"/>
      <c r="K87" s="471"/>
      <c r="L87" s="471"/>
    </row>
    <row r="88" spans="1:12" ht="19.5" customHeight="1" thickBot="1" x14ac:dyDescent="0.35">
      <c r="A88" s="469"/>
      <c r="B88" s="469"/>
    </row>
    <row r="89" spans="1:12" ht="27" customHeight="1" thickBot="1" x14ac:dyDescent="0.45">
      <c r="A89" s="480" t="s">
        <v>58</v>
      </c>
      <c r="B89" s="481">
        <v>20</v>
      </c>
      <c r="D89" s="620" t="s">
        <v>59</v>
      </c>
      <c r="E89" s="621"/>
      <c r="F89" s="652" t="s">
        <v>60</v>
      </c>
      <c r="G89" s="653"/>
    </row>
    <row r="90" spans="1:12" ht="27" customHeight="1" thickBot="1" x14ac:dyDescent="0.45">
      <c r="A90" s="482" t="s">
        <v>61</v>
      </c>
      <c r="B90" s="483">
        <v>4</v>
      </c>
      <c r="C90" s="623" t="s">
        <v>62</v>
      </c>
      <c r="D90" s="485" t="s">
        <v>63</v>
      </c>
      <c r="E90" s="486" t="s">
        <v>64</v>
      </c>
      <c r="F90" s="485" t="s">
        <v>63</v>
      </c>
      <c r="G90" s="557" t="s">
        <v>64</v>
      </c>
      <c r="I90" s="488" t="s">
        <v>65</v>
      </c>
    </row>
    <row r="91" spans="1:12" ht="26.25" customHeight="1" x14ac:dyDescent="0.4">
      <c r="A91" s="482" t="s">
        <v>66</v>
      </c>
      <c r="B91" s="483">
        <v>20</v>
      </c>
      <c r="C91" s="558">
        <v>1</v>
      </c>
      <c r="D91" s="490">
        <v>28432681</v>
      </c>
      <c r="E91" s="491">
        <f>IF(ISBLANK(D91),"-",$D$101/$D$98*D91)</f>
        <v>33060918.678971644</v>
      </c>
      <c r="F91" s="490">
        <v>28460762</v>
      </c>
      <c r="G91" s="492">
        <f>IF(ISBLANK(F91),"-",$D$101/$F$98*F91)</f>
        <v>32211224.371767785</v>
      </c>
      <c r="I91" s="493"/>
    </row>
    <row r="92" spans="1:12" ht="26.25" customHeight="1" x14ac:dyDescent="0.4">
      <c r="A92" s="482" t="s">
        <v>67</v>
      </c>
      <c r="B92" s="483">
        <v>1</v>
      </c>
      <c r="C92" s="569">
        <v>2</v>
      </c>
      <c r="D92" s="494">
        <v>28745479</v>
      </c>
      <c r="E92" s="495">
        <f>IF(ISBLANK(D92),"-",$D$101/$D$98*D92)</f>
        <v>33424633.561889123</v>
      </c>
      <c r="F92" s="494">
        <v>28447203</v>
      </c>
      <c r="G92" s="496">
        <f>IF(ISBLANK(F92),"-",$D$101/$F$98*F92)</f>
        <v>32195878.612885546</v>
      </c>
      <c r="I92" s="654">
        <f>ABS((F96/D96*D95)-F95)/D95</f>
        <v>2.9963231703423202E-2</v>
      </c>
    </row>
    <row r="93" spans="1:12" ht="26.25" customHeight="1" x14ac:dyDescent="0.4">
      <c r="A93" s="482" t="s">
        <v>68</v>
      </c>
      <c r="B93" s="483">
        <v>1</v>
      </c>
      <c r="C93" s="569">
        <v>3</v>
      </c>
      <c r="D93" s="494">
        <v>28405213</v>
      </c>
      <c r="E93" s="495">
        <f>IF(ISBLANK(D93),"-",$D$101/$D$98*D93)</f>
        <v>33028979.470907729</v>
      </c>
      <c r="F93" s="494">
        <v>28455397</v>
      </c>
      <c r="G93" s="496">
        <f>IF(ISBLANK(F93),"-",$D$101/$F$98*F93)</f>
        <v>32205152.39032349</v>
      </c>
      <c r="I93" s="654"/>
    </row>
    <row r="94" spans="1:12" ht="27" customHeight="1" thickBot="1" x14ac:dyDescent="0.45">
      <c r="A94" s="482" t="s">
        <v>69</v>
      </c>
      <c r="B94" s="483">
        <v>1</v>
      </c>
      <c r="C94" s="559">
        <v>4</v>
      </c>
      <c r="D94" s="498"/>
      <c r="E94" s="499" t="str">
        <f>IF(ISBLANK(D94),"-",$D$101/$D$98*D94)</f>
        <v>-</v>
      </c>
      <c r="F94" s="560"/>
      <c r="G94" s="500" t="str">
        <f>IF(ISBLANK(F94),"-",$D$101/$F$98*F94)</f>
        <v>-</v>
      </c>
      <c r="I94" s="501"/>
    </row>
    <row r="95" spans="1:12" ht="27" customHeight="1" thickBot="1" x14ac:dyDescent="0.45">
      <c r="A95" s="482" t="s">
        <v>70</v>
      </c>
      <c r="B95" s="483">
        <v>1</v>
      </c>
      <c r="C95" s="561" t="s">
        <v>71</v>
      </c>
      <c r="D95" s="562">
        <f>AVERAGE(D91:D94)</f>
        <v>28527791</v>
      </c>
      <c r="E95" s="504">
        <f>AVERAGE(E91:E94)</f>
        <v>33171510.570589498</v>
      </c>
      <c r="F95" s="563">
        <f>AVERAGE(F91:F94)</f>
        <v>28454454</v>
      </c>
      <c r="G95" s="564">
        <f>AVERAGE(G91:G94)</f>
        <v>32204085.12499227</v>
      </c>
    </row>
    <row r="96" spans="1:12" ht="26.25" customHeight="1" x14ac:dyDescent="0.4">
      <c r="A96" s="482" t="s">
        <v>72</v>
      </c>
      <c r="B96" s="556">
        <v>1</v>
      </c>
      <c r="C96" s="565" t="s">
        <v>113</v>
      </c>
      <c r="D96" s="566">
        <v>28.84</v>
      </c>
      <c r="E96" s="554"/>
      <c r="F96" s="508">
        <v>29.63</v>
      </c>
    </row>
    <row r="97" spans="1:10" ht="26.25" customHeight="1" x14ac:dyDescent="0.4">
      <c r="A97" s="482" t="s">
        <v>74</v>
      </c>
      <c r="B97" s="556">
        <v>1</v>
      </c>
      <c r="C97" s="567" t="s">
        <v>114</v>
      </c>
      <c r="D97" s="568">
        <f>D96*$B$87</f>
        <v>28.84</v>
      </c>
      <c r="E97" s="569"/>
      <c r="F97" s="510">
        <f>F96*$B$87</f>
        <v>29.63</v>
      </c>
    </row>
    <row r="98" spans="1:10" ht="19.5" customHeight="1" thickBot="1" x14ac:dyDescent="0.35">
      <c r="A98" s="482" t="s">
        <v>76</v>
      </c>
      <c r="B98" s="569">
        <f>(B97/B96)*(B95/B94)*(B93/B92)*(B91/B90)*B89</f>
        <v>100</v>
      </c>
      <c r="C98" s="567" t="s">
        <v>115</v>
      </c>
      <c r="D98" s="570">
        <f>D97*$B$83/100</f>
        <v>28.666960000000003</v>
      </c>
      <c r="E98" s="551"/>
      <c r="F98" s="512">
        <f>F97*$B$83/100</f>
        <v>29.452220000000001</v>
      </c>
    </row>
    <row r="99" spans="1:10" ht="19.5" customHeight="1" thickBot="1" x14ac:dyDescent="0.35">
      <c r="A99" s="640" t="s">
        <v>78</v>
      </c>
      <c r="B99" s="655"/>
      <c r="C99" s="567" t="s">
        <v>116</v>
      </c>
      <c r="D99" s="571">
        <f>D98/$B$98</f>
        <v>0.28666960000000002</v>
      </c>
      <c r="E99" s="551"/>
      <c r="F99" s="515">
        <f>F98/$B$98</f>
        <v>0.29452220000000001</v>
      </c>
      <c r="H99" s="506"/>
    </row>
    <row r="100" spans="1:10" ht="19.5" customHeight="1" thickBot="1" x14ac:dyDescent="0.35">
      <c r="A100" s="642"/>
      <c r="B100" s="656"/>
      <c r="C100" s="567" t="s">
        <v>80</v>
      </c>
      <c r="D100" s="573">
        <f>$B$56/$B$116</f>
        <v>0.33333333333333331</v>
      </c>
      <c r="F100" s="520"/>
      <c r="G100" s="579"/>
      <c r="H100" s="506"/>
    </row>
    <row r="101" spans="1:10" ht="18.75" x14ac:dyDescent="0.3">
      <c r="C101" s="567" t="s">
        <v>81</v>
      </c>
      <c r="D101" s="568">
        <f>D100*$B$98</f>
        <v>33.333333333333329</v>
      </c>
      <c r="F101" s="520"/>
      <c r="H101" s="506"/>
    </row>
    <row r="102" spans="1:10" ht="19.5" customHeight="1" thickBot="1" x14ac:dyDescent="0.35">
      <c r="C102" s="574" t="s">
        <v>82</v>
      </c>
      <c r="D102" s="575">
        <f>D101/B34</f>
        <v>33.333333333333329</v>
      </c>
      <c r="F102" s="524"/>
      <c r="H102" s="506"/>
      <c r="J102" s="576"/>
    </row>
    <row r="103" spans="1:10" ht="18.75" x14ac:dyDescent="0.3">
      <c r="C103" s="577" t="s">
        <v>117</v>
      </c>
      <c r="D103" s="578">
        <f>AVERAGE(E91:E94,G91:G94)</f>
        <v>32687797.847790886</v>
      </c>
      <c r="F103" s="524"/>
      <c r="G103" s="579"/>
      <c r="H103" s="506"/>
      <c r="J103" s="580"/>
    </row>
    <row r="104" spans="1:10" ht="18.75" x14ac:dyDescent="0.3">
      <c r="C104" s="550" t="s">
        <v>84</v>
      </c>
      <c r="D104" s="581">
        <f>STDEV(E91:E94,G91:G94)/D103</f>
        <v>1.6759553272643377E-2</v>
      </c>
      <c r="F104" s="524"/>
      <c r="H104" s="506"/>
      <c r="J104" s="580"/>
    </row>
    <row r="105" spans="1:10" ht="19.5" customHeight="1" thickBot="1" x14ac:dyDescent="0.35">
      <c r="C105" s="552" t="s">
        <v>20</v>
      </c>
      <c r="D105" s="582">
        <f>COUNT(E91:E94,G91:G94)</f>
        <v>6</v>
      </c>
      <c r="F105" s="524"/>
      <c r="H105" s="506"/>
      <c r="J105" s="580"/>
    </row>
    <row r="106" spans="1:10" ht="19.5" customHeight="1" thickBot="1" x14ac:dyDescent="0.35">
      <c r="A106" s="528"/>
      <c r="B106" s="528"/>
      <c r="C106" s="528"/>
      <c r="D106" s="528"/>
      <c r="E106" s="528"/>
    </row>
    <row r="107" spans="1:10" ht="26.25" customHeight="1" x14ac:dyDescent="0.4">
      <c r="A107" s="480" t="s">
        <v>118</v>
      </c>
      <c r="B107" s="481">
        <v>900</v>
      </c>
      <c r="C107" s="620" t="s">
        <v>119</v>
      </c>
      <c r="D107" s="583" t="s">
        <v>63</v>
      </c>
      <c r="E107" s="584" t="s">
        <v>120</v>
      </c>
      <c r="F107" s="585" t="s">
        <v>121</v>
      </c>
    </row>
    <row r="108" spans="1:10" ht="26.25" customHeight="1" x14ac:dyDescent="0.4">
      <c r="A108" s="482" t="s">
        <v>122</v>
      </c>
      <c r="B108" s="483">
        <v>1</v>
      </c>
      <c r="C108" s="586">
        <v>1</v>
      </c>
      <c r="D108" s="587">
        <v>28662764</v>
      </c>
      <c r="E108" s="616">
        <f t="shared" ref="E108:E113" si="1">IF(ISBLANK(D108),"-",D108/$D$103*$D$100*$B$116)</f>
        <v>263.05929937648364</v>
      </c>
      <c r="F108" s="588">
        <f t="shared" ref="F108:F113" si="2">IF(ISBLANK(D108), "-", E108/$B$56)</f>
        <v>0.87686433125494545</v>
      </c>
    </row>
    <row r="109" spans="1:10" ht="26.25" customHeight="1" x14ac:dyDescent="0.4">
      <c r="A109" s="482" t="s">
        <v>95</v>
      </c>
      <c r="B109" s="483">
        <v>1</v>
      </c>
      <c r="C109" s="586">
        <v>2</v>
      </c>
      <c r="D109" s="587">
        <v>28536128</v>
      </c>
      <c r="E109" s="617">
        <f t="shared" si="1"/>
        <v>261.89706751929634</v>
      </c>
      <c r="F109" s="589">
        <f t="shared" si="2"/>
        <v>0.87299022506432111</v>
      </c>
    </row>
    <row r="110" spans="1:10" ht="26.25" customHeight="1" x14ac:dyDescent="0.4">
      <c r="A110" s="482" t="s">
        <v>96</v>
      </c>
      <c r="B110" s="483">
        <v>1</v>
      </c>
      <c r="C110" s="586">
        <v>3</v>
      </c>
      <c r="D110" s="587">
        <v>20787080</v>
      </c>
      <c r="E110" s="617">
        <f t="shared" si="1"/>
        <v>190.77834576187121</v>
      </c>
      <c r="F110" s="589">
        <f t="shared" si="2"/>
        <v>0.63592781920623731</v>
      </c>
    </row>
    <row r="111" spans="1:10" ht="26.25" customHeight="1" x14ac:dyDescent="0.4">
      <c r="A111" s="482" t="s">
        <v>97</v>
      </c>
      <c r="B111" s="483">
        <v>1</v>
      </c>
      <c r="C111" s="586">
        <v>4</v>
      </c>
      <c r="D111" s="587">
        <v>28664353</v>
      </c>
      <c r="E111" s="617">
        <f t="shared" si="1"/>
        <v>263.07388280000509</v>
      </c>
      <c r="F111" s="589">
        <f t="shared" si="2"/>
        <v>0.87691294266668363</v>
      </c>
    </row>
    <row r="112" spans="1:10" ht="26.25" customHeight="1" x14ac:dyDescent="0.4">
      <c r="A112" s="482" t="s">
        <v>98</v>
      </c>
      <c r="B112" s="483">
        <v>1</v>
      </c>
      <c r="C112" s="586">
        <v>5</v>
      </c>
      <c r="D112" s="587">
        <v>28697144</v>
      </c>
      <c r="E112" s="617">
        <f t="shared" si="1"/>
        <v>263.37482996217881</v>
      </c>
      <c r="F112" s="589">
        <f t="shared" si="2"/>
        <v>0.87791609987392938</v>
      </c>
    </row>
    <row r="113" spans="1:10" ht="26.25" customHeight="1" x14ac:dyDescent="0.4">
      <c r="A113" s="482" t="s">
        <v>100</v>
      </c>
      <c r="B113" s="483">
        <v>1</v>
      </c>
      <c r="C113" s="590">
        <v>6</v>
      </c>
      <c r="D113" s="591">
        <v>29408259</v>
      </c>
      <c r="E113" s="618">
        <f t="shared" si="1"/>
        <v>269.90125615318078</v>
      </c>
      <c r="F113" s="592">
        <f t="shared" si="2"/>
        <v>0.89967085384393597</v>
      </c>
    </row>
    <row r="114" spans="1:10" ht="26.25" customHeight="1" x14ac:dyDescent="0.4">
      <c r="A114" s="482" t="s">
        <v>101</v>
      </c>
      <c r="B114" s="483">
        <v>1</v>
      </c>
      <c r="C114" s="586"/>
      <c r="D114" s="569"/>
      <c r="E114" s="554"/>
      <c r="F114" s="593"/>
    </row>
    <row r="115" spans="1:10" ht="26.25" customHeight="1" x14ac:dyDescent="0.4">
      <c r="A115" s="482" t="s">
        <v>102</v>
      </c>
      <c r="B115" s="483">
        <v>1</v>
      </c>
      <c r="C115" s="586"/>
      <c r="D115" s="594" t="s">
        <v>71</v>
      </c>
      <c r="E115" s="626">
        <f>AVERAGE(E108:E113)</f>
        <v>252.01411359550266</v>
      </c>
      <c r="F115" s="595">
        <f>AVERAGE(F108:F113)</f>
        <v>0.84004704531834218</v>
      </c>
    </row>
    <row r="116" spans="1:10" ht="27" customHeight="1" thickBot="1" x14ac:dyDescent="0.45">
      <c r="A116" s="482" t="s">
        <v>103</v>
      </c>
      <c r="B116" s="511">
        <f>(B115/B114)*(B113/B112)*(B111/B110)*(B109/B108)*B107</f>
        <v>900</v>
      </c>
      <c r="C116" s="596"/>
      <c r="D116" s="561" t="s">
        <v>84</v>
      </c>
      <c r="E116" s="597">
        <f>STDEV(E108:E113)/E115</f>
        <v>0.11957968168840337</v>
      </c>
      <c r="F116" s="597">
        <f>STDEV(F108:F113)/F115</f>
        <v>0.11957968168840513</v>
      </c>
      <c r="I116" s="554"/>
    </row>
    <row r="117" spans="1:10" ht="27" customHeight="1" thickBot="1" x14ac:dyDescent="0.45">
      <c r="A117" s="640" t="s">
        <v>78</v>
      </c>
      <c r="B117" s="641"/>
      <c r="C117" s="598"/>
      <c r="D117" s="599" t="s">
        <v>20</v>
      </c>
      <c r="E117" s="600">
        <f>COUNT(E108:E113)</f>
        <v>6</v>
      </c>
      <c r="F117" s="600">
        <f>COUNT(F108:F113)</f>
        <v>6</v>
      </c>
      <c r="I117" s="554"/>
      <c r="J117" s="580"/>
    </row>
    <row r="118" spans="1:10" ht="19.5" customHeight="1" thickBot="1" x14ac:dyDescent="0.35">
      <c r="A118" s="642"/>
      <c r="B118" s="643"/>
      <c r="C118" s="554"/>
      <c r="D118" s="554"/>
      <c r="E118" s="554"/>
      <c r="F118" s="569"/>
      <c r="G118" s="554"/>
      <c r="H118" s="554"/>
      <c r="I118" s="554"/>
    </row>
    <row r="119" spans="1:10" ht="18.75" x14ac:dyDescent="0.3">
      <c r="A119" s="607"/>
      <c r="B119" s="478"/>
      <c r="C119" s="554"/>
      <c r="D119" s="554"/>
      <c r="E119" s="554"/>
      <c r="F119" s="569"/>
      <c r="G119" s="554"/>
      <c r="H119" s="554"/>
      <c r="I119" s="554"/>
    </row>
    <row r="120" spans="1:10" ht="26.25" customHeight="1" x14ac:dyDescent="0.4">
      <c r="A120" s="603" t="s">
        <v>106</v>
      </c>
      <c r="B120" s="561" t="s">
        <v>123</v>
      </c>
      <c r="C120" s="644" t="str">
        <f>B20</f>
        <v>Lamivudine     Nevirapine and Zidovudine</v>
      </c>
      <c r="D120" s="644"/>
      <c r="E120" s="554" t="s">
        <v>124</v>
      </c>
      <c r="F120" s="554"/>
      <c r="G120" s="555">
        <f>F115</f>
        <v>0.84004704531834218</v>
      </c>
      <c r="H120" s="554"/>
      <c r="I120" s="554"/>
    </row>
    <row r="121" spans="1:10" ht="19.5" customHeight="1" thickBot="1" x14ac:dyDescent="0.35">
      <c r="A121" s="624"/>
      <c r="B121" s="624"/>
      <c r="C121" s="601"/>
      <c r="D121" s="601"/>
      <c r="E121" s="601"/>
      <c r="F121" s="601"/>
      <c r="G121" s="601"/>
      <c r="H121" s="601"/>
    </row>
    <row r="122" spans="1:10" ht="18.75" x14ac:dyDescent="0.3">
      <c r="B122" s="645" t="s">
        <v>26</v>
      </c>
      <c r="C122" s="645"/>
      <c r="E122" s="623" t="s">
        <v>27</v>
      </c>
      <c r="F122" s="602"/>
      <c r="G122" s="645" t="s">
        <v>28</v>
      </c>
      <c r="H122" s="645"/>
    </row>
    <row r="123" spans="1:10" ht="69.95" customHeight="1" x14ac:dyDescent="0.3">
      <c r="A123" s="603" t="s">
        <v>29</v>
      </c>
      <c r="B123" s="604"/>
      <c r="C123" s="604"/>
      <c r="E123" s="604"/>
      <c r="F123" s="554"/>
      <c r="G123" s="604"/>
      <c r="H123" s="604"/>
    </row>
    <row r="124" spans="1:10" ht="69.95" customHeight="1" x14ac:dyDescent="0.3">
      <c r="A124" s="603" t="s">
        <v>30</v>
      </c>
      <c r="B124" s="605"/>
      <c r="C124" s="605"/>
      <c r="E124" s="605"/>
      <c r="F124" s="554"/>
      <c r="G124" s="606"/>
      <c r="H124" s="606"/>
    </row>
    <row r="125" spans="1:10" ht="18.75" x14ac:dyDescent="0.3">
      <c r="A125" s="569"/>
      <c r="B125" s="569"/>
      <c r="C125" s="569"/>
      <c r="D125" s="569"/>
      <c r="E125" s="569"/>
      <c r="F125" s="551"/>
      <c r="G125" s="569"/>
      <c r="H125" s="569"/>
      <c r="I125" s="554"/>
    </row>
    <row r="126" spans="1:10" ht="18.75" x14ac:dyDescent="0.3">
      <c r="A126" s="569"/>
      <c r="B126" s="569"/>
      <c r="C126" s="569"/>
      <c r="D126" s="569"/>
      <c r="E126" s="569"/>
      <c r="F126" s="551"/>
      <c r="G126" s="569"/>
      <c r="H126" s="569"/>
      <c r="I126" s="554"/>
    </row>
    <row r="127" spans="1:10" ht="18.75" x14ac:dyDescent="0.3">
      <c r="A127" s="569"/>
      <c r="B127" s="569"/>
      <c r="C127" s="569"/>
      <c r="D127" s="569"/>
      <c r="E127" s="569"/>
      <c r="F127" s="551"/>
      <c r="G127" s="569"/>
      <c r="H127" s="569"/>
      <c r="I127" s="554"/>
    </row>
    <row r="128" spans="1:10" ht="18.75" x14ac:dyDescent="0.3">
      <c r="A128" s="569"/>
      <c r="B128" s="569"/>
      <c r="C128" s="569"/>
      <c r="D128" s="569"/>
      <c r="E128" s="569"/>
      <c r="F128" s="551"/>
      <c r="G128" s="569"/>
      <c r="H128" s="569"/>
      <c r="I128" s="554"/>
    </row>
    <row r="129" spans="1:9" ht="18.75" x14ac:dyDescent="0.3">
      <c r="A129" s="569"/>
      <c r="B129" s="569"/>
      <c r="C129" s="569"/>
      <c r="D129" s="569"/>
      <c r="E129" s="569"/>
      <c r="F129" s="551"/>
      <c r="G129" s="569"/>
      <c r="H129" s="569"/>
      <c r="I129" s="554"/>
    </row>
    <row r="130" spans="1:9" ht="18.75" x14ac:dyDescent="0.3">
      <c r="A130" s="569"/>
      <c r="B130" s="569"/>
      <c r="C130" s="569"/>
      <c r="D130" s="569"/>
      <c r="E130" s="569"/>
      <c r="F130" s="551"/>
      <c r="G130" s="569"/>
      <c r="H130" s="569"/>
      <c r="I130" s="554"/>
    </row>
    <row r="131" spans="1:9" ht="18.75" x14ac:dyDescent="0.3">
      <c r="A131" s="569"/>
      <c r="B131" s="569"/>
      <c r="C131" s="569"/>
      <c r="D131" s="569"/>
      <c r="E131" s="569"/>
      <c r="F131" s="551"/>
      <c r="G131" s="569"/>
      <c r="H131" s="569"/>
      <c r="I131" s="554"/>
    </row>
    <row r="132" spans="1:9" ht="18.75" x14ac:dyDescent="0.3">
      <c r="A132" s="569"/>
      <c r="B132" s="569"/>
      <c r="C132" s="569"/>
      <c r="D132" s="569"/>
      <c r="E132" s="569"/>
      <c r="F132" s="551"/>
      <c r="G132" s="569"/>
      <c r="H132" s="569"/>
      <c r="I132" s="554"/>
    </row>
    <row r="133" spans="1:9" ht="18.75" x14ac:dyDescent="0.3">
      <c r="A133" s="569"/>
      <c r="B133" s="569"/>
      <c r="C133" s="569"/>
      <c r="D133" s="569"/>
      <c r="E133" s="569"/>
      <c r="F133" s="551"/>
      <c r="G133" s="569"/>
      <c r="H133" s="569"/>
      <c r="I133" s="554"/>
    </row>
    <row r="250" spans="1:1" x14ac:dyDescent="0.25">
      <c r="A250" s="57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SST(LAM)</vt:lpstr>
      <vt:lpstr>SST</vt:lpstr>
      <vt:lpstr>Uniformity</vt:lpstr>
      <vt:lpstr>lamivudine</vt:lpstr>
      <vt:lpstr>Nevirapine</vt:lpstr>
      <vt:lpstr>zidovudine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dcterms:created xsi:type="dcterms:W3CDTF">2005-07-05T10:19:27Z</dcterms:created>
  <dcterms:modified xsi:type="dcterms:W3CDTF">2016-07-06T12:09:56Z</dcterms:modified>
  <cp:category/>
</cp:coreProperties>
</file>