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3"/>
  </bookViews>
  <sheets>
    <sheet name="zidovudine" sheetId="11" r:id="rId1"/>
    <sheet name="Nevirapine" sheetId="10" r:id="rId2"/>
    <sheet name="lamivudine" sheetId="9" r:id="rId3"/>
    <sheet name="SST(LAM)" sheetId="8" r:id="rId4"/>
    <sheet name="SST(NEV)" sheetId="7" r:id="rId5"/>
    <sheet name="SST(ZID)" sheetId="6" r:id="rId6"/>
    <sheet name="Uniformity" sheetId="2" r:id="rId7"/>
  </sheets>
  <definedNames>
    <definedName name="_xlnm.Print_Area" localSheetId="6">Uniformity!$A$1:$H$54</definedName>
  </definedNames>
  <calcPr calcId="145621"/>
</workbook>
</file>

<file path=xl/calcChain.xml><?xml version="1.0" encoding="utf-8"?>
<calcChain xmlns="http://schemas.openxmlformats.org/spreadsheetml/2006/main">
  <c r="B57" i="9" l="1"/>
  <c r="B57" i="10"/>
  <c r="B57" i="11"/>
  <c r="C120" i="11"/>
  <c r="B116" i="11"/>
  <c r="D101" i="11"/>
  <c r="D102" i="11" s="1"/>
  <c r="D100" i="11"/>
  <c r="B98" i="11"/>
  <c r="F97" i="11"/>
  <c r="D97" i="11"/>
  <c r="D98" i="11" s="1"/>
  <c r="F95" i="11"/>
  <c r="D95" i="11"/>
  <c r="G94" i="11"/>
  <c r="E94" i="11"/>
  <c r="B87" i="11"/>
  <c r="B81" i="11"/>
  <c r="B83" i="11" s="1"/>
  <c r="B80" i="11"/>
  <c r="B79" i="11"/>
  <c r="C76" i="11"/>
  <c r="H71" i="11"/>
  <c r="G71" i="11"/>
  <c r="B68" i="11"/>
  <c r="H67" i="11"/>
  <c r="G67" i="11"/>
  <c r="H63" i="11"/>
  <c r="G63" i="11"/>
  <c r="C56" i="11"/>
  <c r="B55" i="11"/>
  <c r="D48" i="11"/>
  <c r="D49" i="11" s="1"/>
  <c r="B45" i="11"/>
  <c r="F42" i="11"/>
  <c r="D42" i="11"/>
  <c r="G41" i="11"/>
  <c r="E41" i="11"/>
  <c r="B34" i="11"/>
  <c r="D44" i="11" s="1"/>
  <c r="D45" i="11" s="1"/>
  <c r="B30" i="11"/>
  <c r="C120" i="10"/>
  <c r="B116" i="10"/>
  <c r="D100" i="10"/>
  <c r="D101" i="10" s="1"/>
  <c r="B98" i="10"/>
  <c r="F97" i="10"/>
  <c r="D97" i="10"/>
  <c r="F95" i="10"/>
  <c r="D95" i="10"/>
  <c r="G94" i="10"/>
  <c r="E94" i="10"/>
  <c r="B87" i="10"/>
  <c r="B81" i="10"/>
  <c r="B83" i="10" s="1"/>
  <c r="B80" i="10"/>
  <c r="B79" i="10"/>
  <c r="C76" i="10"/>
  <c r="H71" i="10"/>
  <c r="G71" i="10"/>
  <c r="B68" i="10"/>
  <c r="H67" i="10"/>
  <c r="G67" i="10"/>
  <c r="H63" i="10"/>
  <c r="G63" i="10"/>
  <c r="B69" i="10"/>
  <c r="C56" i="10"/>
  <c r="B55" i="10"/>
  <c r="B45" i="10"/>
  <c r="D48" i="10" s="1"/>
  <c r="F42" i="10"/>
  <c r="D42" i="10"/>
  <c r="G41" i="10"/>
  <c r="E41" i="10"/>
  <c r="B34" i="10"/>
  <c r="D44" i="10" s="1"/>
  <c r="D45" i="10" s="1"/>
  <c r="D46" i="10" s="1"/>
  <c r="B30" i="10"/>
  <c r="C120" i="9"/>
  <c r="B116" i="9"/>
  <c r="D100" i="9"/>
  <c r="B98" i="9"/>
  <c r="D101" i="9" s="1"/>
  <c r="F95" i="9"/>
  <c r="D95" i="9"/>
  <c r="G94" i="9"/>
  <c r="E94" i="9"/>
  <c r="B87" i="9"/>
  <c r="F97" i="9" s="1"/>
  <c r="B81" i="9"/>
  <c r="B83" i="9" s="1"/>
  <c r="B80" i="9"/>
  <c r="B79" i="9"/>
  <c r="C76" i="9"/>
  <c r="H71" i="9"/>
  <c r="G71" i="9"/>
  <c r="B68" i="9"/>
  <c r="B69" i="9" s="1"/>
  <c r="H67" i="9"/>
  <c r="G67" i="9"/>
  <c r="H63" i="9"/>
  <c r="G63" i="9"/>
  <c r="C56" i="9"/>
  <c r="B55" i="9"/>
  <c r="D48" i="9"/>
  <c r="D49" i="9" s="1"/>
  <c r="B45" i="9"/>
  <c r="F44" i="9"/>
  <c r="D44" i="9"/>
  <c r="F42" i="9"/>
  <c r="D42" i="9"/>
  <c r="G41" i="9"/>
  <c r="E41" i="9"/>
  <c r="B34" i="9"/>
  <c r="B30" i="9"/>
  <c r="B53" i="8"/>
  <c r="E51" i="8"/>
  <c r="D51" i="8"/>
  <c r="C51" i="8"/>
  <c r="B51" i="8"/>
  <c r="B52" i="8" s="1"/>
  <c r="B32" i="8"/>
  <c r="E30" i="8"/>
  <c r="D30" i="8"/>
  <c r="C30" i="8"/>
  <c r="B30" i="8"/>
  <c r="B31" i="8" s="1"/>
  <c r="B53" i="7"/>
  <c r="E51" i="7"/>
  <c r="D51" i="7"/>
  <c r="C51" i="7"/>
  <c r="B51" i="7"/>
  <c r="B52" i="7" s="1"/>
  <c r="B32" i="7"/>
  <c r="E30" i="7"/>
  <c r="D30" i="7"/>
  <c r="C30" i="7"/>
  <c r="B30" i="7"/>
  <c r="B31" i="7" s="1"/>
  <c r="B53" i="6"/>
  <c r="E51" i="6"/>
  <c r="D51" i="6"/>
  <c r="C51" i="6"/>
  <c r="B51" i="6"/>
  <c r="B52" i="6" s="1"/>
  <c r="B32" i="6"/>
  <c r="E30" i="6"/>
  <c r="D30" i="6"/>
  <c r="C30" i="6"/>
  <c r="B30" i="6"/>
  <c r="B31" i="6" s="1"/>
  <c r="D50" i="2"/>
  <c r="B49" i="2"/>
  <c r="C46" i="2"/>
  <c r="C50" i="2" s="1"/>
  <c r="C45" i="2"/>
  <c r="D42" i="2"/>
  <c r="D41" i="2"/>
  <c r="D38" i="2"/>
  <c r="D37" i="2"/>
  <c r="D34" i="2"/>
  <c r="D33" i="2"/>
  <c r="D30" i="2"/>
  <c r="D29" i="2"/>
  <c r="D27" i="2"/>
  <c r="D26" i="2"/>
  <c r="D25" i="2"/>
  <c r="C19" i="2"/>
  <c r="I39" i="11" l="1"/>
  <c r="I39" i="10"/>
  <c r="D45" i="9"/>
  <c r="E39" i="9" s="1"/>
  <c r="I39" i="9"/>
  <c r="F45" i="9"/>
  <c r="F46" i="9" s="1"/>
  <c r="F98" i="11"/>
  <c r="I92" i="11"/>
  <c r="I92" i="10"/>
  <c r="I92" i="9"/>
  <c r="B69" i="11"/>
  <c r="D99" i="11"/>
  <c r="E93" i="11"/>
  <c r="E38" i="11"/>
  <c r="D46" i="11"/>
  <c r="G91" i="11"/>
  <c r="F99" i="11"/>
  <c r="E39" i="11"/>
  <c r="F44" i="11"/>
  <c r="F45" i="11" s="1"/>
  <c r="F46" i="11" s="1"/>
  <c r="G92" i="11"/>
  <c r="G39" i="11"/>
  <c r="E91" i="11"/>
  <c r="G38" i="11"/>
  <c r="E40" i="11"/>
  <c r="E92" i="11"/>
  <c r="G93" i="11"/>
  <c r="F98" i="10"/>
  <c r="F99" i="10" s="1"/>
  <c r="D98" i="10"/>
  <c r="D99" i="10" s="1"/>
  <c r="D49" i="10"/>
  <c r="E40" i="10"/>
  <c r="E38" i="10"/>
  <c r="E39" i="10"/>
  <c r="D102" i="10"/>
  <c r="G91" i="10"/>
  <c r="F44" i="10"/>
  <c r="F45" i="10" s="1"/>
  <c r="F46" i="10" s="1"/>
  <c r="D46" i="9"/>
  <c r="E38" i="9"/>
  <c r="G38" i="9"/>
  <c r="G40" i="9"/>
  <c r="F98" i="9"/>
  <c r="F99" i="9" s="1"/>
  <c r="D102" i="9"/>
  <c r="G39" i="9"/>
  <c r="D97" i="9"/>
  <c r="D98" i="9" s="1"/>
  <c r="D99" i="9" s="1"/>
  <c r="D31" i="2"/>
  <c r="D35" i="2"/>
  <c r="D39" i="2"/>
  <c r="D43" i="2"/>
  <c r="C49" i="2"/>
  <c r="D24" i="2"/>
  <c r="D28" i="2"/>
  <c r="D32" i="2"/>
  <c r="D36" i="2"/>
  <c r="D40" i="2"/>
  <c r="D49" i="2"/>
  <c r="E40" i="9" l="1"/>
  <c r="E42" i="9" s="1"/>
  <c r="G91" i="9"/>
  <c r="G92" i="9"/>
  <c r="G93" i="9"/>
  <c r="E92" i="9"/>
  <c r="E91" i="9"/>
  <c r="E42" i="11"/>
  <c r="G95" i="11"/>
  <c r="E95" i="11"/>
  <c r="D105" i="11"/>
  <c r="D103" i="11"/>
  <c r="G40" i="11"/>
  <c r="G42" i="11" s="1"/>
  <c r="E42" i="10"/>
  <c r="E93" i="10"/>
  <c r="G39" i="10"/>
  <c r="D52" i="10" s="1"/>
  <c r="G38" i="10"/>
  <c r="G92" i="10"/>
  <c r="G95" i="10" s="1"/>
  <c r="E92" i="10"/>
  <c r="E91" i="10"/>
  <c r="G93" i="10"/>
  <c r="G40" i="10"/>
  <c r="D52" i="9"/>
  <c r="G42" i="9"/>
  <c r="E93" i="9"/>
  <c r="D50" i="11" l="1"/>
  <c r="G66" i="11" s="1"/>
  <c r="H66" i="11" s="1"/>
  <c r="D50" i="9"/>
  <c r="G66" i="9" s="1"/>
  <c r="H66" i="9" s="1"/>
  <c r="G95" i="9"/>
  <c r="E95" i="9"/>
  <c r="D103" i="9"/>
  <c r="E110" i="9" s="1"/>
  <c r="F110" i="9" s="1"/>
  <c r="G69" i="11"/>
  <c r="H69" i="11" s="1"/>
  <c r="G64" i="11"/>
  <c r="H64" i="11" s="1"/>
  <c r="G62" i="11"/>
  <c r="H62" i="11" s="1"/>
  <c r="G60" i="11"/>
  <c r="D51" i="11"/>
  <c r="G70" i="11"/>
  <c r="H70" i="11" s="1"/>
  <c r="G61" i="11"/>
  <c r="H61" i="11" s="1"/>
  <c r="D52" i="11"/>
  <c r="E112" i="11"/>
  <c r="F112" i="11" s="1"/>
  <c r="E110" i="11"/>
  <c r="F110" i="11" s="1"/>
  <c r="E108" i="11"/>
  <c r="E113" i="11"/>
  <c r="F113" i="11" s="1"/>
  <c r="E111" i="11"/>
  <c r="F111" i="11" s="1"/>
  <c r="E109" i="11"/>
  <c r="F109" i="11" s="1"/>
  <c r="D104" i="11"/>
  <c r="E95" i="10"/>
  <c r="D105" i="10"/>
  <c r="D103" i="10"/>
  <c r="G42" i="10"/>
  <c r="D50" i="10"/>
  <c r="D104" i="9"/>
  <c r="D105" i="9"/>
  <c r="G68" i="9"/>
  <c r="H68" i="9" s="1"/>
  <c r="G61" i="9"/>
  <c r="H61" i="9" s="1"/>
  <c r="G69" i="9"/>
  <c r="H69" i="9" s="1"/>
  <c r="G64" i="9"/>
  <c r="H64" i="9" s="1"/>
  <c r="G62" i="9"/>
  <c r="H62" i="9" s="1"/>
  <c r="G60" i="9"/>
  <c r="G70" i="9"/>
  <c r="H70" i="9" s="1"/>
  <c r="D51" i="9"/>
  <c r="G68" i="11" l="1"/>
  <c r="H68" i="11" s="1"/>
  <c r="G65" i="11"/>
  <c r="H65" i="11" s="1"/>
  <c r="G66" i="10"/>
  <c r="H66" i="10" s="1"/>
  <c r="G65" i="10"/>
  <c r="H65" i="10" s="1"/>
  <c r="G65" i="9"/>
  <c r="H65" i="9" s="1"/>
  <c r="E113" i="9"/>
  <c r="F113" i="9" s="1"/>
  <c r="E111" i="9"/>
  <c r="F111" i="9" s="1"/>
  <c r="E112" i="9"/>
  <c r="F112" i="9" s="1"/>
  <c r="E108" i="9"/>
  <c r="E109" i="9"/>
  <c r="F109" i="9" s="1"/>
  <c r="H60" i="11"/>
  <c r="E115" i="11"/>
  <c r="E116" i="11" s="1"/>
  <c r="E117" i="11"/>
  <c r="F108" i="11"/>
  <c r="E112" i="10"/>
  <c r="F112" i="10" s="1"/>
  <c r="E110" i="10"/>
  <c r="F110" i="10" s="1"/>
  <c r="E108" i="10"/>
  <c r="E113" i="10"/>
  <c r="F113" i="10" s="1"/>
  <c r="E111" i="10"/>
  <c r="F111" i="10" s="1"/>
  <c r="E109" i="10"/>
  <c r="F109" i="10" s="1"/>
  <c r="D104" i="10"/>
  <c r="G68" i="10"/>
  <c r="H68" i="10" s="1"/>
  <c r="G69" i="10"/>
  <c r="H69" i="10" s="1"/>
  <c r="G64" i="10"/>
  <c r="H64" i="10" s="1"/>
  <c r="G62" i="10"/>
  <c r="H62" i="10" s="1"/>
  <c r="G60" i="10"/>
  <c r="D51" i="10"/>
  <c r="G70" i="10"/>
  <c r="H70" i="10" s="1"/>
  <c r="G61" i="10"/>
  <c r="H61" i="10" s="1"/>
  <c r="H60" i="9"/>
  <c r="G74" i="11" l="1"/>
  <c r="G72" i="11"/>
  <c r="G73" i="11" s="1"/>
  <c r="G72" i="9"/>
  <c r="G73" i="9" s="1"/>
  <c r="G74" i="9"/>
  <c r="E117" i="9"/>
  <c r="F108" i="9"/>
  <c r="F117" i="9" s="1"/>
  <c r="E115" i="9"/>
  <c r="E116" i="9" s="1"/>
  <c r="F117" i="11"/>
  <c r="F115" i="11"/>
  <c r="H74" i="11"/>
  <c r="H72" i="11"/>
  <c r="E115" i="10"/>
  <c r="E116" i="10" s="1"/>
  <c r="E117" i="10"/>
  <c r="F108" i="10"/>
  <c r="H60" i="10"/>
  <c r="G74" i="10"/>
  <c r="G72" i="10"/>
  <c r="G73" i="10" s="1"/>
  <c r="F115" i="9"/>
  <c r="H74" i="9"/>
  <c r="H72" i="9"/>
  <c r="G76" i="11" l="1"/>
  <c r="H73" i="11"/>
  <c r="G120" i="11"/>
  <c r="F116" i="11"/>
  <c r="F117" i="10"/>
  <c r="F115" i="10"/>
  <c r="H74" i="10"/>
  <c r="H72" i="10"/>
  <c r="G76" i="9"/>
  <c r="H73" i="9"/>
  <c r="G120" i="9"/>
  <c r="F116" i="9"/>
  <c r="G120" i="10" l="1"/>
  <c r="F116" i="10"/>
  <c r="G76" i="10"/>
  <c r="H73" i="10"/>
</calcChain>
</file>

<file path=xl/sharedStrings.xml><?xml version="1.0" encoding="utf-8"?>
<sst xmlns="http://schemas.openxmlformats.org/spreadsheetml/2006/main" count="647" uniqueCount="136">
  <si>
    <t>HPLC System Suitability Report</t>
  </si>
  <si>
    <t>Analysis Data</t>
  </si>
  <si>
    <t>Assay</t>
  </si>
  <si>
    <t>Sample(s)</t>
  </si>
  <si>
    <t>Reference Substance:</t>
  </si>
  <si>
    <t>LAMIVUDINE 150MG + ZIDOVUDINE 300MG + NEVIRAPINE 200MG TABLETS</t>
  </si>
  <si>
    <t>% age Purity:</t>
  </si>
  <si>
    <t>NDQD2016061046</t>
  </si>
  <si>
    <t>Weight (mg):</t>
  </si>
  <si>
    <t>Lamivudine     Nevirapine and Zidovudine</t>
  </si>
  <si>
    <t>Standard Conc (mg/mL):</t>
  </si>
  <si>
    <t xml:space="preserve">Lamivudine 150mg + Zidovudine 300mg + Nevirapine 200mg </t>
  </si>
  <si>
    <t>2016-06-10 14:57:32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</si>
  <si>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</si>
  <si>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</si>
  <si>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</si>
  <si>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</si>
  <si>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</si>
  <si>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</si>
  <si>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</si>
  <si>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</si>
  <si>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</si>
  <si>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</si>
  <si>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</si>
  <si>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</si>
  <si>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</si>
  <si>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</si>
  <si>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</si>
  <si>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</si>
  <si>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</si>
  <si>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</si>
  <si>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</si>
  <si>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</si>
  <si>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</si>
  <si>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</si>
  <si>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</si>
  <si>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</si>
  <si>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</si>
  <si>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</si>
  <si>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</si>
  <si>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</si>
  <si>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</si>
  <si>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</si>
  <si>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</si>
  <si>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</si>
  <si>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</si>
  <si>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</si>
  <si>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</si>
  <si>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</si>
  <si>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</si>
  <si>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</si>
  <si>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</si>
  <si>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</si>
  <si>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</si>
  <si>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</si>
  <si>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</si>
  <si>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</si>
  <si>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</si>
  <si>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</si>
  <si>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</si>
  <si>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</si>
  <si>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</si>
  <si>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</si>
  <si>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</si>
  <si>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</si>
  <si>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</si>
  <si>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</si>
  <si>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</si>
  <si>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</si>
  <si>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</si>
  <si>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</si>
  <si>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</si>
  <si>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</si>
  <si>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</si>
  <si>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</si>
  <si>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</si>
  <si>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</si>
  <si>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</si>
  <si>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</si>
  <si>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</si>
  <si>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</si>
  <si>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</si>
  <si>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</si>
  <si>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</si>
  <si>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</si>
  <si>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</si>
  <si>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</si>
  <si>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</si>
  <si>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</si>
  <si>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</si>
  <si>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</si>
  <si>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</si>
  <si>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</si>
  <si>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</si>
  <si>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</si>
  <si>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</si>
  <si>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</si>
  <si>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</si>
  <si>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</si>
  <si>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</si>
  <si>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</si>
  <si>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</si>
  <si>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</si>
  <si>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</si>
  <si>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</si>
  <si>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</si>
  <si>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</si>
  <si>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</si>
  <si>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</si>
  <si>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</si>
  <si>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</si>
  <si>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</si>
  <si>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</si>
  <si>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</si>
  <si>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</si>
  <si>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</si>
  <si>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</si>
  <si>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</si>
  <si>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</si>
  <si>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</si>
  <si>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</si>
  <si>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</si>
  <si>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</si>
  <si>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</si>
  <si>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</si>
  <si>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NEVIRAPINE</t>
  </si>
  <si>
    <t>ZIDOVUDINE</t>
  </si>
  <si>
    <t>LAMIVUDINE</t>
  </si>
  <si>
    <t>NDQD2016061045</t>
  </si>
  <si>
    <t>2016-06-10 14:31:05</t>
  </si>
  <si>
    <t>lamivudine</t>
  </si>
  <si>
    <t>WRS L3-9</t>
  </si>
  <si>
    <t>nevirapine</t>
  </si>
  <si>
    <t>WRS NI-4</t>
  </si>
  <si>
    <t>zidovudine</t>
  </si>
  <si>
    <t>WRS Z1-3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</si>
</sst>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2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7">
    <xf numFmtId="0" fontId="0" fillId="0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</cellStyleXfs>
  <cellXfs count="835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" fillId="2" borderId="0" xfId="3" applyFont="1" applyFill="1"/>
    <xf numFmtId="0" fontId="2" fillId="2" borderId="0" xfId="3" applyFont="1" applyFill="1"/>
    <xf numFmtId="0" fontId="2" fillId="2" borderId="0" xfId="3" applyFont="1" applyFill="1" applyAlignment="1">
      <alignment horizontal="right"/>
    </xf>
    <xf numFmtId="0" fontId="3" fillId="2" borderId="0" xfId="3" applyFont="1" applyFill="1" applyAlignment="1">
      <alignment horizontal="center"/>
    </xf>
    <xf numFmtId="0" fontId="4" fillId="2" borderId="0" xfId="3" applyFont="1" applyFill="1"/>
    <xf numFmtId="0" fontId="4" fillId="2" borderId="0" xfId="3" applyFont="1" applyFill="1" applyAlignment="1">
      <alignment horizontal="left"/>
    </xf>
    <xf numFmtId="0" fontId="5" fillId="2" borderId="0" xfId="3" applyFont="1" applyFill="1" applyAlignment="1">
      <alignment horizontal="left"/>
    </xf>
    <xf numFmtId="0" fontId="5" fillId="2" borderId="0" xfId="3" applyFont="1" applyFill="1" applyAlignment="1">
      <alignment horizontal="center"/>
    </xf>
    <xf numFmtId="0" fontId="6" fillId="2" borderId="0" xfId="3" applyFont="1" applyFill="1"/>
    <xf numFmtId="0" fontId="5" fillId="2" borderId="0" xfId="3" applyFont="1" applyFill="1"/>
    <xf numFmtId="2" fontId="5" fillId="2" borderId="0" xfId="3" applyNumberFormat="1" applyFont="1" applyFill="1" applyAlignment="1">
      <alignment horizontal="center"/>
    </xf>
    <xf numFmtId="164" fontId="5" fillId="2" borderId="0" xfId="3" applyNumberFormat="1" applyFont="1" applyFill="1" applyAlignment="1">
      <alignment horizontal="center"/>
    </xf>
    <xf numFmtId="0" fontId="5" fillId="2" borderId="1" xfId="3" applyFont="1" applyFill="1" applyBorder="1" applyAlignment="1">
      <alignment horizontal="center"/>
    </xf>
    <xf numFmtId="0" fontId="5" fillId="2" borderId="2" xfId="3" applyFont="1" applyFill="1" applyBorder="1" applyAlignment="1">
      <alignment horizontal="center"/>
    </xf>
    <xf numFmtId="0" fontId="6" fillId="2" borderId="3" xfId="3" applyFont="1" applyFill="1" applyBorder="1" applyAlignment="1">
      <alignment horizontal="center"/>
    </xf>
    <xf numFmtId="0" fontId="7" fillId="3" borderId="3" xfId="3" applyFont="1" applyFill="1" applyBorder="1" applyAlignment="1" applyProtection="1">
      <alignment horizontal="center"/>
      <protection locked="0"/>
    </xf>
    <xf numFmtId="2" fontId="7" fillId="3" borderId="3" xfId="3" applyNumberFormat="1" applyFont="1" applyFill="1" applyBorder="1" applyAlignment="1" applyProtection="1">
      <alignment horizontal="center"/>
      <protection locked="0"/>
    </xf>
    <xf numFmtId="2" fontId="7" fillId="3" borderId="4" xfId="3" applyNumberFormat="1" applyFont="1" applyFill="1" applyBorder="1" applyAlignment="1" applyProtection="1">
      <alignment horizontal="center"/>
      <protection locked="0"/>
    </xf>
    <xf numFmtId="0" fontId="7" fillId="3" borderId="5" xfId="3" applyFont="1" applyFill="1" applyBorder="1" applyAlignment="1" applyProtection="1">
      <alignment horizontal="center"/>
      <protection locked="0"/>
    </xf>
    <xf numFmtId="2" fontId="7" fillId="3" borderId="5" xfId="3" applyNumberFormat="1" applyFont="1" applyFill="1" applyBorder="1" applyAlignment="1" applyProtection="1">
      <alignment horizontal="center"/>
      <protection locked="0"/>
    </xf>
    <xf numFmtId="0" fontId="6" fillId="2" borderId="4" xfId="3" applyFont="1" applyFill="1" applyBorder="1"/>
    <xf numFmtId="1" fontId="5" fillId="4" borderId="2" xfId="3" applyNumberFormat="1" applyFont="1" applyFill="1" applyBorder="1" applyAlignment="1">
      <alignment horizontal="center"/>
    </xf>
    <xf numFmtId="1" fontId="5" fillId="4" borderId="1" xfId="3" applyNumberFormat="1" applyFont="1" applyFill="1" applyBorder="1" applyAlignment="1">
      <alignment horizontal="center"/>
    </xf>
    <xf numFmtId="2" fontId="5" fillId="4" borderId="1" xfId="3" applyNumberFormat="1" applyFont="1" applyFill="1" applyBorder="1" applyAlignment="1">
      <alignment horizontal="center"/>
    </xf>
    <xf numFmtId="0" fontId="6" fillId="2" borderId="3" xfId="3" applyFont="1" applyFill="1" applyBorder="1"/>
    <xf numFmtId="10" fontId="5" fillId="5" borderId="1" xfId="3" applyNumberFormat="1" applyFont="1" applyFill="1" applyBorder="1" applyAlignment="1">
      <alignment horizontal="center"/>
    </xf>
    <xf numFmtId="165" fontId="5" fillId="2" borderId="0" xfId="3" applyNumberFormat="1" applyFont="1" applyFill="1" applyAlignment="1">
      <alignment horizontal="center"/>
    </xf>
    <xf numFmtId="0" fontId="6" fillId="2" borderId="6" xfId="3" applyFont="1" applyFill="1" applyBorder="1"/>
    <xf numFmtId="0" fontId="6" fillId="2" borderId="5" xfId="3" applyFont="1" applyFill="1" applyBorder="1"/>
    <xf numFmtId="0" fontId="5" fillId="4" borderId="1" xfId="3" applyFont="1" applyFill="1" applyBorder="1" applyAlignment="1">
      <alignment horizontal="center"/>
    </xf>
    <xf numFmtId="0" fontId="5" fillId="2" borderId="7" xfId="3" applyFont="1" applyFill="1" applyBorder="1" applyAlignment="1">
      <alignment horizontal="center"/>
    </xf>
    <xf numFmtId="0" fontId="6" fillId="2" borderId="7" xfId="3" applyFont="1" applyFill="1" applyBorder="1"/>
    <xf numFmtId="0" fontId="6" fillId="2" borderId="8" xfId="3" applyFont="1" applyFill="1" applyBorder="1"/>
    <xf numFmtId="0" fontId="6" fillId="2" borderId="0" xfId="3" applyFont="1" applyFill="1" applyAlignment="1" applyProtection="1">
      <alignment horizontal="left"/>
      <protection locked="0"/>
    </xf>
    <xf numFmtId="0" fontId="6" fillId="2" borderId="0" xfId="3" applyFont="1" applyFill="1" applyProtection="1">
      <protection locked="0"/>
    </xf>
    <xf numFmtId="0" fontId="2" fillId="2" borderId="9" xfId="3" applyFont="1" applyFill="1" applyBorder="1"/>
    <xf numFmtId="0" fontId="2" fillId="2" borderId="0" xfId="3" applyFont="1" applyFill="1" applyAlignment="1">
      <alignment horizontal="center"/>
    </xf>
    <xf numFmtId="10" fontId="2" fillId="2" borderId="9" xfId="3" applyNumberFormat="1" applyFont="1" applyFill="1" applyBorder="1"/>
    <xf numFmtId="0" fontId="24" fillId="2" borderId="0" xfId="3" applyFill="1"/>
    <xf numFmtId="0" fontId="1" fillId="2" borderId="10" xfId="3" applyFont="1" applyFill="1" applyBorder="1" applyAlignment="1">
      <alignment horizontal="center"/>
    </xf>
    <xf numFmtId="0" fontId="1" fillId="2" borderId="10" xfId="3" applyFont="1" applyFill="1" applyBorder="1" applyAlignment="1">
      <alignment horizontal="center"/>
    </xf>
    <xf numFmtId="0" fontId="2" fillId="2" borderId="10" xfId="3" applyFont="1" applyFill="1" applyBorder="1" applyAlignment="1">
      <alignment horizontal="center"/>
    </xf>
    <xf numFmtId="0" fontId="1" fillId="2" borderId="0" xfId="3" applyFont="1" applyFill="1" applyAlignment="1">
      <alignment horizontal="right"/>
    </xf>
    <xf numFmtId="0" fontId="2" fillId="2" borderId="7" xfId="3" applyFont="1" applyFill="1" applyBorder="1"/>
    <xf numFmtId="0" fontId="1" fillId="2" borderId="11" xfId="3" applyFont="1" applyFill="1" applyBorder="1"/>
    <xf numFmtId="0" fontId="2" fillId="2" borderId="11" xfId="3" applyFont="1" applyFill="1" applyBorder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3" fillId="2" borderId="0" xfId="2" applyFont="1" applyFill="1" applyAlignment="1">
      <alignment horizontal="center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24" fillId="2" borderId="0" xfId="2" applyFill="1"/>
    <xf numFmtId="0" fontId="1" fillId="2" borderId="10" xfId="2" applyFont="1" applyFill="1" applyBorder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21" fillId="2" borderId="0" xfId="12" applyFont="1" applyFill="1" applyAlignment="1">
      <alignment horizontal="center" vertical="center"/>
    </xf>
    <xf numFmtId="0" fontId="2" fillId="2" borderId="0" xfId="12" applyFont="1" applyFill="1"/>
    <xf numFmtId="0" fontId="22" fillId="2" borderId="0" xfId="12" applyFont="1" applyFill="1" applyAlignment="1">
      <alignment horizontal="center" vertical="center"/>
    </xf>
    <xf numFmtId="0" fontId="11" fillId="2" borderId="0" xfId="12" applyFont="1" applyFill="1"/>
    <xf numFmtId="0" fontId="19" fillId="2" borderId="18" xfId="12" applyFont="1" applyFill="1" applyBorder="1" applyAlignment="1">
      <alignment horizontal="center"/>
    </xf>
    <xf numFmtId="0" fontId="19" fillId="2" borderId="19" xfId="12" applyFont="1" applyFill="1" applyBorder="1" applyAlignment="1">
      <alignment horizontal="center"/>
    </xf>
    <xf numFmtId="0" fontId="19" fillId="2" borderId="20" xfId="12" applyFont="1" applyFill="1" applyBorder="1" applyAlignment="1">
      <alignment horizontal="center"/>
    </xf>
    <xf numFmtId="0" fontId="20" fillId="2" borderId="10" xfId="12" applyFont="1" applyFill="1" applyBorder="1" applyAlignment="1">
      <alignment horizontal="center" vertical="center"/>
    </xf>
    <xf numFmtId="0" fontId="24" fillId="2" borderId="0" xfId="12" applyFill="1"/>
    <xf numFmtId="0" fontId="12" fillId="2" borderId="0" xfId="12" applyFont="1" applyFill="1"/>
    <xf numFmtId="0" fontId="13" fillId="3" borderId="0" xfId="12" applyFont="1" applyFill="1" applyAlignment="1" applyProtection="1">
      <alignment horizontal="left" wrapText="1"/>
      <protection locked="0"/>
    </xf>
    <xf numFmtId="0" fontId="13" fillId="2" borderId="0" xfId="12" applyFont="1" applyFill="1" applyAlignment="1" applyProtection="1">
      <alignment horizontal="right"/>
      <protection locked="0"/>
    </xf>
    <xf numFmtId="0" fontId="13" fillId="2" borderId="0" xfId="12" applyFont="1" applyFill="1" applyAlignment="1" applyProtection="1">
      <alignment horizontal="left"/>
      <protection locked="0"/>
    </xf>
    <xf numFmtId="0" fontId="14" fillId="2" borderId="0" xfId="12" applyFont="1" applyFill="1"/>
    <xf numFmtId="0" fontId="14" fillId="3" borderId="0" xfId="12" applyFont="1" applyFill="1" applyAlignment="1" applyProtection="1">
      <alignment horizontal="left"/>
      <protection locked="0"/>
    </xf>
    <xf numFmtId="0" fontId="14" fillId="3" borderId="0" xfId="12" applyFont="1" applyFill="1" applyAlignment="1" applyProtection="1">
      <alignment horizontal="left" wrapText="1"/>
      <protection locked="0"/>
    </xf>
    <xf numFmtId="0" fontId="11" fillId="3" borderId="0" xfId="12" applyFont="1" applyFill="1" applyProtection="1">
      <protection locked="0"/>
    </xf>
    <xf numFmtId="168" fontId="14" fillId="3" borderId="0" xfId="12" applyNumberFormat="1" applyFont="1" applyFill="1" applyAlignment="1" applyProtection="1">
      <alignment horizontal="center"/>
      <protection locked="0"/>
    </xf>
    <xf numFmtId="169" fontId="11" fillId="2" borderId="0" xfId="12" applyNumberFormat="1" applyFont="1" applyFill="1" applyAlignment="1">
      <alignment horizontal="left"/>
    </xf>
    <xf numFmtId="0" fontId="3" fillId="2" borderId="0" xfId="12" applyFont="1" applyFill="1" applyAlignment="1">
      <alignment horizontal="left"/>
    </xf>
    <xf numFmtId="0" fontId="12" fillId="2" borderId="0" xfId="12" applyFont="1" applyFill="1" applyAlignment="1">
      <alignment horizontal="right"/>
    </xf>
    <xf numFmtId="0" fontId="11" fillId="2" borderId="0" xfId="12" applyFont="1" applyFill="1" applyAlignment="1">
      <alignment horizontal="right"/>
    </xf>
    <xf numFmtId="0" fontId="14" fillId="3" borderId="0" xfId="12" applyFont="1" applyFill="1" applyAlignment="1" applyProtection="1">
      <alignment horizontal="left"/>
      <protection locked="0"/>
    </xf>
    <xf numFmtId="0" fontId="13" fillId="3" borderId="0" xfId="12" applyFont="1" applyFill="1" applyAlignment="1" applyProtection="1">
      <alignment horizontal="center"/>
      <protection locked="0"/>
    </xf>
    <xf numFmtId="0" fontId="14" fillId="3" borderId="0" xfId="12" applyFont="1" applyFill="1" applyAlignment="1" applyProtection="1">
      <alignment horizontal="center"/>
      <protection locked="0"/>
    </xf>
    <xf numFmtId="0" fontId="19" fillId="2" borderId="18" xfId="12" applyFont="1" applyFill="1" applyBorder="1" applyAlignment="1">
      <alignment horizontal="justify" vertical="center" wrapText="1"/>
    </xf>
    <xf numFmtId="0" fontId="19" fillId="2" borderId="19" xfId="12" applyFont="1" applyFill="1" applyBorder="1" applyAlignment="1">
      <alignment horizontal="justify" vertical="center" wrapText="1"/>
    </xf>
    <xf numFmtId="0" fontId="19" fillId="2" borderId="20" xfId="12" applyFont="1" applyFill="1" applyBorder="1" applyAlignment="1">
      <alignment horizontal="justify" vertical="center" wrapText="1"/>
    </xf>
    <xf numFmtId="0" fontId="5" fillId="2" borderId="1" xfId="12" applyFont="1" applyFill="1" applyBorder="1" applyAlignment="1">
      <alignment horizontal="center"/>
    </xf>
    <xf numFmtId="0" fontId="15" fillId="2" borderId="0" xfId="12" applyFont="1" applyFill="1" applyAlignment="1">
      <alignment vertical="center" wrapText="1"/>
    </xf>
    <xf numFmtId="0" fontId="12" fillId="2" borderId="0" xfId="12" applyFont="1" applyFill="1" applyAlignment="1">
      <alignment horizontal="center"/>
    </xf>
    <xf numFmtId="0" fontId="16" fillId="2" borderId="0" xfId="12" applyFont="1" applyFill="1"/>
    <xf numFmtId="0" fontId="17" fillId="2" borderId="0" xfId="12" applyFont="1" applyFill="1"/>
    <xf numFmtId="2" fontId="13" fillId="3" borderId="0" xfId="12" applyNumberFormat="1" applyFont="1" applyFill="1" applyAlignment="1" applyProtection="1">
      <alignment horizontal="center"/>
      <protection locked="0"/>
    </xf>
    <xf numFmtId="0" fontId="19" fillId="2" borderId="18" xfId="12" applyFont="1" applyFill="1" applyBorder="1" applyAlignment="1">
      <alignment horizontal="left" vertical="center" wrapText="1"/>
    </xf>
    <xf numFmtId="0" fontId="19" fillId="2" borderId="19" xfId="12" applyFont="1" applyFill="1" applyBorder="1" applyAlignment="1">
      <alignment horizontal="left" vertical="center" wrapText="1"/>
    </xf>
    <xf numFmtId="0" fontId="19" fillId="2" borderId="20" xfId="12" applyFont="1" applyFill="1" applyBorder="1" applyAlignment="1">
      <alignment horizontal="left" vertical="center" wrapText="1"/>
    </xf>
    <xf numFmtId="0" fontId="12" fillId="2" borderId="0" xfId="12" applyFont="1" applyFill="1" applyAlignment="1">
      <alignment vertical="center" wrapText="1"/>
    </xf>
    <xf numFmtId="0" fontId="18" fillId="2" borderId="0" xfId="12" applyFont="1" applyFill="1"/>
    <xf numFmtId="2" fontId="12" fillId="2" borderId="0" xfId="12" applyNumberFormat="1" applyFont="1" applyFill="1" applyAlignment="1">
      <alignment horizontal="center"/>
    </xf>
    <xf numFmtId="0" fontId="19" fillId="2" borderId="0" xfId="12" applyFont="1" applyFill="1" applyAlignment="1">
      <alignment horizontal="left" vertical="center" wrapText="1"/>
    </xf>
    <xf numFmtId="170" fontId="12" fillId="2" borderId="0" xfId="12" applyNumberFormat="1" applyFont="1" applyFill="1" applyAlignment="1">
      <alignment horizontal="center"/>
    </xf>
    <xf numFmtId="0" fontId="11" fillId="2" borderId="21" xfId="12" applyFont="1" applyFill="1" applyBorder="1" applyAlignment="1">
      <alignment horizontal="right"/>
    </xf>
    <xf numFmtId="0" fontId="13" fillId="3" borderId="22" xfId="12" applyFont="1" applyFill="1" applyBorder="1" applyAlignment="1" applyProtection="1">
      <alignment horizontal="center"/>
      <protection locked="0"/>
    </xf>
    <xf numFmtId="0" fontId="12" fillId="2" borderId="47" xfId="12" applyFont="1" applyFill="1" applyBorder="1" applyAlignment="1">
      <alignment horizontal="center"/>
    </xf>
    <xf numFmtId="0" fontId="12" fillId="2" borderId="40" xfId="12" applyFont="1" applyFill="1" applyBorder="1" applyAlignment="1">
      <alignment horizontal="center"/>
    </xf>
    <xf numFmtId="0" fontId="12" fillId="2" borderId="58" xfId="12" applyFont="1" applyFill="1" applyBorder="1" applyAlignment="1">
      <alignment horizontal="center"/>
    </xf>
    <xf numFmtId="0" fontId="11" fillId="2" borderId="23" xfId="12" applyFont="1" applyFill="1" applyBorder="1" applyAlignment="1">
      <alignment horizontal="right"/>
    </xf>
    <xf numFmtId="0" fontId="13" fillId="3" borderId="24" xfId="12" applyFont="1" applyFill="1" applyBorder="1" applyAlignment="1" applyProtection="1">
      <alignment horizontal="center"/>
      <protection locked="0"/>
    </xf>
    <xf numFmtId="0" fontId="12" fillId="2" borderId="22" xfId="12" applyFont="1" applyFill="1" applyBorder="1" applyAlignment="1">
      <alignment horizontal="center"/>
    </xf>
    <xf numFmtId="0" fontId="12" fillId="2" borderId="25" xfId="12" applyFont="1" applyFill="1" applyBorder="1" applyAlignment="1">
      <alignment horizontal="center"/>
    </xf>
    <xf numFmtId="0" fontId="12" fillId="2" borderId="26" xfId="12" applyFont="1" applyFill="1" applyBorder="1" applyAlignment="1">
      <alignment horizontal="center"/>
    </xf>
    <xf numFmtId="0" fontId="12" fillId="2" borderId="27" xfId="12" applyFont="1" applyFill="1" applyBorder="1" applyAlignment="1">
      <alignment horizontal="center"/>
    </xf>
    <xf numFmtId="0" fontId="12" fillId="2" borderId="12" xfId="12" applyFont="1" applyFill="1" applyBorder="1" applyAlignment="1">
      <alignment horizontal="center"/>
    </xf>
    <xf numFmtId="0" fontId="11" fillId="2" borderId="28" xfId="12" applyFont="1" applyFill="1" applyBorder="1" applyAlignment="1">
      <alignment horizontal="center"/>
    </xf>
    <xf numFmtId="0" fontId="13" fillId="3" borderId="29" xfId="12" applyFont="1" applyFill="1" applyBorder="1" applyAlignment="1" applyProtection="1">
      <alignment horizontal="center"/>
      <protection locked="0"/>
    </xf>
    <xf numFmtId="171" fontId="11" fillId="2" borderId="26" xfId="12" applyNumberFormat="1" applyFont="1" applyFill="1" applyBorder="1" applyAlignment="1">
      <alignment horizontal="center"/>
    </xf>
    <xf numFmtId="0" fontId="25" fillId="3" borderId="29" xfId="7" applyFont="1" applyFill="1" applyBorder="1" applyAlignment="1" applyProtection="1">
      <alignment horizontal="center"/>
      <protection locked="0"/>
    </xf>
    <xf numFmtId="171" fontId="11" fillId="2" borderId="30" xfId="12" applyNumberFormat="1" applyFont="1" applyFill="1" applyBorder="1" applyAlignment="1">
      <alignment horizontal="center"/>
    </xf>
    <xf numFmtId="0" fontId="18" fillId="2" borderId="13" xfId="12" applyFont="1" applyFill="1" applyBorder="1"/>
    <xf numFmtId="0" fontId="11" fillId="2" borderId="24" xfId="12" applyFont="1" applyFill="1" applyBorder="1" applyAlignment="1">
      <alignment horizontal="center"/>
    </xf>
    <xf numFmtId="0" fontId="13" fillId="3" borderId="23" xfId="12" applyFont="1" applyFill="1" applyBorder="1" applyAlignment="1" applyProtection="1">
      <alignment horizontal="center"/>
      <protection locked="0"/>
    </xf>
    <xf numFmtId="171" fontId="11" fillId="2" borderId="31" xfId="12" applyNumberFormat="1" applyFont="1" applyFill="1" applyBorder="1" applyAlignment="1">
      <alignment horizontal="center"/>
    </xf>
    <xf numFmtId="0" fontId="25" fillId="3" borderId="23" xfId="7" applyFont="1" applyFill="1" applyBorder="1" applyAlignment="1" applyProtection="1">
      <alignment horizontal="center"/>
      <protection locked="0"/>
    </xf>
    <xf numFmtId="171" fontId="11" fillId="2" borderId="32" xfId="12" applyNumberFormat="1" applyFont="1" applyFill="1" applyBorder="1" applyAlignment="1">
      <alignment horizontal="center"/>
    </xf>
    <xf numFmtId="10" fontId="15" fillId="2" borderId="14" xfId="12" applyNumberFormat="1" applyFont="1" applyFill="1" applyBorder="1" applyAlignment="1">
      <alignment horizontal="center" vertical="center"/>
    </xf>
    <xf numFmtId="0" fontId="11" fillId="2" borderId="33" xfId="12" applyFont="1" applyFill="1" applyBorder="1" applyAlignment="1">
      <alignment horizontal="center"/>
    </xf>
    <xf numFmtId="0" fontId="13" fillId="3" borderId="34" xfId="12" applyFont="1" applyFill="1" applyBorder="1" applyAlignment="1" applyProtection="1">
      <alignment horizontal="center"/>
      <protection locked="0"/>
    </xf>
    <xf numFmtId="171" fontId="11" fillId="2" borderId="35" xfId="12" applyNumberFormat="1" applyFont="1" applyFill="1" applyBorder="1" applyAlignment="1">
      <alignment horizontal="center"/>
    </xf>
    <xf numFmtId="0" fontId="25" fillId="3" borderId="34" xfId="7" applyFont="1" applyFill="1" applyBorder="1" applyAlignment="1" applyProtection="1">
      <alignment horizontal="center"/>
      <protection locked="0"/>
    </xf>
    <xf numFmtId="171" fontId="11" fillId="2" borderId="36" xfId="12" applyNumberFormat="1" applyFont="1" applyFill="1" applyBorder="1" applyAlignment="1">
      <alignment horizontal="center"/>
    </xf>
    <xf numFmtId="0" fontId="11" fillId="2" borderId="15" xfId="12" applyFont="1" applyFill="1" applyBorder="1"/>
    <xf numFmtId="0" fontId="11" fillId="2" borderId="24" xfId="12" applyFont="1" applyFill="1" applyBorder="1" applyAlignment="1">
      <alignment horizontal="right"/>
    </xf>
    <xf numFmtId="1" fontId="12" fillId="6" borderId="37" xfId="12" applyNumberFormat="1" applyFont="1" applyFill="1" applyBorder="1" applyAlignment="1">
      <alignment horizontal="center"/>
    </xf>
    <xf numFmtId="171" fontId="12" fillId="6" borderId="38" xfId="12" applyNumberFormat="1" applyFont="1" applyFill="1" applyBorder="1" applyAlignment="1">
      <alignment horizontal="center"/>
    </xf>
    <xf numFmtId="171" fontId="12" fillId="6" borderId="39" xfId="12" applyNumberFormat="1" applyFont="1" applyFill="1" applyBorder="1" applyAlignment="1">
      <alignment horizontal="center"/>
    </xf>
    <xf numFmtId="0" fontId="2" fillId="2" borderId="0" xfId="12" applyFont="1" applyFill="1" applyAlignment="1">
      <alignment horizontal="center"/>
    </xf>
    <xf numFmtId="0" fontId="11" fillId="2" borderId="40" xfId="12" applyFont="1" applyFill="1" applyBorder="1" applyAlignment="1">
      <alignment horizontal="right"/>
    </xf>
    <xf numFmtId="0" fontId="13" fillId="3" borderId="16" xfId="12" applyFont="1" applyFill="1" applyBorder="1" applyAlignment="1" applyProtection="1">
      <alignment horizontal="center"/>
      <protection locked="0"/>
    </xf>
    <xf numFmtId="0" fontId="11" fillId="2" borderId="11" xfId="12" applyFont="1" applyFill="1" applyBorder="1" applyAlignment="1">
      <alignment horizontal="right"/>
    </xf>
    <xf numFmtId="2" fontId="11" fillId="6" borderId="41" xfId="12" applyNumberFormat="1" applyFont="1" applyFill="1" applyBorder="1" applyAlignment="1">
      <alignment horizontal="center"/>
    </xf>
    <xf numFmtId="0" fontId="11" fillId="2" borderId="0" xfId="12" applyFont="1" applyFill="1" applyAlignment="1">
      <alignment horizontal="center"/>
    </xf>
    <xf numFmtId="2" fontId="11" fillId="7" borderId="41" xfId="12" applyNumberFormat="1" applyFont="1" applyFill="1" applyBorder="1" applyAlignment="1">
      <alignment horizontal="center"/>
    </xf>
    <xf numFmtId="2" fontId="11" fillId="2" borderId="0" xfId="12" applyNumberFormat="1" applyFont="1" applyFill="1" applyAlignment="1">
      <alignment horizontal="center"/>
    </xf>
    <xf numFmtId="0" fontId="19" fillId="2" borderId="21" xfId="12" applyFont="1" applyFill="1" applyBorder="1" applyAlignment="1">
      <alignment horizontal="left" vertical="center" wrapText="1"/>
    </xf>
    <xf numFmtId="0" fontId="19" fillId="2" borderId="22" xfId="12" applyFont="1" applyFill="1" applyBorder="1" applyAlignment="1">
      <alignment horizontal="left" vertical="center" wrapText="1"/>
    </xf>
    <xf numFmtId="166" fontId="11" fillId="6" borderId="41" xfId="12" applyNumberFormat="1" applyFont="1" applyFill="1" applyBorder="1" applyAlignment="1">
      <alignment horizontal="center"/>
    </xf>
    <xf numFmtId="166" fontId="11" fillId="2" borderId="0" xfId="12" applyNumberFormat="1" applyFont="1" applyFill="1" applyAlignment="1">
      <alignment horizontal="center"/>
    </xf>
    <xf numFmtId="166" fontId="11" fillId="6" borderId="17" xfId="12" applyNumberFormat="1" applyFont="1" applyFill="1" applyBorder="1" applyAlignment="1">
      <alignment horizontal="center"/>
    </xf>
    <xf numFmtId="0" fontId="19" fillId="2" borderId="43" xfId="12" applyFont="1" applyFill="1" applyBorder="1" applyAlignment="1">
      <alignment horizontal="left" vertical="center" wrapText="1"/>
    </xf>
    <xf numFmtId="0" fontId="19" fillId="2" borderId="44" xfId="12" applyFont="1" applyFill="1" applyBorder="1" applyAlignment="1">
      <alignment horizontal="left" vertical="center" wrapText="1"/>
    </xf>
    <xf numFmtId="0" fontId="11" fillId="2" borderId="42" xfId="12" applyFont="1" applyFill="1" applyBorder="1" applyAlignment="1">
      <alignment horizontal="right"/>
    </xf>
    <xf numFmtId="166" fontId="13" fillId="3" borderId="41" xfId="12" applyNumberFormat="1" applyFont="1" applyFill="1" applyBorder="1" applyAlignment="1" applyProtection="1">
      <alignment horizontal="center"/>
      <protection locked="0"/>
    </xf>
    <xf numFmtId="166" fontId="11" fillId="2" borderId="0" xfId="12" applyNumberFormat="1" applyFont="1" applyFill="1"/>
    <xf numFmtId="0" fontId="11" fillId="2" borderId="29" xfId="12" applyFont="1" applyFill="1" applyBorder="1" applyAlignment="1">
      <alignment horizontal="right"/>
    </xf>
    <xf numFmtId="1" fontId="11" fillId="2" borderId="0" xfId="12" applyNumberFormat="1" applyFont="1" applyFill="1" applyAlignment="1">
      <alignment horizontal="center"/>
    </xf>
    <xf numFmtId="0" fontId="11" fillId="2" borderId="15" xfId="12" applyFont="1" applyFill="1" applyBorder="1" applyAlignment="1">
      <alignment horizontal="right"/>
    </xf>
    <xf numFmtId="2" fontId="11" fillId="6" borderId="15" xfId="12" applyNumberFormat="1" applyFont="1" applyFill="1" applyBorder="1" applyAlignment="1">
      <alignment horizontal="center"/>
    </xf>
    <xf numFmtId="171" fontId="12" fillId="7" borderId="13" xfId="12" applyNumberFormat="1" applyFont="1" applyFill="1" applyBorder="1" applyAlignment="1">
      <alignment horizontal="center"/>
    </xf>
    <xf numFmtId="171" fontId="11" fillId="2" borderId="0" xfId="12" applyNumberFormat="1" applyFont="1" applyFill="1" applyAlignment="1">
      <alignment horizontal="center"/>
    </xf>
    <xf numFmtId="10" fontId="11" fillId="6" borderId="41" xfId="12" applyNumberFormat="1" applyFont="1" applyFill="1" applyBorder="1" applyAlignment="1">
      <alignment horizontal="center"/>
    </xf>
    <xf numFmtId="0" fontId="11" fillId="2" borderId="43" xfId="12" applyFont="1" applyFill="1" applyBorder="1" applyAlignment="1">
      <alignment horizontal="right"/>
    </xf>
    <xf numFmtId="0" fontId="11" fillId="7" borderId="15" xfId="12" applyFont="1" applyFill="1" applyBorder="1" applyAlignment="1">
      <alignment horizontal="center"/>
    </xf>
    <xf numFmtId="0" fontId="3" fillId="2" borderId="0" xfId="12" applyFont="1" applyFill="1"/>
    <xf numFmtId="0" fontId="12" fillId="2" borderId="0" xfId="12" applyFont="1" applyFill="1" applyAlignment="1">
      <alignment horizontal="left"/>
    </xf>
    <xf numFmtId="0" fontId="11" fillId="2" borderId="0" xfId="12" applyFont="1" applyFill="1" applyAlignment="1">
      <alignment horizontal="left"/>
    </xf>
    <xf numFmtId="172" fontId="13" fillId="3" borderId="0" xfId="12" applyNumberFormat="1" applyFont="1" applyFill="1" applyAlignment="1" applyProtection="1">
      <alignment horizontal="center"/>
      <protection locked="0"/>
    </xf>
    <xf numFmtId="166" fontId="12" fillId="2" borderId="0" xfId="12" applyNumberFormat="1" applyFont="1" applyFill="1" applyAlignment="1" applyProtection="1">
      <alignment horizontal="center"/>
      <protection locked="0"/>
    </xf>
    <xf numFmtId="2" fontId="12" fillId="2" borderId="13" xfId="12" applyNumberFormat="1" applyFont="1" applyFill="1" applyBorder="1" applyAlignment="1">
      <alignment horizontal="center"/>
    </xf>
    <xf numFmtId="0" fontId="12" fillId="2" borderId="13" xfId="12" applyFont="1" applyFill="1" applyBorder="1" applyAlignment="1">
      <alignment horizontal="center"/>
    </xf>
    <xf numFmtId="0" fontId="12" fillId="2" borderId="10" xfId="12" applyFont="1" applyFill="1" applyBorder="1" applyAlignment="1">
      <alignment horizontal="center" vertical="center"/>
    </xf>
    <xf numFmtId="2" fontId="13" fillId="3" borderId="13" xfId="12" applyNumberFormat="1" applyFont="1" applyFill="1" applyBorder="1" applyAlignment="1" applyProtection="1">
      <alignment horizontal="center" vertical="center"/>
      <protection locked="0"/>
    </xf>
    <xf numFmtId="0" fontId="11" fillId="2" borderId="13" xfId="12" applyFont="1" applyFill="1" applyBorder="1" applyAlignment="1">
      <alignment horizontal="center"/>
    </xf>
    <xf numFmtId="0" fontId="13" fillId="3" borderId="21" xfId="12" applyFont="1" applyFill="1" applyBorder="1" applyAlignment="1" applyProtection="1">
      <alignment horizontal="center"/>
      <protection locked="0"/>
    </xf>
    <xf numFmtId="166" fontId="11" fillId="2" borderId="21" xfId="12" applyNumberFormat="1" applyFont="1" applyFill="1" applyBorder="1" applyAlignment="1">
      <alignment horizontal="center"/>
    </xf>
    <xf numFmtId="10" fontId="11" fillId="2" borderId="13" xfId="12" applyNumberFormat="1" applyFont="1" applyFill="1" applyBorder="1" applyAlignment="1">
      <alignment horizontal="center" vertical="center"/>
    </xf>
    <xf numFmtId="0" fontId="12" fillId="2" borderId="0" xfId="12" applyFont="1" applyFill="1" applyAlignment="1">
      <alignment horizontal="center" vertical="center"/>
    </xf>
    <xf numFmtId="2" fontId="13" fillId="3" borderId="14" xfId="12" applyNumberFormat="1" applyFont="1" applyFill="1" applyBorder="1" applyAlignment="1" applyProtection="1">
      <alignment horizontal="center" vertical="center"/>
      <protection locked="0"/>
    </xf>
    <xf numFmtId="0" fontId="11" fillId="2" borderId="14" xfId="12" applyFont="1" applyFill="1" applyBorder="1" applyAlignment="1">
      <alignment horizontal="center"/>
    </xf>
    <xf numFmtId="166" fontId="11" fillId="2" borderId="23" xfId="12" applyNumberFormat="1" applyFont="1" applyFill="1" applyBorder="1" applyAlignment="1">
      <alignment horizontal="center"/>
    </xf>
    <xf numFmtId="10" fontId="11" fillId="2" borderId="14" xfId="12" applyNumberFormat="1" applyFont="1" applyFill="1" applyBorder="1" applyAlignment="1">
      <alignment horizontal="center" vertical="center"/>
    </xf>
    <xf numFmtId="1" fontId="13" fillId="3" borderId="23" xfId="12" applyNumberFormat="1" applyFont="1" applyFill="1" applyBorder="1" applyAlignment="1" applyProtection="1">
      <alignment horizontal="center"/>
      <protection locked="0"/>
    </xf>
    <xf numFmtId="0" fontId="12" fillId="2" borderId="9" xfId="12" applyFont="1" applyFill="1" applyBorder="1" applyAlignment="1">
      <alignment horizontal="center" vertical="center"/>
    </xf>
    <xf numFmtId="2" fontId="13" fillId="3" borderId="15" xfId="12" applyNumberFormat="1" applyFont="1" applyFill="1" applyBorder="1" applyAlignment="1" applyProtection="1">
      <alignment horizontal="center" vertical="center"/>
      <protection locked="0"/>
    </xf>
    <xf numFmtId="0" fontId="11" fillId="2" borderId="15" xfId="12" applyFont="1" applyFill="1" applyBorder="1" applyAlignment="1">
      <alignment horizontal="center"/>
    </xf>
    <xf numFmtId="0" fontId="13" fillId="3" borderId="43" xfId="12" applyFont="1" applyFill="1" applyBorder="1" applyAlignment="1" applyProtection="1">
      <alignment horizontal="center"/>
      <protection locked="0"/>
    </xf>
    <xf numFmtId="166" fontId="11" fillId="2" borderId="13" xfId="12" applyNumberFormat="1" applyFont="1" applyFill="1" applyBorder="1" applyAlignment="1">
      <alignment horizontal="center"/>
    </xf>
    <xf numFmtId="10" fontId="11" fillId="2" borderId="22" xfId="12" applyNumberFormat="1" applyFont="1" applyFill="1" applyBorder="1" applyAlignment="1">
      <alignment horizontal="center" vertical="center"/>
    </xf>
    <xf numFmtId="166" fontId="11" fillId="2" borderId="14" xfId="12" applyNumberFormat="1" applyFont="1" applyFill="1" applyBorder="1" applyAlignment="1">
      <alignment horizontal="center"/>
    </xf>
    <xf numFmtId="10" fontId="11" fillId="2" borderId="24" xfId="12" applyNumberFormat="1" applyFont="1" applyFill="1" applyBorder="1" applyAlignment="1">
      <alignment horizontal="center" vertical="center"/>
    </xf>
    <xf numFmtId="166" fontId="11" fillId="2" borderId="15" xfId="12" applyNumberFormat="1" applyFont="1" applyFill="1" applyBorder="1" applyAlignment="1">
      <alignment horizontal="center"/>
    </xf>
    <xf numFmtId="10" fontId="11" fillId="2" borderId="44" xfId="12" applyNumberFormat="1" applyFont="1" applyFill="1" applyBorder="1" applyAlignment="1">
      <alignment horizontal="center" vertical="center"/>
    </xf>
    <xf numFmtId="0" fontId="14" fillId="2" borderId="24" xfId="12" applyFont="1" applyFill="1" applyBorder="1" applyAlignment="1">
      <alignment horizontal="center"/>
    </xf>
    <xf numFmtId="2" fontId="14" fillId="2" borderId="44" xfId="12" applyNumberFormat="1" applyFont="1" applyFill="1" applyBorder="1" applyAlignment="1">
      <alignment horizontal="center"/>
    </xf>
    <xf numFmtId="0" fontId="19" fillId="2" borderId="21" xfId="12" applyFont="1" applyFill="1" applyBorder="1" applyAlignment="1">
      <alignment horizontal="center" vertical="center" wrapText="1"/>
    </xf>
    <xf numFmtId="0" fontId="19" fillId="2" borderId="22" xfId="12" applyFont="1" applyFill="1" applyBorder="1" applyAlignment="1">
      <alignment horizontal="center" vertical="center" wrapText="1"/>
    </xf>
    <xf numFmtId="0" fontId="19" fillId="2" borderId="43" xfId="12" applyFont="1" applyFill="1" applyBorder="1" applyAlignment="1">
      <alignment horizontal="center" vertical="center" wrapText="1"/>
    </xf>
    <xf numFmtId="0" fontId="19" fillId="2" borderId="44" xfId="12" applyFont="1" applyFill="1" applyBorder="1" applyAlignment="1">
      <alignment horizontal="center" vertical="center" wrapText="1"/>
    </xf>
    <xf numFmtId="0" fontId="12" fillId="2" borderId="43" xfId="12" applyFont="1" applyFill="1" applyBorder="1" applyAlignment="1">
      <alignment horizontal="center" vertical="center"/>
    </xf>
    <xf numFmtId="10" fontId="11" fillId="2" borderId="15" xfId="12" applyNumberFormat="1" applyFont="1" applyFill="1" applyBorder="1" applyAlignment="1">
      <alignment horizontal="center" vertical="center"/>
    </xf>
    <xf numFmtId="0" fontId="11" fillId="2" borderId="45" xfId="12" applyFont="1" applyFill="1" applyBorder="1" applyAlignment="1">
      <alignment horizontal="right"/>
    </xf>
    <xf numFmtId="2" fontId="13" fillId="7" borderId="33" xfId="12" applyNumberFormat="1" applyFont="1" applyFill="1" applyBorder="1" applyAlignment="1">
      <alignment horizontal="center"/>
    </xf>
    <xf numFmtId="10" fontId="13" fillId="7" borderId="33" xfId="12" applyNumberFormat="1" applyFont="1" applyFill="1" applyBorder="1" applyAlignment="1">
      <alignment horizontal="center"/>
    </xf>
    <xf numFmtId="0" fontId="11" fillId="2" borderId="41" xfId="12" applyFont="1" applyFill="1" applyBorder="1" applyAlignment="1">
      <alignment horizontal="right"/>
    </xf>
    <xf numFmtId="10" fontId="13" fillId="6" borderId="57" xfId="12" applyNumberFormat="1" applyFont="1" applyFill="1" applyBorder="1" applyAlignment="1">
      <alignment horizontal="center"/>
    </xf>
    <xf numFmtId="0" fontId="11" fillId="2" borderId="17" xfId="12" applyFont="1" applyFill="1" applyBorder="1" applyAlignment="1">
      <alignment horizontal="right"/>
    </xf>
    <xf numFmtId="0" fontId="13" fillId="7" borderId="46" xfId="12" applyFont="1" applyFill="1" applyBorder="1" applyAlignment="1">
      <alignment horizontal="center"/>
    </xf>
    <xf numFmtId="0" fontId="12" fillId="2" borderId="0" xfId="12" applyFont="1" applyFill="1" applyAlignment="1">
      <alignment horizontal="center"/>
    </xf>
    <xf numFmtId="165" fontId="13" fillId="2" borderId="0" xfId="12" applyNumberFormat="1" applyFont="1" applyFill="1" applyAlignment="1">
      <alignment horizontal="center"/>
    </xf>
    <xf numFmtId="0" fontId="13" fillId="3" borderId="0" xfId="12" applyFont="1" applyFill="1" applyAlignment="1" applyProtection="1">
      <alignment horizontal="left"/>
      <protection locked="0"/>
    </xf>
    <xf numFmtId="0" fontId="12" fillId="2" borderId="47" xfId="12" applyFont="1" applyFill="1" applyBorder="1" applyAlignment="1">
      <alignment horizontal="center"/>
    </xf>
    <xf numFmtId="0" fontId="12" fillId="2" borderId="40" xfId="12" applyFont="1" applyFill="1" applyBorder="1" applyAlignment="1">
      <alignment horizontal="center"/>
    </xf>
    <xf numFmtId="0" fontId="12" fillId="2" borderId="10" xfId="12" applyFont="1" applyFill="1" applyBorder="1" applyAlignment="1">
      <alignment horizontal="center"/>
    </xf>
    <xf numFmtId="0" fontId="12" fillId="2" borderId="30" xfId="12" applyFont="1" applyFill="1" applyBorder="1" applyAlignment="1">
      <alignment horizontal="center"/>
    </xf>
    <xf numFmtId="0" fontId="11" fillId="2" borderId="48" xfId="12" applyFont="1" applyFill="1" applyBorder="1" applyAlignment="1">
      <alignment horizontal="center"/>
    </xf>
    <xf numFmtId="0" fontId="11" fillId="2" borderId="7" xfId="12" applyFont="1" applyFill="1" applyBorder="1" applyAlignment="1">
      <alignment horizontal="center"/>
    </xf>
    <xf numFmtId="1" fontId="12" fillId="6" borderId="49" xfId="12" applyNumberFormat="1" applyFont="1" applyFill="1" applyBorder="1" applyAlignment="1">
      <alignment horizontal="center"/>
    </xf>
    <xf numFmtId="1" fontId="12" fillId="6" borderId="50" xfId="12" applyNumberFormat="1" applyFont="1" applyFill="1" applyBorder="1" applyAlignment="1">
      <alignment horizontal="center"/>
    </xf>
    <xf numFmtId="171" fontId="12" fillId="6" borderId="15" xfId="12" applyNumberFormat="1" applyFont="1" applyFill="1" applyBorder="1" applyAlignment="1">
      <alignment horizontal="center"/>
    </xf>
    <xf numFmtId="0" fontId="11" fillId="2" borderId="51" xfId="12" applyFont="1" applyFill="1" applyBorder="1" applyAlignment="1">
      <alignment horizontal="right"/>
    </xf>
    <xf numFmtId="0" fontId="13" fillId="3" borderId="52" xfId="12" applyFont="1" applyFill="1" applyBorder="1" applyAlignment="1" applyProtection="1">
      <alignment horizontal="center"/>
      <protection locked="0"/>
    </xf>
    <xf numFmtId="0" fontId="11" fillId="2" borderId="25" xfId="12" applyFont="1" applyFill="1" applyBorder="1" applyAlignment="1">
      <alignment horizontal="right"/>
    </xf>
    <xf numFmtId="2" fontId="11" fillId="6" borderId="27" xfId="12" applyNumberFormat="1" applyFont="1" applyFill="1" applyBorder="1" applyAlignment="1">
      <alignment horizontal="center"/>
    </xf>
    <xf numFmtId="2" fontId="11" fillId="7" borderId="27" xfId="12" applyNumberFormat="1" applyFont="1" applyFill="1" applyBorder="1" applyAlignment="1">
      <alignment horizontal="center"/>
    </xf>
    <xf numFmtId="0" fontId="19" fillId="2" borderId="10" xfId="12" applyFont="1" applyFill="1" applyBorder="1" applyAlignment="1">
      <alignment horizontal="left" vertical="center" wrapText="1"/>
    </xf>
    <xf numFmtId="166" fontId="11" fillId="6" borderId="27" xfId="12" applyNumberFormat="1" applyFont="1" applyFill="1" applyBorder="1" applyAlignment="1">
      <alignment horizontal="center"/>
    </xf>
    <xf numFmtId="0" fontId="19" fillId="2" borderId="9" xfId="12" applyFont="1" applyFill="1" applyBorder="1" applyAlignment="1">
      <alignment horizontal="left" vertical="center" wrapText="1"/>
    </xf>
    <xf numFmtId="166" fontId="11" fillId="7" borderId="27" xfId="12" applyNumberFormat="1" applyFont="1" applyFill="1" applyBorder="1" applyAlignment="1">
      <alignment horizontal="center"/>
    </xf>
    <xf numFmtId="2" fontId="2" fillId="2" borderId="0" xfId="12" applyNumberFormat="1" applyFont="1" applyFill="1" applyAlignment="1">
      <alignment horizontal="center"/>
    </xf>
    <xf numFmtId="0" fontId="11" fillId="2" borderId="53" xfId="12" applyFont="1" applyFill="1" applyBorder="1" applyAlignment="1">
      <alignment horizontal="right"/>
    </xf>
    <xf numFmtId="2" fontId="11" fillId="7" borderId="30" xfId="12" applyNumberFormat="1" applyFont="1" applyFill="1" applyBorder="1" applyAlignment="1">
      <alignment horizontal="center"/>
    </xf>
    <xf numFmtId="0" fontId="12" fillId="2" borderId="0" xfId="12" applyFont="1" applyFill="1" applyAlignment="1">
      <alignment horizontal="center" wrapText="1"/>
    </xf>
    <xf numFmtId="0" fontId="11" fillId="2" borderId="16" xfId="12" applyFont="1" applyFill="1" applyBorder="1" applyAlignment="1">
      <alignment horizontal="right"/>
    </xf>
    <xf numFmtId="171" fontId="12" fillId="7" borderId="16" xfId="12" applyNumberFormat="1" applyFont="1" applyFill="1" applyBorder="1" applyAlignment="1">
      <alignment horizontal="center"/>
    </xf>
    <xf numFmtId="10" fontId="11" fillId="2" borderId="0" xfId="12" applyNumberFormat="1" applyFont="1" applyFill="1" applyAlignment="1">
      <alignment horizontal="center"/>
    </xf>
    <xf numFmtId="10" fontId="12" fillId="6" borderId="41" xfId="12" applyNumberFormat="1" applyFont="1" applyFill="1" applyBorder="1" applyAlignment="1">
      <alignment horizontal="center"/>
    </xf>
    <xf numFmtId="0" fontId="12" fillId="7" borderId="17" xfId="12" applyFont="1" applyFill="1" applyBorder="1" applyAlignment="1">
      <alignment horizontal="center"/>
    </xf>
    <xf numFmtId="0" fontId="12" fillId="2" borderId="54" xfId="12" applyFont="1" applyFill="1" applyBorder="1" applyAlignment="1">
      <alignment horizontal="center"/>
    </xf>
    <xf numFmtId="0" fontId="12" fillId="2" borderId="55" xfId="12" applyFont="1" applyFill="1" applyBorder="1" applyAlignment="1">
      <alignment horizontal="center"/>
    </xf>
    <xf numFmtId="0" fontId="12" fillId="2" borderId="22" xfId="12" applyFont="1" applyFill="1" applyBorder="1" applyAlignment="1">
      <alignment horizontal="center" wrapText="1"/>
    </xf>
    <xf numFmtId="0" fontId="11" fillId="2" borderId="23" xfId="12" applyFont="1" applyFill="1" applyBorder="1" applyAlignment="1">
      <alignment horizontal="center"/>
    </xf>
    <xf numFmtId="1" fontId="13" fillId="3" borderId="31" xfId="12" applyNumberFormat="1" applyFont="1" applyFill="1" applyBorder="1" applyAlignment="1" applyProtection="1">
      <alignment horizontal="center"/>
      <protection locked="0"/>
    </xf>
    <xf numFmtId="166" fontId="11" fillId="2" borderId="26" xfId="12" applyNumberFormat="1" applyFont="1" applyFill="1" applyBorder="1" applyAlignment="1">
      <alignment horizontal="center"/>
    </xf>
    <xf numFmtId="10" fontId="11" fillId="2" borderId="30" xfId="12" applyNumberFormat="1" applyFont="1" applyFill="1" applyBorder="1" applyAlignment="1">
      <alignment horizontal="center"/>
    </xf>
    <xf numFmtId="166" fontId="11" fillId="2" borderId="31" xfId="12" applyNumberFormat="1" applyFont="1" applyFill="1" applyBorder="1" applyAlignment="1">
      <alignment horizontal="center"/>
    </xf>
    <xf numFmtId="10" fontId="11" fillId="2" borderId="32" xfId="12" applyNumberFormat="1" applyFont="1" applyFill="1" applyBorder="1" applyAlignment="1">
      <alignment horizontal="center"/>
    </xf>
    <xf numFmtId="0" fontId="11" fillId="2" borderId="34" xfId="12" applyFont="1" applyFill="1" applyBorder="1" applyAlignment="1">
      <alignment horizontal="center"/>
    </xf>
    <xf numFmtId="1" fontId="13" fillId="3" borderId="35" xfId="12" applyNumberFormat="1" applyFont="1" applyFill="1" applyBorder="1" applyAlignment="1" applyProtection="1">
      <alignment horizontal="center"/>
      <protection locked="0"/>
    </xf>
    <xf numFmtId="166" fontId="11" fillId="2" borderId="35" xfId="12" applyNumberFormat="1" applyFont="1" applyFill="1" applyBorder="1" applyAlignment="1">
      <alignment horizontal="center"/>
    </xf>
    <xf numFmtId="10" fontId="11" fillId="2" borderId="36" xfId="12" applyNumberFormat="1" applyFont="1" applyFill="1" applyBorder="1" applyAlignment="1">
      <alignment horizontal="center"/>
    </xf>
    <xf numFmtId="2" fontId="11" fillId="2" borderId="24" xfId="12" applyNumberFormat="1" applyFont="1" applyFill="1" applyBorder="1" applyAlignment="1">
      <alignment horizontal="center"/>
    </xf>
    <xf numFmtId="171" fontId="11" fillId="2" borderId="2" xfId="12" applyNumberFormat="1" applyFont="1" applyFill="1" applyBorder="1" applyAlignment="1">
      <alignment horizontal="right"/>
    </xf>
    <xf numFmtId="2" fontId="13" fillId="7" borderId="27" xfId="12" applyNumberFormat="1" applyFont="1" applyFill="1" applyBorder="1" applyAlignment="1">
      <alignment horizontal="center"/>
    </xf>
    <xf numFmtId="10" fontId="13" fillId="7" borderId="27" xfId="12" applyNumberFormat="1" applyFont="1" applyFill="1" applyBorder="1" applyAlignment="1">
      <alignment horizontal="center"/>
    </xf>
    <xf numFmtId="0" fontId="11" fillId="2" borderId="23" xfId="12" applyFont="1" applyFill="1" applyBorder="1"/>
    <xf numFmtId="10" fontId="13" fillId="6" borderId="27" xfId="12" applyNumberFormat="1" applyFont="1" applyFill="1" applyBorder="1" applyAlignment="1">
      <alignment horizontal="center"/>
    </xf>
    <xf numFmtId="0" fontId="11" fillId="2" borderId="43" xfId="12" applyFont="1" applyFill="1" applyBorder="1"/>
    <xf numFmtId="0" fontId="11" fillId="2" borderId="56" xfId="12" applyFont="1" applyFill="1" applyBorder="1" applyAlignment="1">
      <alignment horizontal="right"/>
    </xf>
    <xf numFmtId="0" fontId="13" fillId="7" borderId="17" xfId="12" applyFont="1" applyFill="1" applyBorder="1" applyAlignment="1">
      <alignment horizontal="center"/>
    </xf>
    <xf numFmtId="0" fontId="19" fillId="2" borderId="0" xfId="12" applyFont="1" applyFill="1" applyAlignment="1">
      <alignment horizontal="right" vertical="center" wrapText="1"/>
    </xf>
    <xf numFmtId="0" fontId="19" fillId="2" borderId="9" xfId="12" applyFont="1" applyFill="1" applyBorder="1" applyAlignment="1">
      <alignment horizontal="left" vertical="center" wrapText="1"/>
    </xf>
    <xf numFmtId="0" fontId="11" fillId="2" borderId="9" xfId="12" applyFont="1" applyFill="1" applyBorder="1"/>
    <xf numFmtId="0" fontId="12" fillId="2" borderId="10" xfId="12" applyFont="1" applyFill="1" applyBorder="1" applyAlignment="1">
      <alignment horizontal="center"/>
    </xf>
    <xf numFmtId="0" fontId="11" fillId="2" borderId="10" xfId="12" applyFont="1" applyFill="1" applyBorder="1" applyAlignment="1">
      <alignment horizontal="center"/>
    </xf>
    <xf numFmtId="0" fontId="11" fillId="2" borderId="7" xfId="12" applyFont="1" applyFill="1" applyBorder="1"/>
    <xf numFmtId="0" fontId="12" fillId="2" borderId="11" xfId="12" applyFont="1" applyFill="1" applyBorder="1"/>
    <xf numFmtId="0" fontId="11" fillId="2" borderId="11" xfId="12" applyFont="1" applyFill="1" applyBorder="1"/>
    <xf numFmtId="0" fontId="21" fillId="2" borderId="0" xfId="13" applyFont="1" applyFill="1" applyAlignment="1">
      <alignment horizontal="center" vertical="center"/>
    </xf>
    <xf numFmtId="0" fontId="2" fillId="2" borderId="0" xfId="13" applyFont="1" applyFill="1"/>
    <xf numFmtId="0" fontId="22" fillId="2" borderId="0" xfId="13" applyFont="1" applyFill="1" applyAlignment="1">
      <alignment horizontal="center" vertical="center"/>
    </xf>
    <xf numFmtId="0" fontId="11" fillId="2" borderId="0" xfId="13" applyFont="1" applyFill="1"/>
    <xf numFmtId="0" fontId="19" fillId="2" borderId="18" xfId="13" applyFont="1" applyFill="1" applyBorder="1" applyAlignment="1">
      <alignment horizontal="center"/>
    </xf>
    <xf numFmtId="0" fontId="19" fillId="2" borderId="19" xfId="13" applyFont="1" applyFill="1" applyBorder="1" applyAlignment="1">
      <alignment horizontal="center"/>
    </xf>
    <xf numFmtId="0" fontId="19" fillId="2" borderId="20" xfId="13" applyFont="1" applyFill="1" applyBorder="1" applyAlignment="1">
      <alignment horizontal="center"/>
    </xf>
    <xf numFmtId="0" fontId="20" fillId="2" borderId="10" xfId="13" applyFont="1" applyFill="1" applyBorder="1" applyAlignment="1">
      <alignment horizontal="center" vertical="center"/>
    </xf>
    <xf numFmtId="0" fontId="24" fillId="2" borderId="0" xfId="13" applyFill="1"/>
    <xf numFmtId="0" fontId="12" fillId="2" borderId="0" xfId="13" applyFont="1" applyFill="1"/>
    <xf numFmtId="0" fontId="13" fillId="3" borderId="0" xfId="13" applyFont="1" applyFill="1" applyAlignment="1" applyProtection="1">
      <alignment horizontal="left" wrapText="1"/>
      <protection locked="0"/>
    </xf>
    <xf numFmtId="0" fontId="13" fillId="2" borderId="0" xfId="13" applyFont="1" applyFill="1" applyAlignment="1" applyProtection="1">
      <alignment horizontal="right"/>
      <protection locked="0"/>
    </xf>
    <xf numFmtId="0" fontId="13" fillId="2" borderId="0" xfId="13" applyFont="1" applyFill="1" applyAlignment="1" applyProtection="1">
      <alignment horizontal="left"/>
      <protection locked="0"/>
    </xf>
    <xf numFmtId="0" fontId="14" fillId="2" borderId="0" xfId="13" applyFont="1" applyFill="1"/>
    <xf numFmtId="0" fontId="14" fillId="3" borderId="0" xfId="13" applyFont="1" applyFill="1" applyAlignment="1" applyProtection="1">
      <alignment horizontal="left"/>
      <protection locked="0"/>
    </xf>
    <xf numFmtId="0" fontId="14" fillId="3" borderId="0" xfId="13" applyFont="1" applyFill="1" applyAlignment="1" applyProtection="1">
      <alignment horizontal="left" wrapText="1"/>
      <protection locked="0"/>
    </xf>
    <xf numFmtId="0" fontId="11" fillId="3" borderId="0" xfId="13" applyFont="1" applyFill="1" applyProtection="1">
      <protection locked="0"/>
    </xf>
    <xf numFmtId="168" fontId="14" fillId="3" borderId="0" xfId="13" applyNumberFormat="1" applyFont="1" applyFill="1" applyAlignment="1" applyProtection="1">
      <alignment horizontal="center"/>
      <protection locked="0"/>
    </xf>
    <xf numFmtId="169" fontId="11" fillId="2" borderId="0" xfId="13" applyNumberFormat="1" applyFont="1" applyFill="1" applyAlignment="1">
      <alignment horizontal="left"/>
    </xf>
    <xf numFmtId="0" fontId="3" fillId="2" borderId="0" xfId="13" applyFont="1" applyFill="1" applyAlignment="1">
      <alignment horizontal="left"/>
    </xf>
    <xf numFmtId="0" fontId="12" fillId="2" borderId="0" xfId="13" applyFont="1" applyFill="1" applyAlignment="1">
      <alignment horizontal="right"/>
    </xf>
    <xf numFmtId="0" fontId="11" fillId="2" borderId="0" xfId="13" applyFont="1" applyFill="1" applyAlignment="1">
      <alignment horizontal="right"/>
    </xf>
    <xf numFmtId="0" fontId="14" fillId="3" borderId="0" xfId="13" applyFont="1" applyFill="1" applyAlignment="1" applyProtection="1">
      <alignment horizontal="left"/>
      <protection locked="0"/>
    </xf>
    <xf numFmtId="0" fontId="13" fillId="3" borderId="0" xfId="13" applyFont="1" applyFill="1" applyAlignment="1" applyProtection="1">
      <alignment horizontal="center"/>
      <protection locked="0"/>
    </xf>
    <xf numFmtId="0" fontId="14" fillId="3" borderId="0" xfId="13" applyFont="1" applyFill="1" applyAlignment="1" applyProtection="1">
      <alignment horizontal="center"/>
      <protection locked="0"/>
    </xf>
    <xf numFmtId="0" fontId="19" fillId="2" borderId="18" xfId="13" applyFont="1" applyFill="1" applyBorder="1" applyAlignment="1">
      <alignment horizontal="justify" vertical="center" wrapText="1"/>
    </xf>
    <xf numFmtId="0" fontId="19" fillId="2" borderId="19" xfId="13" applyFont="1" applyFill="1" applyBorder="1" applyAlignment="1">
      <alignment horizontal="justify" vertical="center" wrapText="1"/>
    </xf>
    <xf numFmtId="0" fontId="19" fillId="2" borderId="20" xfId="13" applyFont="1" applyFill="1" applyBorder="1" applyAlignment="1">
      <alignment horizontal="justify" vertical="center" wrapText="1"/>
    </xf>
    <xf numFmtId="0" fontId="5" fillId="2" borderId="1" xfId="13" applyFont="1" applyFill="1" applyBorder="1" applyAlignment="1">
      <alignment horizontal="center"/>
    </xf>
    <xf numFmtId="0" fontId="15" fillId="2" borderId="0" xfId="13" applyFont="1" applyFill="1" applyAlignment="1">
      <alignment vertical="center" wrapText="1"/>
    </xf>
    <xf numFmtId="0" fontId="12" fillId="2" borderId="0" xfId="13" applyFont="1" applyFill="1" applyAlignment="1">
      <alignment horizontal="center"/>
    </xf>
    <xf numFmtId="0" fontId="16" fillId="2" borderId="0" xfId="13" applyFont="1" applyFill="1"/>
    <xf numFmtId="0" fontId="17" fillId="2" borderId="0" xfId="13" applyFont="1" applyFill="1"/>
    <xf numFmtId="2" fontId="13" fillId="3" borderId="0" xfId="13" applyNumberFormat="1" applyFont="1" applyFill="1" applyAlignment="1" applyProtection="1">
      <alignment horizontal="center"/>
      <protection locked="0"/>
    </xf>
    <xf numFmtId="0" fontId="19" fillId="2" borderId="18" xfId="13" applyFont="1" applyFill="1" applyBorder="1" applyAlignment="1">
      <alignment horizontal="left" vertical="center" wrapText="1"/>
    </xf>
    <xf numFmtId="0" fontId="19" fillId="2" borderId="19" xfId="13" applyFont="1" applyFill="1" applyBorder="1" applyAlignment="1">
      <alignment horizontal="left" vertical="center" wrapText="1"/>
    </xf>
    <xf numFmtId="0" fontId="19" fillId="2" borderId="20" xfId="13" applyFont="1" applyFill="1" applyBorder="1" applyAlignment="1">
      <alignment horizontal="left" vertical="center" wrapText="1"/>
    </xf>
    <xf numFmtId="0" fontId="12" fillId="2" borderId="0" xfId="13" applyFont="1" applyFill="1" applyAlignment="1">
      <alignment vertical="center" wrapText="1"/>
    </xf>
    <xf numFmtId="0" fontId="18" fillId="2" borderId="0" xfId="13" applyFont="1" applyFill="1"/>
    <xf numFmtId="2" fontId="12" fillId="2" borderId="0" xfId="13" applyNumberFormat="1" applyFont="1" applyFill="1" applyAlignment="1">
      <alignment horizontal="center"/>
    </xf>
    <xf numFmtId="0" fontId="19" fillId="2" borderId="0" xfId="13" applyFont="1" applyFill="1" applyAlignment="1">
      <alignment horizontal="left" vertical="center" wrapText="1"/>
    </xf>
    <xf numFmtId="170" fontId="12" fillId="2" borderId="0" xfId="13" applyNumberFormat="1" applyFont="1" applyFill="1" applyAlignment="1">
      <alignment horizontal="center"/>
    </xf>
    <xf numFmtId="0" fontId="11" fillId="2" borderId="21" xfId="13" applyFont="1" applyFill="1" applyBorder="1" applyAlignment="1">
      <alignment horizontal="right"/>
    </xf>
    <xf numFmtId="0" fontId="13" fillId="3" borderId="22" xfId="13" applyFont="1" applyFill="1" applyBorder="1" applyAlignment="1" applyProtection="1">
      <alignment horizontal="center"/>
      <protection locked="0"/>
    </xf>
    <xf numFmtId="0" fontId="12" fillId="2" borderId="47" xfId="13" applyFont="1" applyFill="1" applyBorder="1" applyAlignment="1">
      <alignment horizontal="center"/>
    </xf>
    <xf numFmtId="0" fontId="12" fillId="2" borderId="40" xfId="13" applyFont="1" applyFill="1" applyBorder="1" applyAlignment="1">
      <alignment horizontal="center"/>
    </xf>
    <xf numFmtId="0" fontId="12" fillId="2" borderId="58" xfId="13" applyFont="1" applyFill="1" applyBorder="1" applyAlignment="1">
      <alignment horizontal="center"/>
    </xf>
    <xf numFmtId="0" fontId="11" fillId="2" borderId="23" xfId="13" applyFont="1" applyFill="1" applyBorder="1" applyAlignment="1">
      <alignment horizontal="right"/>
    </xf>
    <xf numFmtId="0" fontId="13" fillId="3" borderId="24" xfId="13" applyFont="1" applyFill="1" applyBorder="1" applyAlignment="1" applyProtection="1">
      <alignment horizontal="center"/>
      <protection locked="0"/>
    </xf>
    <xf numFmtId="0" fontId="12" fillId="2" borderId="22" xfId="13" applyFont="1" applyFill="1" applyBorder="1" applyAlignment="1">
      <alignment horizontal="center"/>
    </xf>
    <xf numFmtId="0" fontId="12" fillId="2" borderId="25" xfId="13" applyFont="1" applyFill="1" applyBorder="1" applyAlignment="1">
      <alignment horizontal="center"/>
    </xf>
    <xf numFmtId="0" fontId="12" fillId="2" borderId="26" xfId="13" applyFont="1" applyFill="1" applyBorder="1" applyAlignment="1">
      <alignment horizontal="center"/>
    </xf>
    <xf numFmtId="0" fontId="12" fillId="2" borderId="27" xfId="13" applyFont="1" applyFill="1" applyBorder="1" applyAlignment="1">
      <alignment horizontal="center"/>
    </xf>
    <xf numFmtId="0" fontId="12" fillId="2" borderId="12" xfId="13" applyFont="1" applyFill="1" applyBorder="1" applyAlignment="1">
      <alignment horizontal="center"/>
    </xf>
    <xf numFmtId="0" fontId="11" fillId="2" borderId="28" xfId="13" applyFont="1" applyFill="1" applyBorder="1" applyAlignment="1">
      <alignment horizontal="center"/>
    </xf>
    <xf numFmtId="0" fontId="25" fillId="3" borderId="29" xfId="8" applyFont="1" applyFill="1" applyBorder="1" applyAlignment="1" applyProtection="1">
      <alignment horizontal="center"/>
      <protection locked="0"/>
    </xf>
    <xf numFmtId="171" fontId="11" fillId="2" borderId="26" xfId="13" applyNumberFormat="1" applyFont="1" applyFill="1" applyBorder="1" applyAlignment="1">
      <alignment horizontal="center"/>
    </xf>
    <xf numFmtId="0" fontId="25" fillId="3" borderId="29" xfId="9" applyFont="1" applyFill="1" applyBorder="1" applyAlignment="1" applyProtection="1">
      <alignment horizontal="center"/>
      <protection locked="0"/>
    </xf>
    <xf numFmtId="171" fontId="11" fillId="2" borderId="30" xfId="13" applyNumberFormat="1" applyFont="1" applyFill="1" applyBorder="1" applyAlignment="1">
      <alignment horizontal="center"/>
    </xf>
    <xf numFmtId="0" fontId="18" fillId="2" borderId="13" xfId="13" applyFont="1" applyFill="1" applyBorder="1"/>
    <xf numFmtId="0" fontId="11" fillId="2" borderId="24" xfId="13" applyFont="1" applyFill="1" applyBorder="1" applyAlignment="1">
      <alignment horizontal="center"/>
    </xf>
    <xf numFmtId="0" fontId="25" fillId="3" borderId="23" xfId="8" applyFont="1" applyFill="1" applyBorder="1" applyAlignment="1" applyProtection="1">
      <alignment horizontal="center"/>
      <protection locked="0"/>
    </xf>
    <xf numFmtId="171" fontId="11" fillId="2" borderId="31" xfId="13" applyNumberFormat="1" applyFont="1" applyFill="1" applyBorder="1" applyAlignment="1">
      <alignment horizontal="center"/>
    </xf>
    <xf numFmtId="0" fontId="25" fillId="3" borderId="23" xfId="9" applyFont="1" applyFill="1" applyBorder="1" applyAlignment="1" applyProtection="1">
      <alignment horizontal="center"/>
      <protection locked="0"/>
    </xf>
    <xf numFmtId="171" fontId="11" fillId="2" borderId="32" xfId="13" applyNumberFormat="1" applyFont="1" applyFill="1" applyBorder="1" applyAlignment="1">
      <alignment horizontal="center"/>
    </xf>
    <xf numFmtId="10" fontId="15" fillId="2" borderId="14" xfId="13" applyNumberFormat="1" applyFont="1" applyFill="1" applyBorder="1" applyAlignment="1">
      <alignment horizontal="center" vertical="center"/>
    </xf>
    <xf numFmtId="0" fontId="11" fillId="2" borderId="33" xfId="13" applyFont="1" applyFill="1" applyBorder="1" applyAlignment="1">
      <alignment horizontal="center"/>
    </xf>
    <xf numFmtId="0" fontId="25" fillId="3" borderId="34" xfId="8" applyFont="1" applyFill="1" applyBorder="1" applyAlignment="1" applyProtection="1">
      <alignment horizontal="center"/>
      <protection locked="0"/>
    </xf>
    <xf numFmtId="171" fontId="11" fillId="2" borderId="35" xfId="13" applyNumberFormat="1" applyFont="1" applyFill="1" applyBorder="1" applyAlignment="1">
      <alignment horizontal="center"/>
    </xf>
    <xf numFmtId="0" fontId="25" fillId="3" borderId="34" xfId="9" applyFont="1" applyFill="1" applyBorder="1" applyAlignment="1" applyProtection="1">
      <alignment horizontal="center"/>
      <protection locked="0"/>
    </xf>
    <xf numFmtId="171" fontId="11" fillId="2" borderId="36" xfId="13" applyNumberFormat="1" applyFont="1" applyFill="1" applyBorder="1" applyAlignment="1">
      <alignment horizontal="center"/>
    </xf>
    <xf numFmtId="0" fontId="11" fillId="2" borderId="15" xfId="13" applyFont="1" applyFill="1" applyBorder="1"/>
    <xf numFmtId="0" fontId="11" fillId="2" borderId="24" xfId="13" applyFont="1" applyFill="1" applyBorder="1" applyAlignment="1">
      <alignment horizontal="right"/>
    </xf>
    <xf numFmtId="1" fontId="12" fillId="6" borderId="37" xfId="13" applyNumberFormat="1" applyFont="1" applyFill="1" applyBorder="1" applyAlignment="1">
      <alignment horizontal="center"/>
    </xf>
    <xf numFmtId="171" fontId="12" fillId="6" borderId="38" xfId="13" applyNumberFormat="1" applyFont="1" applyFill="1" applyBorder="1" applyAlignment="1">
      <alignment horizontal="center"/>
    </xf>
    <xf numFmtId="171" fontId="12" fillId="6" borderId="39" xfId="13" applyNumberFormat="1" applyFont="1" applyFill="1" applyBorder="1" applyAlignment="1">
      <alignment horizontal="center"/>
    </xf>
    <xf numFmtId="0" fontId="2" fillId="2" borderId="0" xfId="13" applyFont="1" applyFill="1" applyAlignment="1">
      <alignment horizontal="center"/>
    </xf>
    <xf numFmtId="0" fontId="11" fillId="2" borderId="40" xfId="13" applyFont="1" applyFill="1" applyBorder="1" applyAlignment="1">
      <alignment horizontal="right"/>
    </xf>
    <xf numFmtId="0" fontId="13" fillId="3" borderId="16" xfId="13" applyFont="1" applyFill="1" applyBorder="1" applyAlignment="1" applyProtection="1">
      <alignment horizontal="center"/>
      <protection locked="0"/>
    </xf>
    <xf numFmtId="0" fontId="11" fillId="2" borderId="11" xfId="13" applyFont="1" applyFill="1" applyBorder="1" applyAlignment="1">
      <alignment horizontal="right"/>
    </xf>
    <xf numFmtId="2" fontId="11" fillId="6" borderId="41" xfId="13" applyNumberFormat="1" applyFont="1" applyFill="1" applyBorder="1" applyAlignment="1">
      <alignment horizontal="center"/>
    </xf>
    <xf numFmtId="0" fontId="11" fillId="2" borderId="0" xfId="13" applyFont="1" applyFill="1" applyAlignment="1">
      <alignment horizontal="center"/>
    </xf>
    <xf numFmtId="2" fontId="11" fillId="7" borderId="41" xfId="13" applyNumberFormat="1" applyFont="1" applyFill="1" applyBorder="1" applyAlignment="1">
      <alignment horizontal="center"/>
    </xf>
    <xf numFmtId="2" fontId="11" fillId="2" borderId="0" xfId="13" applyNumberFormat="1" applyFont="1" applyFill="1" applyAlignment="1">
      <alignment horizontal="center"/>
    </xf>
    <xf numFmtId="0" fontId="19" fillId="2" borderId="21" xfId="13" applyFont="1" applyFill="1" applyBorder="1" applyAlignment="1">
      <alignment horizontal="left" vertical="center" wrapText="1"/>
    </xf>
    <xf numFmtId="0" fontId="19" fillId="2" borderId="22" xfId="13" applyFont="1" applyFill="1" applyBorder="1" applyAlignment="1">
      <alignment horizontal="left" vertical="center" wrapText="1"/>
    </xf>
    <xf numFmtId="166" fontId="11" fillId="6" borderId="41" xfId="13" applyNumberFormat="1" applyFont="1" applyFill="1" applyBorder="1" applyAlignment="1">
      <alignment horizontal="center"/>
    </xf>
    <xf numFmtId="166" fontId="11" fillId="2" borderId="0" xfId="13" applyNumberFormat="1" applyFont="1" applyFill="1" applyAlignment="1">
      <alignment horizontal="center"/>
    </xf>
    <xf numFmtId="166" fontId="11" fillId="6" borderId="17" xfId="13" applyNumberFormat="1" applyFont="1" applyFill="1" applyBorder="1" applyAlignment="1">
      <alignment horizontal="center"/>
    </xf>
    <xf numFmtId="0" fontId="19" fillId="2" borderId="43" xfId="13" applyFont="1" applyFill="1" applyBorder="1" applyAlignment="1">
      <alignment horizontal="left" vertical="center" wrapText="1"/>
    </xf>
    <xf numFmtId="0" fontId="19" fillId="2" borderId="44" xfId="13" applyFont="1" applyFill="1" applyBorder="1" applyAlignment="1">
      <alignment horizontal="left" vertical="center" wrapText="1"/>
    </xf>
    <xf numFmtId="0" fontId="11" fillId="2" borderId="42" xfId="13" applyFont="1" applyFill="1" applyBorder="1" applyAlignment="1">
      <alignment horizontal="right"/>
    </xf>
    <xf numFmtId="166" fontId="13" fillId="3" borderId="41" xfId="13" applyNumberFormat="1" applyFont="1" applyFill="1" applyBorder="1" applyAlignment="1" applyProtection="1">
      <alignment horizontal="center"/>
      <protection locked="0"/>
    </xf>
    <xf numFmtId="166" fontId="11" fillId="2" borderId="0" xfId="13" applyNumberFormat="1" applyFont="1" applyFill="1"/>
    <xf numFmtId="0" fontId="11" fillId="2" borderId="29" xfId="13" applyFont="1" applyFill="1" applyBorder="1" applyAlignment="1">
      <alignment horizontal="right"/>
    </xf>
    <xf numFmtId="1" fontId="11" fillId="2" borderId="0" xfId="13" applyNumberFormat="1" applyFont="1" applyFill="1" applyAlignment="1">
      <alignment horizontal="center"/>
    </xf>
    <xf numFmtId="0" fontId="11" fillId="2" borderId="15" xfId="13" applyFont="1" applyFill="1" applyBorder="1" applyAlignment="1">
      <alignment horizontal="right"/>
    </xf>
    <xf numFmtId="2" fontId="11" fillId="6" borderId="15" xfId="13" applyNumberFormat="1" applyFont="1" applyFill="1" applyBorder="1" applyAlignment="1">
      <alignment horizontal="center"/>
    </xf>
    <xf numFmtId="171" fontId="12" fillId="7" borderId="13" xfId="13" applyNumberFormat="1" applyFont="1" applyFill="1" applyBorder="1" applyAlignment="1">
      <alignment horizontal="center"/>
    </xf>
    <xf numFmtId="171" fontId="11" fillId="2" borderId="0" xfId="13" applyNumberFormat="1" applyFont="1" applyFill="1" applyAlignment="1">
      <alignment horizontal="center"/>
    </xf>
    <xf numFmtId="10" fontId="11" fillId="6" borderId="41" xfId="13" applyNumberFormat="1" applyFont="1" applyFill="1" applyBorder="1" applyAlignment="1">
      <alignment horizontal="center"/>
    </xf>
    <xf numFmtId="0" fontId="11" fillId="2" borderId="43" xfId="13" applyFont="1" applyFill="1" applyBorder="1" applyAlignment="1">
      <alignment horizontal="right"/>
    </xf>
    <xf numFmtId="0" fontId="11" fillId="7" borderId="15" xfId="13" applyFont="1" applyFill="1" applyBorder="1" applyAlignment="1">
      <alignment horizontal="center"/>
    </xf>
    <xf numFmtId="0" fontId="3" fillId="2" borderId="0" xfId="13" applyFont="1" applyFill="1"/>
    <xf numFmtId="0" fontId="12" fillId="2" borderId="0" xfId="13" applyFont="1" applyFill="1" applyAlignment="1">
      <alignment horizontal="left"/>
    </xf>
    <xf numFmtId="0" fontId="11" fillId="2" borderId="0" xfId="13" applyFont="1" applyFill="1" applyAlignment="1">
      <alignment horizontal="left"/>
    </xf>
    <xf numFmtId="172" fontId="13" fillId="3" borderId="0" xfId="13" applyNumberFormat="1" applyFont="1" applyFill="1" applyAlignment="1" applyProtection="1">
      <alignment horizontal="center"/>
      <protection locked="0"/>
    </xf>
    <xf numFmtId="166" fontId="12" fillId="2" borderId="0" xfId="13" applyNumberFormat="1" applyFont="1" applyFill="1" applyAlignment="1" applyProtection="1">
      <alignment horizontal="center"/>
      <protection locked="0"/>
    </xf>
    <xf numFmtId="2" fontId="12" fillId="2" borderId="13" xfId="13" applyNumberFormat="1" applyFont="1" applyFill="1" applyBorder="1" applyAlignment="1">
      <alignment horizontal="center"/>
    </xf>
    <xf numFmtId="0" fontId="12" fillId="2" borderId="13" xfId="13" applyFont="1" applyFill="1" applyBorder="1" applyAlignment="1">
      <alignment horizontal="center"/>
    </xf>
    <xf numFmtId="0" fontId="12" fillId="2" borderId="10" xfId="13" applyFont="1" applyFill="1" applyBorder="1" applyAlignment="1">
      <alignment horizontal="center" vertical="center"/>
    </xf>
    <xf numFmtId="2" fontId="13" fillId="3" borderId="13" xfId="13" applyNumberFormat="1" applyFont="1" applyFill="1" applyBorder="1" applyAlignment="1" applyProtection="1">
      <alignment horizontal="center" vertical="center"/>
      <protection locked="0"/>
    </xf>
    <xf numFmtId="0" fontId="11" fillId="2" borderId="13" xfId="13" applyFont="1" applyFill="1" applyBorder="1" applyAlignment="1">
      <alignment horizontal="center"/>
    </xf>
    <xf numFmtId="0" fontId="13" fillId="3" borderId="21" xfId="13" applyFont="1" applyFill="1" applyBorder="1" applyAlignment="1" applyProtection="1">
      <alignment horizontal="center"/>
      <protection locked="0"/>
    </xf>
    <xf numFmtId="166" fontId="11" fillId="2" borderId="21" xfId="13" applyNumberFormat="1" applyFont="1" applyFill="1" applyBorder="1" applyAlignment="1">
      <alignment horizontal="center"/>
    </xf>
    <xf numFmtId="10" fontId="11" fillId="2" borderId="13" xfId="13" applyNumberFormat="1" applyFont="1" applyFill="1" applyBorder="1" applyAlignment="1">
      <alignment horizontal="center" vertical="center"/>
    </xf>
    <xf numFmtId="0" fontId="12" fillId="2" borderId="0" xfId="13" applyFont="1" applyFill="1" applyAlignment="1">
      <alignment horizontal="center" vertical="center"/>
    </xf>
    <xf numFmtId="2" fontId="13" fillId="3" borderId="14" xfId="13" applyNumberFormat="1" applyFont="1" applyFill="1" applyBorder="1" applyAlignment="1" applyProtection="1">
      <alignment horizontal="center" vertical="center"/>
      <protection locked="0"/>
    </xf>
    <xf numFmtId="0" fontId="11" fillId="2" borderId="14" xfId="13" applyFont="1" applyFill="1" applyBorder="1" applyAlignment="1">
      <alignment horizontal="center"/>
    </xf>
    <xf numFmtId="0" fontId="13" fillId="3" borderId="23" xfId="13" applyFont="1" applyFill="1" applyBorder="1" applyAlignment="1" applyProtection="1">
      <alignment horizontal="center"/>
      <protection locked="0"/>
    </xf>
    <xf numFmtId="166" fontId="11" fillId="2" borderId="23" xfId="13" applyNumberFormat="1" applyFont="1" applyFill="1" applyBorder="1" applyAlignment="1">
      <alignment horizontal="center"/>
    </xf>
    <xf numFmtId="10" fontId="11" fillId="2" borderId="14" xfId="13" applyNumberFormat="1" applyFont="1" applyFill="1" applyBorder="1" applyAlignment="1">
      <alignment horizontal="center" vertical="center"/>
    </xf>
    <xf numFmtId="1" fontId="13" fillId="3" borderId="23" xfId="13" applyNumberFormat="1" applyFont="1" applyFill="1" applyBorder="1" applyAlignment="1" applyProtection="1">
      <alignment horizontal="center"/>
      <protection locked="0"/>
    </xf>
    <xf numFmtId="0" fontId="12" fillId="2" borderId="9" xfId="13" applyFont="1" applyFill="1" applyBorder="1" applyAlignment="1">
      <alignment horizontal="center" vertical="center"/>
    </xf>
    <xf numFmtId="2" fontId="13" fillId="3" borderId="15" xfId="13" applyNumberFormat="1" applyFont="1" applyFill="1" applyBorder="1" applyAlignment="1" applyProtection="1">
      <alignment horizontal="center" vertical="center"/>
      <protection locked="0"/>
    </xf>
    <xf numFmtId="0" fontId="11" fillId="2" borderId="15" xfId="13" applyFont="1" applyFill="1" applyBorder="1" applyAlignment="1">
      <alignment horizontal="center"/>
    </xf>
    <xf numFmtId="0" fontId="13" fillId="3" borderId="43" xfId="13" applyFont="1" applyFill="1" applyBorder="1" applyAlignment="1" applyProtection="1">
      <alignment horizontal="center"/>
      <protection locked="0"/>
    </xf>
    <xf numFmtId="166" fontId="11" fillId="2" borderId="13" xfId="13" applyNumberFormat="1" applyFont="1" applyFill="1" applyBorder="1" applyAlignment="1">
      <alignment horizontal="center"/>
    </xf>
    <xf numFmtId="10" fontId="11" fillId="2" borderId="22" xfId="13" applyNumberFormat="1" applyFont="1" applyFill="1" applyBorder="1" applyAlignment="1">
      <alignment horizontal="center" vertical="center"/>
    </xf>
    <xf numFmtId="166" fontId="11" fillId="2" borderId="14" xfId="13" applyNumberFormat="1" applyFont="1" applyFill="1" applyBorder="1" applyAlignment="1">
      <alignment horizontal="center"/>
    </xf>
    <xf numFmtId="10" fontId="11" fillId="2" borderId="24" xfId="13" applyNumberFormat="1" applyFont="1" applyFill="1" applyBorder="1" applyAlignment="1">
      <alignment horizontal="center" vertical="center"/>
    </xf>
    <xf numFmtId="166" fontId="11" fillId="2" borderId="15" xfId="13" applyNumberFormat="1" applyFont="1" applyFill="1" applyBorder="1" applyAlignment="1">
      <alignment horizontal="center"/>
    </xf>
    <xf numFmtId="10" fontId="11" fillId="2" borderId="44" xfId="13" applyNumberFormat="1" applyFont="1" applyFill="1" applyBorder="1" applyAlignment="1">
      <alignment horizontal="center" vertical="center"/>
    </xf>
    <xf numFmtId="0" fontId="14" fillId="2" borderId="24" xfId="13" applyFont="1" applyFill="1" applyBorder="1" applyAlignment="1">
      <alignment horizontal="center"/>
    </xf>
    <xf numFmtId="2" fontId="14" fillId="2" borderId="44" xfId="13" applyNumberFormat="1" applyFont="1" applyFill="1" applyBorder="1" applyAlignment="1">
      <alignment horizontal="center"/>
    </xf>
    <xf numFmtId="0" fontId="19" fillId="2" borderId="21" xfId="13" applyFont="1" applyFill="1" applyBorder="1" applyAlignment="1">
      <alignment horizontal="center" vertical="center" wrapText="1"/>
    </xf>
    <xf numFmtId="0" fontId="19" fillId="2" borderId="22" xfId="13" applyFont="1" applyFill="1" applyBorder="1" applyAlignment="1">
      <alignment horizontal="center" vertical="center" wrapText="1"/>
    </xf>
    <xf numFmtId="0" fontId="19" fillId="2" borderId="43" xfId="13" applyFont="1" applyFill="1" applyBorder="1" applyAlignment="1">
      <alignment horizontal="center" vertical="center" wrapText="1"/>
    </xf>
    <xf numFmtId="0" fontId="19" fillId="2" borderId="44" xfId="13" applyFont="1" applyFill="1" applyBorder="1" applyAlignment="1">
      <alignment horizontal="center" vertical="center" wrapText="1"/>
    </xf>
    <xf numFmtId="0" fontId="12" fillId="2" borderId="43" xfId="13" applyFont="1" applyFill="1" applyBorder="1" applyAlignment="1">
      <alignment horizontal="center" vertical="center"/>
    </xf>
    <xf numFmtId="10" fontId="11" fillId="2" borderId="15" xfId="13" applyNumberFormat="1" applyFont="1" applyFill="1" applyBorder="1" applyAlignment="1">
      <alignment horizontal="center" vertical="center"/>
    </xf>
    <xf numFmtId="0" fontId="11" fillId="2" borderId="45" xfId="13" applyFont="1" applyFill="1" applyBorder="1" applyAlignment="1">
      <alignment horizontal="right"/>
    </xf>
    <xf numFmtId="2" fontId="13" fillId="7" borderId="33" xfId="13" applyNumberFormat="1" applyFont="1" applyFill="1" applyBorder="1" applyAlignment="1">
      <alignment horizontal="center"/>
    </xf>
    <xf numFmtId="10" fontId="13" fillId="7" borderId="33" xfId="13" applyNumberFormat="1" applyFont="1" applyFill="1" applyBorder="1" applyAlignment="1">
      <alignment horizontal="center"/>
    </xf>
    <xf numFmtId="0" fontId="11" fillId="2" borderId="41" xfId="13" applyFont="1" applyFill="1" applyBorder="1" applyAlignment="1">
      <alignment horizontal="right"/>
    </xf>
    <xf numFmtId="10" fontId="13" fillId="6" borderId="57" xfId="13" applyNumberFormat="1" applyFont="1" applyFill="1" applyBorder="1" applyAlignment="1">
      <alignment horizontal="center"/>
    </xf>
    <xf numFmtId="0" fontId="11" fillId="2" borderId="17" xfId="13" applyFont="1" applyFill="1" applyBorder="1" applyAlignment="1">
      <alignment horizontal="right"/>
    </xf>
    <xf numFmtId="0" fontId="13" fillId="7" borderId="46" xfId="13" applyFont="1" applyFill="1" applyBorder="1" applyAlignment="1">
      <alignment horizontal="center"/>
    </xf>
    <xf numFmtId="0" fontId="12" fillId="2" borderId="0" xfId="13" applyFont="1" applyFill="1" applyAlignment="1">
      <alignment horizontal="center"/>
    </xf>
    <xf numFmtId="165" fontId="13" fillId="2" borderId="0" xfId="13" applyNumberFormat="1" applyFont="1" applyFill="1" applyAlignment="1">
      <alignment horizontal="center"/>
    </xf>
    <xf numFmtId="0" fontId="13" fillId="3" borderId="0" xfId="13" applyFont="1" applyFill="1" applyAlignment="1" applyProtection="1">
      <alignment horizontal="left"/>
      <protection locked="0"/>
    </xf>
    <xf numFmtId="0" fontId="12" fillId="2" borderId="47" xfId="13" applyFont="1" applyFill="1" applyBorder="1" applyAlignment="1">
      <alignment horizontal="center"/>
    </xf>
    <xf numFmtId="0" fontId="12" fillId="2" borderId="40" xfId="13" applyFont="1" applyFill="1" applyBorder="1" applyAlignment="1">
      <alignment horizontal="center"/>
    </xf>
    <xf numFmtId="0" fontId="12" fillId="2" borderId="10" xfId="13" applyFont="1" applyFill="1" applyBorder="1" applyAlignment="1">
      <alignment horizontal="center"/>
    </xf>
    <xf numFmtId="0" fontId="12" fillId="2" borderId="30" xfId="13" applyFont="1" applyFill="1" applyBorder="1" applyAlignment="1">
      <alignment horizontal="center"/>
    </xf>
    <xf numFmtId="0" fontId="11" fillId="2" borderId="48" xfId="13" applyFont="1" applyFill="1" applyBorder="1" applyAlignment="1">
      <alignment horizontal="center"/>
    </xf>
    <xf numFmtId="0" fontId="11" fillId="2" borderId="7" xfId="13" applyFont="1" applyFill="1" applyBorder="1" applyAlignment="1">
      <alignment horizontal="center"/>
    </xf>
    <xf numFmtId="1" fontId="12" fillId="6" borderId="49" xfId="13" applyNumberFormat="1" applyFont="1" applyFill="1" applyBorder="1" applyAlignment="1">
      <alignment horizontal="center"/>
    </xf>
    <xf numFmtId="1" fontId="12" fillId="6" borderId="50" xfId="13" applyNumberFormat="1" applyFont="1" applyFill="1" applyBorder="1" applyAlignment="1">
      <alignment horizontal="center"/>
    </xf>
    <xf numFmtId="171" fontId="12" fillId="6" borderId="15" xfId="13" applyNumberFormat="1" applyFont="1" applyFill="1" applyBorder="1" applyAlignment="1">
      <alignment horizontal="center"/>
    </xf>
    <xf numFmtId="0" fontId="11" fillId="2" borderId="51" xfId="13" applyFont="1" applyFill="1" applyBorder="1" applyAlignment="1">
      <alignment horizontal="right"/>
    </xf>
    <xf numFmtId="0" fontId="13" fillId="3" borderId="52" xfId="13" applyFont="1" applyFill="1" applyBorder="1" applyAlignment="1" applyProtection="1">
      <alignment horizontal="center"/>
      <protection locked="0"/>
    </xf>
    <xf numFmtId="0" fontId="11" fillId="2" borderId="25" xfId="13" applyFont="1" applyFill="1" applyBorder="1" applyAlignment="1">
      <alignment horizontal="right"/>
    </xf>
    <xf numFmtId="2" fontId="11" fillId="6" borderId="27" xfId="13" applyNumberFormat="1" applyFont="1" applyFill="1" applyBorder="1" applyAlignment="1">
      <alignment horizontal="center"/>
    </xf>
    <xf numFmtId="2" fontId="11" fillId="7" borderId="27" xfId="13" applyNumberFormat="1" applyFont="1" applyFill="1" applyBorder="1" applyAlignment="1">
      <alignment horizontal="center"/>
    </xf>
    <xf numFmtId="0" fontId="19" fillId="2" borderId="10" xfId="13" applyFont="1" applyFill="1" applyBorder="1" applyAlignment="1">
      <alignment horizontal="left" vertical="center" wrapText="1"/>
    </xf>
    <xf numFmtId="166" fontId="11" fillId="6" borderId="27" xfId="13" applyNumberFormat="1" applyFont="1" applyFill="1" applyBorder="1" applyAlignment="1">
      <alignment horizontal="center"/>
    </xf>
    <xf numFmtId="0" fontId="19" fillId="2" borderId="9" xfId="13" applyFont="1" applyFill="1" applyBorder="1" applyAlignment="1">
      <alignment horizontal="left" vertical="center" wrapText="1"/>
    </xf>
    <xf numFmtId="166" fontId="11" fillId="7" borderId="27" xfId="13" applyNumberFormat="1" applyFont="1" applyFill="1" applyBorder="1" applyAlignment="1">
      <alignment horizontal="center"/>
    </xf>
    <xf numFmtId="2" fontId="2" fillId="2" borderId="0" xfId="13" applyNumberFormat="1" applyFont="1" applyFill="1" applyAlignment="1">
      <alignment horizontal="center"/>
    </xf>
    <xf numFmtId="0" fontId="11" fillId="2" borderId="53" xfId="13" applyFont="1" applyFill="1" applyBorder="1" applyAlignment="1">
      <alignment horizontal="right"/>
    </xf>
    <xf numFmtId="2" fontId="11" fillId="7" borderId="30" xfId="13" applyNumberFormat="1" applyFont="1" applyFill="1" applyBorder="1" applyAlignment="1">
      <alignment horizontal="center"/>
    </xf>
    <xf numFmtId="0" fontId="12" fillId="2" borderId="0" xfId="13" applyFont="1" applyFill="1" applyAlignment="1">
      <alignment horizontal="center" wrapText="1"/>
    </xf>
    <xf numFmtId="0" fontId="11" fillId="2" borderId="16" xfId="13" applyFont="1" applyFill="1" applyBorder="1" applyAlignment="1">
      <alignment horizontal="right"/>
    </xf>
    <xf numFmtId="171" fontId="12" fillId="7" borderId="16" xfId="13" applyNumberFormat="1" applyFont="1" applyFill="1" applyBorder="1" applyAlignment="1">
      <alignment horizontal="center"/>
    </xf>
    <xf numFmtId="10" fontId="11" fillId="2" borderId="0" xfId="13" applyNumberFormat="1" applyFont="1" applyFill="1" applyAlignment="1">
      <alignment horizontal="center"/>
    </xf>
    <xf numFmtId="10" fontId="12" fillId="6" borderId="41" xfId="13" applyNumberFormat="1" applyFont="1" applyFill="1" applyBorder="1" applyAlignment="1">
      <alignment horizontal="center"/>
    </xf>
    <xf numFmtId="0" fontId="12" fillId="7" borderId="17" xfId="13" applyFont="1" applyFill="1" applyBorder="1" applyAlignment="1">
      <alignment horizontal="center"/>
    </xf>
    <xf numFmtId="0" fontId="12" fillId="2" borderId="54" xfId="13" applyFont="1" applyFill="1" applyBorder="1" applyAlignment="1">
      <alignment horizontal="center"/>
    </xf>
    <xf numFmtId="0" fontId="12" fillId="2" borderId="55" xfId="13" applyFont="1" applyFill="1" applyBorder="1" applyAlignment="1">
      <alignment horizontal="center"/>
    </xf>
    <xf numFmtId="0" fontId="12" fillId="2" borderId="22" xfId="13" applyFont="1" applyFill="1" applyBorder="1" applyAlignment="1">
      <alignment horizontal="center" wrapText="1"/>
    </xf>
    <xf numFmtId="0" fontId="11" fillId="2" borderId="23" xfId="13" applyFont="1" applyFill="1" applyBorder="1" applyAlignment="1">
      <alignment horizontal="center"/>
    </xf>
    <xf numFmtId="1" fontId="13" fillId="3" borderId="31" xfId="13" applyNumberFormat="1" applyFont="1" applyFill="1" applyBorder="1" applyAlignment="1" applyProtection="1">
      <alignment horizontal="center"/>
      <protection locked="0"/>
    </xf>
    <xf numFmtId="166" fontId="11" fillId="2" borderId="26" xfId="13" applyNumberFormat="1" applyFont="1" applyFill="1" applyBorder="1" applyAlignment="1">
      <alignment horizontal="center"/>
    </xf>
    <xf numFmtId="10" fontId="11" fillId="2" borderId="30" xfId="13" applyNumberFormat="1" applyFont="1" applyFill="1" applyBorder="1" applyAlignment="1">
      <alignment horizontal="center"/>
    </xf>
    <xf numFmtId="166" fontId="11" fillId="2" borderId="31" xfId="13" applyNumberFormat="1" applyFont="1" applyFill="1" applyBorder="1" applyAlignment="1">
      <alignment horizontal="center"/>
    </xf>
    <xf numFmtId="10" fontId="11" fillId="2" borderId="32" xfId="13" applyNumberFormat="1" applyFont="1" applyFill="1" applyBorder="1" applyAlignment="1">
      <alignment horizontal="center"/>
    </xf>
    <xf numFmtId="0" fontId="11" fillId="2" borderId="34" xfId="13" applyFont="1" applyFill="1" applyBorder="1" applyAlignment="1">
      <alignment horizontal="center"/>
    </xf>
    <xf numFmtId="1" fontId="13" fillId="3" borderId="35" xfId="13" applyNumberFormat="1" applyFont="1" applyFill="1" applyBorder="1" applyAlignment="1" applyProtection="1">
      <alignment horizontal="center"/>
      <protection locked="0"/>
    </xf>
    <xf numFmtId="166" fontId="11" fillId="2" borderId="35" xfId="13" applyNumberFormat="1" applyFont="1" applyFill="1" applyBorder="1" applyAlignment="1">
      <alignment horizontal="center"/>
    </xf>
    <xf numFmtId="10" fontId="11" fillId="2" borderId="36" xfId="13" applyNumberFormat="1" applyFont="1" applyFill="1" applyBorder="1" applyAlignment="1">
      <alignment horizontal="center"/>
    </xf>
    <xf numFmtId="2" fontId="11" fillId="2" borderId="24" xfId="13" applyNumberFormat="1" applyFont="1" applyFill="1" applyBorder="1" applyAlignment="1">
      <alignment horizontal="center"/>
    </xf>
    <xf numFmtId="171" fontId="11" fillId="2" borderId="2" xfId="13" applyNumberFormat="1" applyFont="1" applyFill="1" applyBorder="1" applyAlignment="1">
      <alignment horizontal="right"/>
    </xf>
    <xf numFmtId="2" fontId="13" fillId="7" borderId="27" xfId="13" applyNumberFormat="1" applyFont="1" applyFill="1" applyBorder="1" applyAlignment="1">
      <alignment horizontal="center"/>
    </xf>
    <xf numFmtId="10" fontId="13" fillId="7" borderId="27" xfId="13" applyNumberFormat="1" applyFont="1" applyFill="1" applyBorder="1" applyAlignment="1">
      <alignment horizontal="center"/>
    </xf>
    <xf numFmtId="0" fontId="11" fillId="2" borderId="23" xfId="13" applyFont="1" applyFill="1" applyBorder="1"/>
    <xf numFmtId="10" fontId="13" fillId="6" borderId="27" xfId="13" applyNumberFormat="1" applyFont="1" applyFill="1" applyBorder="1" applyAlignment="1">
      <alignment horizontal="center"/>
    </xf>
    <xf numFmtId="0" fontId="11" fillId="2" borderId="43" xfId="13" applyFont="1" applyFill="1" applyBorder="1"/>
    <xf numFmtId="0" fontId="11" fillId="2" borderId="56" xfId="13" applyFont="1" applyFill="1" applyBorder="1" applyAlignment="1">
      <alignment horizontal="right"/>
    </xf>
    <xf numFmtId="0" fontId="13" fillId="7" borderId="17" xfId="13" applyFont="1" applyFill="1" applyBorder="1" applyAlignment="1">
      <alignment horizontal="center"/>
    </xf>
    <xf numFmtId="0" fontId="19" fillId="2" borderId="0" xfId="13" applyFont="1" applyFill="1" applyAlignment="1">
      <alignment horizontal="right" vertical="center" wrapText="1"/>
    </xf>
    <xf numFmtId="0" fontId="19" fillId="2" borderId="9" xfId="13" applyFont="1" applyFill="1" applyBorder="1" applyAlignment="1">
      <alignment horizontal="left" vertical="center" wrapText="1"/>
    </xf>
    <xf numFmtId="0" fontId="11" fillId="2" borderId="9" xfId="13" applyFont="1" applyFill="1" applyBorder="1"/>
    <xf numFmtId="0" fontId="12" fillId="2" borderId="10" xfId="13" applyFont="1" applyFill="1" applyBorder="1" applyAlignment="1">
      <alignment horizontal="center"/>
    </xf>
    <xf numFmtId="0" fontId="11" fillId="2" borderId="10" xfId="13" applyFont="1" applyFill="1" applyBorder="1" applyAlignment="1">
      <alignment horizontal="center"/>
    </xf>
    <xf numFmtId="0" fontId="11" fillId="2" borderId="7" xfId="13" applyFont="1" applyFill="1" applyBorder="1"/>
    <xf numFmtId="0" fontId="12" fillId="2" borderId="11" xfId="13" applyFont="1" applyFill="1" applyBorder="1"/>
    <xf numFmtId="0" fontId="11" fillId="2" borderId="11" xfId="13" applyFont="1" applyFill="1" applyBorder="1"/>
    <xf numFmtId="0" fontId="21" fillId="2" borderId="0" xfId="14" applyFont="1" applyFill="1" applyAlignment="1">
      <alignment horizontal="center" vertical="center"/>
    </xf>
    <xf numFmtId="0" fontId="2" fillId="2" borderId="0" xfId="14" applyFont="1" applyFill="1"/>
    <xf numFmtId="0" fontId="22" fillId="2" borderId="0" xfId="14" applyFont="1" applyFill="1" applyAlignment="1">
      <alignment horizontal="center" vertical="center"/>
    </xf>
    <xf numFmtId="0" fontId="11" fillId="2" borderId="0" xfId="14" applyFont="1" applyFill="1"/>
    <xf numFmtId="0" fontId="19" fillId="2" borderId="18" xfId="14" applyFont="1" applyFill="1" applyBorder="1" applyAlignment="1">
      <alignment horizontal="center"/>
    </xf>
    <xf numFmtId="0" fontId="19" fillId="2" borderId="19" xfId="14" applyFont="1" applyFill="1" applyBorder="1" applyAlignment="1">
      <alignment horizontal="center"/>
    </xf>
    <xf numFmtId="0" fontId="19" fillId="2" borderId="20" xfId="14" applyFont="1" applyFill="1" applyBorder="1" applyAlignment="1">
      <alignment horizontal="center"/>
    </xf>
    <xf numFmtId="0" fontId="20" fillId="2" borderId="10" xfId="14" applyFont="1" applyFill="1" applyBorder="1" applyAlignment="1">
      <alignment horizontal="center" vertical="center"/>
    </xf>
    <xf numFmtId="0" fontId="24" fillId="2" borderId="0" xfId="14" applyFill="1"/>
    <xf numFmtId="0" fontId="12" fillId="2" borderId="0" xfId="14" applyFont="1" applyFill="1"/>
    <xf numFmtId="0" fontId="13" fillId="3" borderId="0" xfId="14" applyFont="1" applyFill="1" applyAlignment="1" applyProtection="1">
      <alignment horizontal="left" wrapText="1"/>
      <protection locked="0"/>
    </xf>
    <xf numFmtId="0" fontId="13" fillId="2" borderId="0" xfId="14" applyFont="1" applyFill="1" applyAlignment="1" applyProtection="1">
      <alignment horizontal="right"/>
      <protection locked="0"/>
    </xf>
    <xf numFmtId="0" fontId="13" fillId="2" borderId="0" xfId="14" applyFont="1" applyFill="1" applyAlignment="1" applyProtection="1">
      <alignment horizontal="left"/>
      <protection locked="0"/>
    </xf>
    <xf numFmtId="0" fontId="14" fillId="2" borderId="0" xfId="14" applyFont="1" applyFill="1"/>
    <xf numFmtId="0" fontId="14" fillId="3" borderId="0" xfId="14" applyFont="1" applyFill="1" applyAlignment="1" applyProtection="1">
      <alignment horizontal="left"/>
      <protection locked="0"/>
    </xf>
    <xf numFmtId="0" fontId="14" fillId="3" borderId="0" xfId="14" applyFont="1" applyFill="1" applyAlignment="1" applyProtection="1">
      <alignment horizontal="left" wrapText="1"/>
      <protection locked="0"/>
    </xf>
    <xf numFmtId="0" fontId="11" fillId="3" borderId="0" xfId="14" applyFont="1" applyFill="1" applyProtection="1">
      <protection locked="0"/>
    </xf>
    <xf numFmtId="168" fontId="14" fillId="3" borderId="0" xfId="14" applyNumberFormat="1" applyFont="1" applyFill="1" applyAlignment="1" applyProtection="1">
      <alignment horizontal="center"/>
      <protection locked="0"/>
    </xf>
    <xf numFmtId="169" fontId="11" fillId="2" borderId="0" xfId="14" applyNumberFormat="1" applyFont="1" applyFill="1" applyAlignment="1">
      <alignment horizontal="left"/>
    </xf>
    <xf numFmtId="0" fontId="3" fillId="2" borderId="0" xfId="14" applyFont="1" applyFill="1" applyAlignment="1">
      <alignment horizontal="left"/>
    </xf>
    <xf numFmtId="0" fontId="12" fillId="2" borderId="0" xfId="14" applyFont="1" applyFill="1" applyAlignment="1">
      <alignment horizontal="right"/>
    </xf>
    <xf numFmtId="0" fontId="11" fillId="2" borderId="0" xfId="14" applyFont="1" applyFill="1" applyAlignment="1">
      <alignment horizontal="right"/>
    </xf>
    <xf numFmtId="0" fontId="14" fillId="3" borderId="0" xfId="14" applyFont="1" applyFill="1" applyAlignment="1" applyProtection="1">
      <alignment horizontal="left"/>
      <protection locked="0"/>
    </xf>
    <xf numFmtId="0" fontId="13" fillId="3" borderId="0" xfId="14" applyFont="1" applyFill="1" applyAlignment="1" applyProtection="1">
      <alignment horizontal="center"/>
      <protection locked="0"/>
    </xf>
    <xf numFmtId="0" fontId="14" fillId="3" borderId="0" xfId="14" applyFont="1" applyFill="1" applyAlignment="1" applyProtection="1">
      <alignment horizontal="center"/>
      <protection locked="0"/>
    </xf>
    <xf numFmtId="0" fontId="19" fillId="2" borderId="18" xfId="14" applyFont="1" applyFill="1" applyBorder="1" applyAlignment="1">
      <alignment horizontal="justify" vertical="center" wrapText="1"/>
    </xf>
    <xf numFmtId="0" fontId="19" fillId="2" borderId="19" xfId="14" applyFont="1" applyFill="1" applyBorder="1" applyAlignment="1">
      <alignment horizontal="justify" vertical="center" wrapText="1"/>
    </xf>
    <xf numFmtId="0" fontId="19" fillId="2" borderId="20" xfId="14" applyFont="1" applyFill="1" applyBorder="1" applyAlignment="1">
      <alignment horizontal="justify" vertical="center" wrapText="1"/>
    </xf>
    <xf numFmtId="0" fontId="5" fillId="2" borderId="1" xfId="14" applyFont="1" applyFill="1" applyBorder="1" applyAlignment="1">
      <alignment horizontal="center"/>
    </xf>
    <xf numFmtId="0" fontId="15" fillId="2" borderId="0" xfId="14" applyFont="1" applyFill="1" applyAlignment="1">
      <alignment vertical="center" wrapText="1"/>
    </xf>
    <xf numFmtId="0" fontId="12" fillId="2" borderId="0" xfId="14" applyFont="1" applyFill="1" applyAlignment="1">
      <alignment horizontal="center"/>
    </xf>
    <xf numFmtId="0" fontId="16" fillId="2" borderId="0" xfId="14" applyFont="1" applyFill="1"/>
    <xf numFmtId="0" fontId="17" fillId="2" borderId="0" xfId="14" applyFont="1" applyFill="1"/>
    <xf numFmtId="2" fontId="13" fillId="3" borderId="0" xfId="14" applyNumberFormat="1" applyFont="1" applyFill="1" applyAlignment="1" applyProtection="1">
      <alignment horizontal="center"/>
      <protection locked="0"/>
    </xf>
    <xf numFmtId="0" fontId="19" fillId="2" borderId="18" xfId="14" applyFont="1" applyFill="1" applyBorder="1" applyAlignment="1">
      <alignment horizontal="left" vertical="center" wrapText="1"/>
    </xf>
    <xf numFmtId="0" fontId="19" fillId="2" borderId="19" xfId="14" applyFont="1" applyFill="1" applyBorder="1" applyAlignment="1">
      <alignment horizontal="left" vertical="center" wrapText="1"/>
    </xf>
    <xf numFmtId="0" fontId="19" fillId="2" borderId="20" xfId="14" applyFont="1" applyFill="1" applyBorder="1" applyAlignment="1">
      <alignment horizontal="left" vertical="center" wrapText="1"/>
    </xf>
    <xf numFmtId="0" fontId="12" fillId="2" borderId="0" xfId="14" applyFont="1" applyFill="1" applyAlignment="1">
      <alignment vertical="center" wrapText="1"/>
    </xf>
    <xf numFmtId="0" fontId="18" fillId="2" borderId="0" xfId="14" applyFont="1" applyFill="1"/>
    <xf numFmtId="2" fontId="12" fillId="2" borderId="0" xfId="14" applyNumberFormat="1" applyFont="1" applyFill="1" applyAlignment="1">
      <alignment horizontal="center"/>
    </xf>
    <xf numFmtId="0" fontId="19" fillId="2" borderId="0" xfId="14" applyFont="1" applyFill="1" applyAlignment="1">
      <alignment horizontal="left" vertical="center" wrapText="1"/>
    </xf>
    <xf numFmtId="170" fontId="12" fillId="2" borderId="0" xfId="14" applyNumberFormat="1" applyFont="1" applyFill="1" applyAlignment="1">
      <alignment horizontal="center"/>
    </xf>
    <xf numFmtId="0" fontId="11" fillId="2" borderId="21" xfId="14" applyFont="1" applyFill="1" applyBorder="1" applyAlignment="1">
      <alignment horizontal="right"/>
    </xf>
    <xf numFmtId="0" fontId="13" fillId="3" borderId="22" xfId="14" applyFont="1" applyFill="1" applyBorder="1" applyAlignment="1" applyProtection="1">
      <alignment horizontal="center"/>
      <protection locked="0"/>
    </xf>
    <xf numFmtId="0" fontId="12" fillId="2" borderId="47" xfId="14" applyFont="1" applyFill="1" applyBorder="1" applyAlignment="1">
      <alignment horizontal="center"/>
    </xf>
    <xf numFmtId="0" fontId="12" fillId="2" borderId="40" xfId="14" applyFont="1" applyFill="1" applyBorder="1" applyAlignment="1">
      <alignment horizontal="center"/>
    </xf>
    <xf numFmtId="0" fontId="12" fillId="2" borderId="58" xfId="14" applyFont="1" applyFill="1" applyBorder="1" applyAlignment="1">
      <alignment horizontal="center"/>
    </xf>
    <xf numFmtId="0" fontId="11" fillId="2" borderId="23" xfId="14" applyFont="1" applyFill="1" applyBorder="1" applyAlignment="1">
      <alignment horizontal="right"/>
    </xf>
    <xf numFmtId="0" fontId="13" fillId="3" borderId="24" xfId="14" applyFont="1" applyFill="1" applyBorder="1" applyAlignment="1" applyProtection="1">
      <alignment horizontal="center"/>
      <protection locked="0"/>
    </xf>
    <xf numFmtId="0" fontId="12" fillId="2" borderId="22" xfId="14" applyFont="1" applyFill="1" applyBorder="1" applyAlignment="1">
      <alignment horizontal="center"/>
    </xf>
    <xf numFmtId="0" fontId="12" fillId="2" borderId="25" xfId="14" applyFont="1" applyFill="1" applyBorder="1" applyAlignment="1">
      <alignment horizontal="center"/>
    </xf>
    <xf numFmtId="0" fontId="12" fillId="2" borderId="26" xfId="14" applyFont="1" applyFill="1" applyBorder="1" applyAlignment="1">
      <alignment horizontal="center"/>
    </xf>
    <xf numFmtId="0" fontId="12" fillId="2" borderId="27" xfId="14" applyFont="1" applyFill="1" applyBorder="1" applyAlignment="1">
      <alignment horizontal="center"/>
    </xf>
    <xf numFmtId="0" fontId="12" fillId="2" borderId="12" xfId="14" applyFont="1" applyFill="1" applyBorder="1" applyAlignment="1">
      <alignment horizontal="center"/>
    </xf>
    <xf numFmtId="0" fontId="11" fillId="2" borderId="28" xfId="14" applyFont="1" applyFill="1" applyBorder="1" applyAlignment="1">
      <alignment horizontal="center"/>
    </xf>
    <xf numFmtId="0" fontId="25" fillId="3" borderId="29" xfId="10" applyFont="1" applyFill="1" applyBorder="1" applyAlignment="1" applyProtection="1">
      <alignment horizontal="center"/>
      <protection locked="0"/>
    </xf>
    <xf numFmtId="171" fontId="11" fillId="2" borderId="26" xfId="14" applyNumberFormat="1" applyFont="1" applyFill="1" applyBorder="1" applyAlignment="1">
      <alignment horizontal="center"/>
    </xf>
    <xf numFmtId="0" fontId="25" fillId="3" borderId="29" xfId="11" applyFont="1" applyFill="1" applyBorder="1" applyAlignment="1" applyProtection="1">
      <alignment horizontal="center"/>
      <protection locked="0"/>
    </xf>
    <xf numFmtId="171" fontId="11" fillId="2" borderId="30" xfId="14" applyNumberFormat="1" applyFont="1" applyFill="1" applyBorder="1" applyAlignment="1">
      <alignment horizontal="center"/>
    </xf>
    <xf numFmtId="0" fontId="18" fillId="2" borderId="13" xfId="14" applyFont="1" applyFill="1" applyBorder="1"/>
    <xf numFmtId="0" fontId="11" fillId="2" borderId="24" xfId="14" applyFont="1" applyFill="1" applyBorder="1" applyAlignment="1">
      <alignment horizontal="center"/>
    </xf>
    <xf numFmtId="0" fontId="25" fillId="3" borderId="23" xfId="10" applyFont="1" applyFill="1" applyBorder="1" applyAlignment="1" applyProtection="1">
      <alignment horizontal="center"/>
      <protection locked="0"/>
    </xf>
    <xf numFmtId="171" fontId="11" fillId="2" borderId="31" xfId="14" applyNumberFormat="1" applyFont="1" applyFill="1" applyBorder="1" applyAlignment="1">
      <alignment horizontal="center"/>
    </xf>
    <xf numFmtId="0" fontId="25" fillId="3" borderId="23" xfId="11" applyFont="1" applyFill="1" applyBorder="1" applyAlignment="1" applyProtection="1">
      <alignment horizontal="center"/>
      <protection locked="0"/>
    </xf>
    <xf numFmtId="171" fontId="11" fillId="2" borderId="32" xfId="14" applyNumberFormat="1" applyFont="1" applyFill="1" applyBorder="1" applyAlignment="1">
      <alignment horizontal="center"/>
    </xf>
    <xf numFmtId="10" fontId="15" fillId="2" borderId="14" xfId="14" applyNumberFormat="1" applyFont="1" applyFill="1" applyBorder="1" applyAlignment="1">
      <alignment horizontal="center" vertical="center"/>
    </xf>
    <xf numFmtId="0" fontId="11" fillId="2" borderId="33" xfId="14" applyFont="1" applyFill="1" applyBorder="1" applyAlignment="1">
      <alignment horizontal="center"/>
    </xf>
    <xf numFmtId="0" fontId="25" fillId="3" borderId="34" xfId="10" applyFont="1" applyFill="1" applyBorder="1" applyAlignment="1" applyProtection="1">
      <alignment horizontal="center"/>
      <protection locked="0"/>
    </xf>
    <xf numFmtId="171" fontId="11" fillId="2" borderId="35" xfId="14" applyNumberFormat="1" applyFont="1" applyFill="1" applyBorder="1" applyAlignment="1">
      <alignment horizontal="center"/>
    </xf>
    <xf numFmtId="0" fontId="25" fillId="3" borderId="34" xfId="11" applyFont="1" applyFill="1" applyBorder="1" applyAlignment="1" applyProtection="1">
      <alignment horizontal="center"/>
      <protection locked="0"/>
    </xf>
    <xf numFmtId="171" fontId="11" fillId="2" borderId="36" xfId="14" applyNumberFormat="1" applyFont="1" applyFill="1" applyBorder="1" applyAlignment="1">
      <alignment horizontal="center"/>
    </xf>
    <xf numFmtId="0" fontId="11" fillId="2" borderId="15" xfId="14" applyFont="1" applyFill="1" applyBorder="1"/>
    <xf numFmtId="0" fontId="11" fillId="2" borderId="24" xfId="14" applyFont="1" applyFill="1" applyBorder="1" applyAlignment="1">
      <alignment horizontal="right"/>
    </xf>
    <xf numFmtId="1" fontId="12" fillId="6" borderId="37" xfId="14" applyNumberFormat="1" applyFont="1" applyFill="1" applyBorder="1" applyAlignment="1">
      <alignment horizontal="center"/>
    </xf>
    <xf numFmtId="171" fontId="12" fillId="6" borderId="38" xfId="14" applyNumberFormat="1" applyFont="1" applyFill="1" applyBorder="1" applyAlignment="1">
      <alignment horizontal="center"/>
    </xf>
    <xf numFmtId="171" fontId="12" fillId="6" borderId="39" xfId="14" applyNumberFormat="1" applyFont="1" applyFill="1" applyBorder="1" applyAlignment="1">
      <alignment horizontal="center"/>
    </xf>
    <xf numFmtId="0" fontId="2" fillId="2" borderId="0" xfId="14" applyFont="1" applyFill="1" applyAlignment="1">
      <alignment horizontal="center"/>
    </xf>
    <xf numFmtId="0" fontId="11" fillId="2" borderId="40" xfId="14" applyFont="1" applyFill="1" applyBorder="1" applyAlignment="1">
      <alignment horizontal="right"/>
    </xf>
    <xf numFmtId="0" fontId="13" fillId="3" borderId="16" xfId="14" applyFont="1" applyFill="1" applyBorder="1" applyAlignment="1" applyProtection="1">
      <alignment horizontal="center"/>
      <protection locked="0"/>
    </xf>
    <xf numFmtId="0" fontId="11" fillId="2" borderId="11" xfId="14" applyFont="1" applyFill="1" applyBorder="1" applyAlignment="1">
      <alignment horizontal="right"/>
    </xf>
    <xf numFmtId="2" fontId="11" fillId="6" borderId="41" xfId="14" applyNumberFormat="1" applyFont="1" applyFill="1" applyBorder="1" applyAlignment="1">
      <alignment horizontal="center"/>
    </xf>
    <xf numFmtId="0" fontId="11" fillId="2" borderId="0" xfId="14" applyFont="1" applyFill="1" applyAlignment="1">
      <alignment horizontal="center"/>
    </xf>
    <xf numFmtId="2" fontId="11" fillId="7" borderId="41" xfId="14" applyNumberFormat="1" applyFont="1" applyFill="1" applyBorder="1" applyAlignment="1">
      <alignment horizontal="center"/>
    </xf>
    <xf numFmtId="2" fontId="11" fillId="2" borderId="0" xfId="14" applyNumberFormat="1" applyFont="1" applyFill="1" applyAlignment="1">
      <alignment horizontal="center"/>
    </xf>
    <xf numFmtId="0" fontId="19" fillId="2" borderId="21" xfId="14" applyFont="1" applyFill="1" applyBorder="1" applyAlignment="1">
      <alignment horizontal="left" vertical="center" wrapText="1"/>
    </xf>
    <xf numFmtId="0" fontId="19" fillId="2" borderId="22" xfId="14" applyFont="1" applyFill="1" applyBorder="1" applyAlignment="1">
      <alignment horizontal="left" vertical="center" wrapText="1"/>
    </xf>
    <xf numFmtId="166" fontId="11" fillId="6" borderId="41" xfId="14" applyNumberFormat="1" applyFont="1" applyFill="1" applyBorder="1" applyAlignment="1">
      <alignment horizontal="center"/>
    </xf>
    <xf numFmtId="166" fontId="11" fillId="2" borderId="0" xfId="14" applyNumberFormat="1" applyFont="1" applyFill="1" applyAlignment="1">
      <alignment horizontal="center"/>
    </xf>
    <xf numFmtId="166" fontId="11" fillId="6" borderId="17" xfId="14" applyNumberFormat="1" applyFont="1" applyFill="1" applyBorder="1" applyAlignment="1">
      <alignment horizontal="center"/>
    </xf>
    <xf numFmtId="0" fontId="19" fillId="2" borderId="43" xfId="14" applyFont="1" applyFill="1" applyBorder="1" applyAlignment="1">
      <alignment horizontal="left" vertical="center" wrapText="1"/>
    </xf>
    <xf numFmtId="0" fontId="19" fillId="2" borderId="44" xfId="14" applyFont="1" applyFill="1" applyBorder="1" applyAlignment="1">
      <alignment horizontal="left" vertical="center" wrapText="1"/>
    </xf>
    <xf numFmtId="0" fontId="11" fillId="2" borderId="42" xfId="14" applyFont="1" applyFill="1" applyBorder="1" applyAlignment="1">
      <alignment horizontal="right"/>
    </xf>
    <xf numFmtId="166" fontId="13" fillId="3" borderId="41" xfId="14" applyNumberFormat="1" applyFont="1" applyFill="1" applyBorder="1" applyAlignment="1" applyProtection="1">
      <alignment horizontal="center"/>
      <protection locked="0"/>
    </xf>
    <xf numFmtId="166" fontId="11" fillId="2" borderId="0" xfId="14" applyNumberFormat="1" applyFont="1" applyFill="1"/>
    <xf numFmtId="0" fontId="11" fillId="2" borderId="29" xfId="14" applyFont="1" applyFill="1" applyBorder="1" applyAlignment="1">
      <alignment horizontal="right"/>
    </xf>
    <xf numFmtId="1" fontId="11" fillId="2" borderId="0" xfId="14" applyNumberFormat="1" applyFont="1" applyFill="1" applyAlignment="1">
      <alignment horizontal="center"/>
    </xf>
    <xf numFmtId="0" fontId="11" fillId="2" borderId="15" xfId="14" applyFont="1" applyFill="1" applyBorder="1" applyAlignment="1">
      <alignment horizontal="right"/>
    </xf>
    <xf numFmtId="2" fontId="11" fillId="6" borderId="15" xfId="14" applyNumberFormat="1" applyFont="1" applyFill="1" applyBorder="1" applyAlignment="1">
      <alignment horizontal="center"/>
    </xf>
    <xf numFmtId="171" fontId="12" fillId="7" borderId="13" xfId="14" applyNumberFormat="1" applyFont="1" applyFill="1" applyBorder="1" applyAlignment="1">
      <alignment horizontal="center"/>
    </xf>
    <xf numFmtId="171" fontId="11" fillId="2" borderId="0" xfId="14" applyNumberFormat="1" applyFont="1" applyFill="1" applyAlignment="1">
      <alignment horizontal="center"/>
    </xf>
    <xf numFmtId="10" fontId="11" fillId="6" borderId="41" xfId="14" applyNumberFormat="1" applyFont="1" applyFill="1" applyBorder="1" applyAlignment="1">
      <alignment horizontal="center"/>
    </xf>
    <xf numFmtId="0" fontId="11" fillId="2" borderId="43" xfId="14" applyFont="1" applyFill="1" applyBorder="1" applyAlignment="1">
      <alignment horizontal="right"/>
    </xf>
    <xf numFmtId="0" fontId="11" fillId="7" borderId="15" xfId="14" applyFont="1" applyFill="1" applyBorder="1" applyAlignment="1">
      <alignment horizontal="center"/>
    </xf>
    <xf numFmtId="0" fontId="3" fillId="2" borderId="0" xfId="14" applyFont="1" applyFill="1"/>
    <xf numFmtId="0" fontId="12" fillId="2" borderId="0" xfId="14" applyFont="1" applyFill="1" applyAlignment="1">
      <alignment horizontal="left"/>
    </xf>
    <xf numFmtId="0" fontId="11" fillId="2" borderId="0" xfId="14" applyFont="1" applyFill="1" applyAlignment="1">
      <alignment horizontal="left"/>
    </xf>
    <xf numFmtId="172" fontId="13" fillId="3" borderId="0" xfId="14" applyNumberFormat="1" applyFont="1" applyFill="1" applyAlignment="1" applyProtection="1">
      <alignment horizontal="center"/>
      <protection locked="0"/>
    </xf>
    <xf numFmtId="166" fontId="12" fillId="2" borderId="0" xfId="14" applyNumberFormat="1" applyFont="1" applyFill="1" applyAlignment="1" applyProtection="1">
      <alignment horizontal="center"/>
      <protection locked="0"/>
    </xf>
    <xf numFmtId="2" fontId="12" fillId="2" borderId="13" xfId="14" applyNumberFormat="1" applyFont="1" applyFill="1" applyBorder="1" applyAlignment="1">
      <alignment horizontal="center"/>
    </xf>
    <xf numFmtId="0" fontId="12" fillId="2" borderId="13" xfId="14" applyFont="1" applyFill="1" applyBorder="1" applyAlignment="1">
      <alignment horizontal="center"/>
    </xf>
    <xf numFmtId="0" fontId="12" fillId="2" borderId="10" xfId="14" applyFont="1" applyFill="1" applyBorder="1" applyAlignment="1">
      <alignment horizontal="center" vertical="center"/>
    </xf>
    <xf numFmtId="2" fontId="13" fillId="3" borderId="13" xfId="14" applyNumberFormat="1" applyFont="1" applyFill="1" applyBorder="1" applyAlignment="1" applyProtection="1">
      <alignment horizontal="center" vertical="center"/>
      <protection locked="0"/>
    </xf>
    <xf numFmtId="0" fontId="11" fillId="2" borderId="13" xfId="14" applyFont="1" applyFill="1" applyBorder="1" applyAlignment="1">
      <alignment horizontal="center"/>
    </xf>
    <xf numFmtId="0" fontId="13" fillId="3" borderId="21" xfId="14" applyFont="1" applyFill="1" applyBorder="1" applyAlignment="1" applyProtection="1">
      <alignment horizontal="center"/>
      <protection locked="0"/>
    </xf>
    <xf numFmtId="166" fontId="11" fillId="2" borderId="21" xfId="14" applyNumberFormat="1" applyFont="1" applyFill="1" applyBorder="1" applyAlignment="1">
      <alignment horizontal="center"/>
    </xf>
    <xf numFmtId="10" fontId="11" fillId="2" borderId="13" xfId="14" applyNumberFormat="1" applyFont="1" applyFill="1" applyBorder="1" applyAlignment="1">
      <alignment horizontal="center" vertical="center"/>
    </xf>
    <xf numFmtId="0" fontId="12" fillId="2" borderId="0" xfId="14" applyFont="1" applyFill="1" applyAlignment="1">
      <alignment horizontal="center" vertical="center"/>
    </xf>
    <xf numFmtId="2" fontId="13" fillId="3" borderId="14" xfId="14" applyNumberFormat="1" applyFont="1" applyFill="1" applyBorder="1" applyAlignment="1" applyProtection="1">
      <alignment horizontal="center" vertical="center"/>
      <protection locked="0"/>
    </xf>
    <xf numFmtId="0" fontId="11" fillId="2" borderId="14" xfId="14" applyFont="1" applyFill="1" applyBorder="1" applyAlignment="1">
      <alignment horizontal="center"/>
    </xf>
    <xf numFmtId="0" fontId="13" fillId="3" borderId="23" xfId="14" applyFont="1" applyFill="1" applyBorder="1" applyAlignment="1" applyProtection="1">
      <alignment horizontal="center"/>
      <protection locked="0"/>
    </xf>
    <xf numFmtId="166" fontId="11" fillId="2" borderId="23" xfId="14" applyNumberFormat="1" applyFont="1" applyFill="1" applyBorder="1" applyAlignment="1">
      <alignment horizontal="center"/>
    </xf>
    <xf numFmtId="10" fontId="11" fillId="2" borderId="14" xfId="14" applyNumberFormat="1" applyFont="1" applyFill="1" applyBorder="1" applyAlignment="1">
      <alignment horizontal="center" vertical="center"/>
    </xf>
    <xf numFmtId="1" fontId="13" fillId="3" borderId="23" xfId="14" applyNumberFormat="1" applyFont="1" applyFill="1" applyBorder="1" applyAlignment="1" applyProtection="1">
      <alignment horizontal="center"/>
      <protection locked="0"/>
    </xf>
    <xf numFmtId="0" fontId="12" fillId="2" borderId="9" xfId="14" applyFont="1" applyFill="1" applyBorder="1" applyAlignment="1">
      <alignment horizontal="center" vertical="center"/>
    </xf>
    <xf numFmtId="2" fontId="13" fillId="3" borderId="15" xfId="14" applyNumberFormat="1" applyFont="1" applyFill="1" applyBorder="1" applyAlignment="1" applyProtection="1">
      <alignment horizontal="center" vertical="center"/>
      <protection locked="0"/>
    </xf>
    <xf numFmtId="0" fontId="11" fillId="2" borderId="15" xfId="14" applyFont="1" applyFill="1" applyBorder="1" applyAlignment="1">
      <alignment horizontal="center"/>
    </xf>
    <xf numFmtId="0" fontId="13" fillId="3" borderId="43" xfId="14" applyFont="1" applyFill="1" applyBorder="1" applyAlignment="1" applyProtection="1">
      <alignment horizontal="center"/>
      <protection locked="0"/>
    </xf>
    <xf numFmtId="166" fontId="11" fillId="2" borderId="13" xfId="14" applyNumberFormat="1" applyFont="1" applyFill="1" applyBorder="1" applyAlignment="1">
      <alignment horizontal="center"/>
    </xf>
    <xf numFmtId="10" fontId="11" fillId="2" borderId="22" xfId="14" applyNumberFormat="1" applyFont="1" applyFill="1" applyBorder="1" applyAlignment="1">
      <alignment horizontal="center" vertical="center"/>
    </xf>
    <xf numFmtId="166" fontId="11" fillId="2" borderId="14" xfId="14" applyNumberFormat="1" applyFont="1" applyFill="1" applyBorder="1" applyAlignment="1">
      <alignment horizontal="center"/>
    </xf>
    <xf numFmtId="10" fontId="11" fillId="2" borderId="24" xfId="14" applyNumberFormat="1" applyFont="1" applyFill="1" applyBorder="1" applyAlignment="1">
      <alignment horizontal="center" vertical="center"/>
    </xf>
    <xf numFmtId="166" fontId="11" fillId="2" borderId="15" xfId="14" applyNumberFormat="1" applyFont="1" applyFill="1" applyBorder="1" applyAlignment="1">
      <alignment horizontal="center"/>
    </xf>
    <xf numFmtId="10" fontId="11" fillId="2" borderId="44" xfId="14" applyNumberFormat="1" applyFont="1" applyFill="1" applyBorder="1" applyAlignment="1">
      <alignment horizontal="center" vertical="center"/>
    </xf>
    <xf numFmtId="0" fontId="14" fillId="2" borderId="24" xfId="14" applyFont="1" applyFill="1" applyBorder="1" applyAlignment="1">
      <alignment horizontal="center"/>
    </xf>
    <xf numFmtId="2" fontId="14" fillId="2" borderId="44" xfId="14" applyNumberFormat="1" applyFont="1" applyFill="1" applyBorder="1" applyAlignment="1">
      <alignment horizontal="center"/>
    </xf>
    <xf numFmtId="0" fontId="19" fillId="2" borderId="21" xfId="14" applyFont="1" applyFill="1" applyBorder="1" applyAlignment="1">
      <alignment horizontal="center" vertical="center" wrapText="1"/>
    </xf>
    <xf numFmtId="0" fontId="19" fillId="2" borderId="22" xfId="14" applyFont="1" applyFill="1" applyBorder="1" applyAlignment="1">
      <alignment horizontal="center" vertical="center" wrapText="1"/>
    </xf>
    <xf numFmtId="0" fontId="19" fillId="2" borderId="43" xfId="14" applyFont="1" applyFill="1" applyBorder="1" applyAlignment="1">
      <alignment horizontal="center" vertical="center" wrapText="1"/>
    </xf>
    <xf numFmtId="0" fontId="19" fillId="2" borderId="44" xfId="14" applyFont="1" applyFill="1" applyBorder="1" applyAlignment="1">
      <alignment horizontal="center" vertical="center" wrapText="1"/>
    </xf>
    <xf numFmtId="0" fontId="12" fillId="2" borderId="43" xfId="14" applyFont="1" applyFill="1" applyBorder="1" applyAlignment="1">
      <alignment horizontal="center" vertical="center"/>
    </xf>
    <xf numFmtId="10" fontId="11" fillId="2" borderId="15" xfId="14" applyNumberFormat="1" applyFont="1" applyFill="1" applyBorder="1" applyAlignment="1">
      <alignment horizontal="center" vertical="center"/>
    </xf>
    <xf numFmtId="0" fontId="11" fillId="2" borderId="45" xfId="14" applyFont="1" applyFill="1" applyBorder="1" applyAlignment="1">
      <alignment horizontal="right"/>
    </xf>
    <xf numFmtId="2" fontId="13" fillId="7" borderId="33" xfId="14" applyNumberFormat="1" applyFont="1" applyFill="1" applyBorder="1" applyAlignment="1">
      <alignment horizontal="center"/>
    </xf>
    <xf numFmtId="10" fontId="13" fillId="7" borderId="33" xfId="14" applyNumberFormat="1" applyFont="1" applyFill="1" applyBorder="1" applyAlignment="1">
      <alignment horizontal="center"/>
    </xf>
    <xf numFmtId="0" fontId="11" fillId="2" borderId="41" xfId="14" applyFont="1" applyFill="1" applyBorder="1" applyAlignment="1">
      <alignment horizontal="right"/>
    </xf>
    <xf numFmtId="10" fontId="13" fillId="6" borderId="57" xfId="14" applyNumberFormat="1" applyFont="1" applyFill="1" applyBorder="1" applyAlignment="1">
      <alignment horizontal="center"/>
    </xf>
    <xf numFmtId="0" fontId="11" fillId="2" borderId="17" xfId="14" applyFont="1" applyFill="1" applyBorder="1" applyAlignment="1">
      <alignment horizontal="right"/>
    </xf>
    <xf numFmtId="0" fontId="13" fillId="7" borderId="46" xfId="14" applyFont="1" applyFill="1" applyBorder="1" applyAlignment="1">
      <alignment horizontal="center"/>
    </xf>
    <xf numFmtId="0" fontId="12" fillId="2" borderId="0" xfId="14" applyFont="1" applyFill="1" applyAlignment="1">
      <alignment horizontal="center"/>
    </xf>
    <xf numFmtId="165" fontId="13" fillId="2" borderId="0" xfId="14" applyNumberFormat="1" applyFont="1" applyFill="1" applyAlignment="1">
      <alignment horizontal="center"/>
    </xf>
    <xf numFmtId="0" fontId="13" fillId="3" borderId="0" xfId="14" applyFont="1" applyFill="1" applyAlignment="1" applyProtection="1">
      <alignment horizontal="left"/>
      <protection locked="0"/>
    </xf>
    <xf numFmtId="0" fontId="12" fillId="2" borderId="47" xfId="14" applyFont="1" applyFill="1" applyBorder="1" applyAlignment="1">
      <alignment horizontal="center"/>
    </xf>
    <xf numFmtId="0" fontId="12" fillId="2" borderId="40" xfId="14" applyFont="1" applyFill="1" applyBorder="1" applyAlignment="1">
      <alignment horizontal="center"/>
    </xf>
    <xf numFmtId="0" fontId="12" fillId="2" borderId="10" xfId="14" applyFont="1" applyFill="1" applyBorder="1" applyAlignment="1">
      <alignment horizontal="center"/>
    </xf>
    <xf numFmtId="0" fontId="12" fillId="2" borderId="30" xfId="14" applyFont="1" applyFill="1" applyBorder="1" applyAlignment="1">
      <alignment horizontal="center"/>
    </xf>
    <xf numFmtId="0" fontId="11" fillId="2" borderId="48" xfId="14" applyFont="1" applyFill="1" applyBorder="1" applyAlignment="1">
      <alignment horizontal="center"/>
    </xf>
    <xf numFmtId="0" fontId="11" fillId="2" borderId="7" xfId="14" applyFont="1" applyFill="1" applyBorder="1" applyAlignment="1">
      <alignment horizontal="center"/>
    </xf>
    <xf numFmtId="1" fontId="12" fillId="6" borderId="49" xfId="14" applyNumberFormat="1" applyFont="1" applyFill="1" applyBorder="1" applyAlignment="1">
      <alignment horizontal="center"/>
    </xf>
    <xf numFmtId="1" fontId="12" fillId="6" borderId="50" xfId="14" applyNumberFormat="1" applyFont="1" applyFill="1" applyBorder="1" applyAlignment="1">
      <alignment horizontal="center"/>
    </xf>
    <xf numFmtId="171" fontId="12" fillId="6" borderId="15" xfId="14" applyNumberFormat="1" applyFont="1" applyFill="1" applyBorder="1" applyAlignment="1">
      <alignment horizontal="center"/>
    </xf>
    <xf numFmtId="0" fontId="11" fillId="2" borderId="51" xfId="14" applyFont="1" applyFill="1" applyBorder="1" applyAlignment="1">
      <alignment horizontal="right"/>
    </xf>
    <xf numFmtId="0" fontId="13" fillId="3" borderId="52" xfId="14" applyFont="1" applyFill="1" applyBorder="1" applyAlignment="1" applyProtection="1">
      <alignment horizontal="center"/>
      <protection locked="0"/>
    </xf>
    <xf numFmtId="0" fontId="11" fillId="2" borderId="25" xfId="14" applyFont="1" applyFill="1" applyBorder="1" applyAlignment="1">
      <alignment horizontal="right"/>
    </xf>
    <xf numFmtId="2" fontId="11" fillId="6" borderId="27" xfId="14" applyNumberFormat="1" applyFont="1" applyFill="1" applyBorder="1" applyAlignment="1">
      <alignment horizontal="center"/>
    </xf>
    <xf numFmtId="2" fontId="11" fillId="7" borderId="27" xfId="14" applyNumberFormat="1" applyFont="1" applyFill="1" applyBorder="1" applyAlignment="1">
      <alignment horizontal="center"/>
    </xf>
    <xf numFmtId="0" fontId="19" fillId="2" borderId="10" xfId="14" applyFont="1" applyFill="1" applyBorder="1" applyAlignment="1">
      <alignment horizontal="left" vertical="center" wrapText="1"/>
    </xf>
    <xf numFmtId="166" fontId="11" fillId="6" borderId="27" xfId="14" applyNumberFormat="1" applyFont="1" applyFill="1" applyBorder="1" applyAlignment="1">
      <alignment horizontal="center"/>
    </xf>
    <xf numFmtId="0" fontId="19" fillId="2" borderId="9" xfId="14" applyFont="1" applyFill="1" applyBorder="1" applyAlignment="1">
      <alignment horizontal="left" vertical="center" wrapText="1"/>
    </xf>
    <xf numFmtId="166" fontId="11" fillId="7" borderId="27" xfId="14" applyNumberFormat="1" applyFont="1" applyFill="1" applyBorder="1" applyAlignment="1">
      <alignment horizontal="center"/>
    </xf>
    <xf numFmtId="2" fontId="2" fillId="2" borderId="0" xfId="14" applyNumberFormat="1" applyFont="1" applyFill="1" applyAlignment="1">
      <alignment horizontal="center"/>
    </xf>
    <xf numFmtId="0" fontId="11" fillId="2" borderId="53" xfId="14" applyFont="1" applyFill="1" applyBorder="1" applyAlignment="1">
      <alignment horizontal="right"/>
    </xf>
    <xf numFmtId="2" fontId="11" fillId="7" borderId="30" xfId="14" applyNumberFormat="1" applyFont="1" applyFill="1" applyBorder="1" applyAlignment="1">
      <alignment horizontal="center"/>
    </xf>
    <xf numFmtId="0" fontId="12" fillId="2" borderId="0" xfId="14" applyFont="1" applyFill="1" applyAlignment="1">
      <alignment horizontal="center" wrapText="1"/>
    </xf>
    <xf numFmtId="0" fontId="11" fillId="2" borderId="16" xfId="14" applyFont="1" applyFill="1" applyBorder="1" applyAlignment="1">
      <alignment horizontal="right"/>
    </xf>
    <xf numFmtId="171" fontId="12" fillId="7" borderId="16" xfId="14" applyNumberFormat="1" applyFont="1" applyFill="1" applyBorder="1" applyAlignment="1">
      <alignment horizontal="center"/>
    </xf>
    <xf numFmtId="10" fontId="11" fillId="2" borderId="0" xfId="14" applyNumberFormat="1" applyFont="1" applyFill="1" applyAlignment="1">
      <alignment horizontal="center"/>
    </xf>
    <xf numFmtId="10" fontId="12" fillId="6" borderId="41" xfId="14" applyNumberFormat="1" applyFont="1" applyFill="1" applyBorder="1" applyAlignment="1">
      <alignment horizontal="center"/>
    </xf>
    <xf numFmtId="0" fontId="12" fillId="7" borderId="17" xfId="14" applyFont="1" applyFill="1" applyBorder="1" applyAlignment="1">
      <alignment horizontal="center"/>
    </xf>
    <xf numFmtId="0" fontId="12" fillId="2" borderId="54" xfId="14" applyFont="1" applyFill="1" applyBorder="1" applyAlignment="1">
      <alignment horizontal="center"/>
    </xf>
    <xf numFmtId="0" fontId="12" fillId="2" borderId="55" xfId="14" applyFont="1" applyFill="1" applyBorder="1" applyAlignment="1">
      <alignment horizontal="center"/>
    </xf>
    <xf numFmtId="0" fontId="12" fillId="2" borderId="22" xfId="14" applyFont="1" applyFill="1" applyBorder="1" applyAlignment="1">
      <alignment horizontal="center" wrapText="1"/>
    </xf>
    <xf numFmtId="0" fontId="11" fillId="2" borderId="23" xfId="14" applyFont="1" applyFill="1" applyBorder="1" applyAlignment="1">
      <alignment horizontal="center"/>
    </xf>
    <xf numFmtId="1" fontId="13" fillId="3" borderId="31" xfId="14" applyNumberFormat="1" applyFont="1" applyFill="1" applyBorder="1" applyAlignment="1" applyProtection="1">
      <alignment horizontal="center"/>
      <protection locked="0"/>
    </xf>
    <xf numFmtId="166" fontId="11" fillId="2" borderId="26" xfId="14" applyNumberFormat="1" applyFont="1" applyFill="1" applyBorder="1" applyAlignment="1">
      <alignment horizontal="center"/>
    </xf>
    <xf numFmtId="10" fontId="11" fillId="2" borderId="30" xfId="14" applyNumberFormat="1" applyFont="1" applyFill="1" applyBorder="1" applyAlignment="1">
      <alignment horizontal="center"/>
    </xf>
    <xf numFmtId="166" fontId="11" fillId="2" borderId="31" xfId="14" applyNumberFormat="1" applyFont="1" applyFill="1" applyBorder="1" applyAlignment="1">
      <alignment horizontal="center"/>
    </xf>
    <xf numFmtId="10" fontId="11" fillId="2" borderId="32" xfId="14" applyNumberFormat="1" applyFont="1" applyFill="1" applyBorder="1" applyAlignment="1">
      <alignment horizontal="center"/>
    </xf>
    <xf numFmtId="0" fontId="11" fillId="2" borderId="34" xfId="14" applyFont="1" applyFill="1" applyBorder="1" applyAlignment="1">
      <alignment horizontal="center"/>
    </xf>
    <xf numFmtId="1" fontId="13" fillId="3" borderId="35" xfId="14" applyNumberFormat="1" applyFont="1" applyFill="1" applyBorder="1" applyAlignment="1" applyProtection="1">
      <alignment horizontal="center"/>
      <protection locked="0"/>
    </xf>
    <xf numFmtId="166" fontId="11" fillId="2" borderId="35" xfId="14" applyNumberFormat="1" applyFont="1" applyFill="1" applyBorder="1" applyAlignment="1">
      <alignment horizontal="center"/>
    </xf>
    <xf numFmtId="10" fontId="11" fillId="2" borderId="36" xfId="14" applyNumberFormat="1" applyFont="1" applyFill="1" applyBorder="1" applyAlignment="1">
      <alignment horizontal="center"/>
    </xf>
    <xf numFmtId="2" fontId="11" fillId="2" borderId="24" xfId="14" applyNumberFormat="1" applyFont="1" applyFill="1" applyBorder="1" applyAlignment="1">
      <alignment horizontal="center"/>
    </xf>
    <xf numFmtId="171" fontId="11" fillId="2" borderId="2" xfId="14" applyNumberFormat="1" applyFont="1" applyFill="1" applyBorder="1" applyAlignment="1">
      <alignment horizontal="right"/>
    </xf>
    <xf numFmtId="2" fontId="13" fillId="7" borderId="27" xfId="14" applyNumberFormat="1" applyFont="1" applyFill="1" applyBorder="1" applyAlignment="1">
      <alignment horizontal="center"/>
    </xf>
    <xf numFmtId="10" fontId="13" fillId="7" borderId="27" xfId="14" applyNumberFormat="1" applyFont="1" applyFill="1" applyBorder="1" applyAlignment="1">
      <alignment horizontal="center"/>
    </xf>
    <xf numFmtId="0" fontId="11" fillId="2" borderId="23" xfId="14" applyFont="1" applyFill="1" applyBorder="1"/>
    <xf numFmtId="10" fontId="13" fillId="6" borderId="27" xfId="14" applyNumberFormat="1" applyFont="1" applyFill="1" applyBorder="1" applyAlignment="1">
      <alignment horizontal="center"/>
    </xf>
    <xf numFmtId="0" fontId="11" fillId="2" borderId="43" xfId="14" applyFont="1" applyFill="1" applyBorder="1"/>
    <xf numFmtId="0" fontId="11" fillId="2" borderId="56" xfId="14" applyFont="1" applyFill="1" applyBorder="1" applyAlignment="1">
      <alignment horizontal="right"/>
    </xf>
    <xf numFmtId="0" fontId="13" fillId="7" borderId="17" xfId="14" applyFont="1" applyFill="1" applyBorder="1" applyAlignment="1">
      <alignment horizontal="center"/>
    </xf>
    <xf numFmtId="0" fontId="19" fillId="2" borderId="0" xfId="14" applyFont="1" applyFill="1" applyAlignment="1">
      <alignment horizontal="right" vertical="center" wrapText="1"/>
    </xf>
    <xf numFmtId="0" fontId="19" fillId="2" borderId="9" xfId="14" applyFont="1" applyFill="1" applyBorder="1" applyAlignment="1">
      <alignment horizontal="left" vertical="center" wrapText="1"/>
    </xf>
    <xf numFmtId="0" fontId="11" fillId="2" borderId="9" xfId="14" applyFont="1" applyFill="1" applyBorder="1"/>
    <xf numFmtId="0" fontId="12" fillId="2" borderId="10" xfId="14" applyFont="1" applyFill="1" applyBorder="1" applyAlignment="1">
      <alignment horizontal="center"/>
    </xf>
    <xf numFmtId="0" fontId="11" fillId="2" borderId="10" xfId="14" applyFont="1" applyFill="1" applyBorder="1" applyAlignment="1">
      <alignment horizontal="center"/>
    </xf>
    <xf numFmtId="0" fontId="11" fillId="2" borderId="7" xfId="14" applyFont="1" applyFill="1" applyBorder="1"/>
    <xf numFmtId="0" fontId="12" fillId="2" borderId="11" xfId="14" applyFont="1" applyFill="1" applyBorder="1"/>
    <xf numFmtId="0" fontId="11" fillId="2" borderId="11" xfId="14" applyFont="1" applyFill="1" applyBorder="1"/>
    <xf numFmtId="0" fontId="13" fillId="3" borderId="29" xfId="4" applyFont="1" applyFill="1" applyBorder="1" applyAlignment="1" applyProtection="1">
      <alignment horizontal="center"/>
      <protection locked="0"/>
    </xf>
    <xf numFmtId="0" fontId="13" fillId="3" borderId="23" xfId="4" applyFont="1" applyFill="1" applyBorder="1" applyAlignment="1" applyProtection="1">
      <alignment horizontal="center"/>
      <protection locked="0"/>
    </xf>
    <xf numFmtId="0" fontId="13" fillId="3" borderId="34" xfId="4" applyFont="1" applyFill="1" applyBorder="1" applyAlignment="1" applyProtection="1">
      <alignment horizontal="center"/>
      <protection locked="0"/>
    </xf>
    <xf numFmtId="0" fontId="13" fillId="3" borderId="29" xfId="5" applyFont="1" applyFill="1" applyBorder="1" applyAlignment="1" applyProtection="1">
      <alignment horizontal="center"/>
      <protection locked="0"/>
    </xf>
    <xf numFmtId="0" fontId="13" fillId="3" borderId="23" xfId="5" applyFont="1" applyFill="1" applyBorder="1" applyAlignment="1" applyProtection="1">
      <alignment horizontal="center"/>
      <protection locked="0"/>
    </xf>
    <xf numFmtId="171" fontId="13" fillId="3" borderId="34" xfId="5" applyNumberFormat="1" applyFont="1" applyFill="1" applyBorder="1" applyAlignment="1" applyProtection="1">
      <alignment horizontal="center"/>
      <protection locked="0"/>
    </xf>
    <xf numFmtId="0" fontId="13" fillId="3" borderId="29" xfId="6" applyFont="1" applyFill="1" applyBorder="1" applyAlignment="1" applyProtection="1">
      <alignment horizontal="center"/>
      <protection locked="0"/>
    </xf>
    <xf numFmtId="0" fontId="13" fillId="3" borderId="23" xfId="6" applyFont="1" applyFill="1" applyBorder="1" applyAlignment="1" applyProtection="1">
      <alignment horizontal="center"/>
      <protection locked="0"/>
    </xf>
    <xf numFmtId="0" fontId="13" fillId="3" borderId="34" xfId="6" applyFont="1" applyFill="1" applyBorder="1" applyAlignment="1" applyProtection="1">
      <alignment horizontal="center"/>
      <protection locked="0"/>
    </xf>
    <xf numFmtId="0" fontId="13" fillId="3" borderId="29" xfId="9" applyFont="1" applyFill="1" applyBorder="1" applyAlignment="1" applyProtection="1">
      <alignment horizontal="center"/>
      <protection locked="0"/>
    </xf>
    <xf numFmtId="0" fontId="13" fillId="3" borderId="23" xfId="9" applyFont="1" applyFill="1" applyBorder="1" applyAlignment="1" applyProtection="1">
      <alignment horizontal="center"/>
      <protection locked="0"/>
    </xf>
    <xf numFmtId="171" fontId="13" fillId="3" borderId="34" xfId="9" applyNumberFormat="1" applyFont="1" applyFill="1" applyBorder="1" applyAlignment="1" applyProtection="1">
      <alignment horizontal="center"/>
      <protection locked="0"/>
    </xf>
    <xf numFmtId="0" fontId="13" fillId="3" borderId="29" xfId="8" applyFont="1" applyFill="1" applyBorder="1" applyAlignment="1" applyProtection="1">
      <alignment horizontal="center"/>
      <protection locked="0"/>
    </xf>
    <xf numFmtId="0" fontId="13" fillId="3" borderId="23" xfId="8" applyFont="1" applyFill="1" applyBorder="1" applyAlignment="1" applyProtection="1">
      <alignment horizontal="center"/>
      <protection locked="0"/>
    </xf>
    <xf numFmtId="0" fontId="13" fillId="3" borderId="34" xfId="8" applyFont="1" applyFill="1" applyBorder="1" applyAlignment="1" applyProtection="1">
      <alignment horizontal="center"/>
      <protection locked="0"/>
    </xf>
    <xf numFmtId="0" fontId="13" fillId="3" borderId="29" xfId="9" applyFont="1" applyFill="1" applyBorder="1" applyAlignment="1" applyProtection="1">
      <alignment horizontal="center"/>
      <protection locked="0"/>
    </xf>
    <xf numFmtId="0" fontId="13" fillId="3" borderId="23" xfId="9" applyFont="1" applyFill="1" applyBorder="1" applyAlignment="1" applyProtection="1">
      <alignment horizontal="center"/>
      <protection locked="0"/>
    </xf>
    <xf numFmtId="171" fontId="13" fillId="3" borderId="34" xfId="9" applyNumberFormat="1" applyFont="1" applyFill="1" applyBorder="1" applyAlignment="1" applyProtection="1">
      <alignment horizontal="center"/>
      <protection locked="0"/>
    </xf>
  </cellXfs>
  <cellStyles count="27">
    <cellStyle name="Normal" xfId="0" builtinId="0"/>
    <cellStyle name="Normal 10" xfId="2"/>
    <cellStyle name="Normal 11" xfId="1"/>
    <cellStyle name="Normal 12" xfId="3"/>
    <cellStyle name="Normal 13" xfId="12"/>
    <cellStyle name="Normal 14" xfId="13"/>
    <cellStyle name="Normal 15" xfId="14"/>
    <cellStyle name="Normal 16" xfId="15"/>
    <cellStyle name="Normal 17" xfId="16"/>
    <cellStyle name="Normal 18" xfId="17"/>
    <cellStyle name="Normal 19" xfId="18"/>
    <cellStyle name="Normal 2" xfId="4"/>
    <cellStyle name="Normal 20" xfId="19"/>
    <cellStyle name="Normal 21" xfId="20"/>
    <cellStyle name="Normal 22" xfId="21"/>
    <cellStyle name="Normal 23" xfId="23"/>
    <cellStyle name="Normal 24" xfId="25"/>
    <cellStyle name="Normal 25" xfId="24"/>
    <cellStyle name="Normal 26" xfId="22"/>
    <cellStyle name="Normal 27" xfId="26"/>
    <cellStyle name="Normal 3" xfId="5"/>
    <cellStyle name="Normal 4" xfId="6"/>
    <cellStyle name="Normal 5" xfId="7"/>
    <cellStyle name="Normal 6" xfId="8"/>
    <cellStyle name="Normal 7" xfId="9"/>
    <cellStyle name="Normal 8" xfId="10"/>
    <cellStyle name="Normal 9" xfId="11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31" zoomScale="50" zoomScaleNormal="40" zoomScalePageLayoutView="50" workbookViewId="0">
      <selection activeCell="F38" sqref="F38:F41"/>
    </sheetView>
  </sheetViews>
  <sheetFormatPr defaultColWidth="9.140625" defaultRowHeight="13.5" x14ac:dyDescent="0.25"/>
  <cols>
    <col min="1" max="1" width="55.42578125" style="610" customWidth="1"/>
    <col min="2" max="2" width="33.7109375" style="610" customWidth="1"/>
    <col min="3" max="3" width="42.28515625" style="610" customWidth="1"/>
    <col min="4" max="4" width="30.5703125" style="610" customWidth="1"/>
    <col min="5" max="5" width="39.85546875" style="610" customWidth="1"/>
    <col min="6" max="6" width="30.7109375" style="610" customWidth="1"/>
    <col min="7" max="7" width="39.85546875" style="610" customWidth="1"/>
    <col min="8" max="8" width="30" style="610" customWidth="1"/>
    <col min="9" max="9" width="30.28515625" style="610" hidden="1" customWidth="1"/>
    <col min="10" max="10" width="30.42578125" style="610" customWidth="1"/>
    <col min="11" max="11" width="21.28515625" style="610" customWidth="1"/>
    <col min="12" max="12" width="9.140625" style="610"/>
    <col min="13" max="16384" width="9.140625" style="617"/>
  </cols>
  <sheetData>
    <row r="1" spans="1:9" ht="18.75" customHeight="1" x14ac:dyDescent="0.25">
      <c r="A1" s="609" t="s">
        <v>45</v>
      </c>
      <c r="B1" s="609"/>
      <c r="C1" s="609"/>
      <c r="D1" s="609"/>
      <c r="E1" s="609"/>
      <c r="F1" s="609"/>
      <c r="G1" s="609"/>
      <c r="H1" s="609"/>
      <c r="I1" s="609"/>
    </row>
    <row r="2" spans="1:9" ht="18.75" customHeight="1" x14ac:dyDescent="0.25">
      <c r="A2" s="609"/>
      <c r="B2" s="609"/>
      <c r="C2" s="609"/>
      <c r="D2" s="609"/>
      <c r="E2" s="609"/>
      <c r="F2" s="609"/>
      <c r="G2" s="609"/>
      <c r="H2" s="609"/>
      <c r="I2" s="609"/>
    </row>
    <row r="3" spans="1:9" ht="18.75" customHeight="1" x14ac:dyDescent="0.25">
      <c r="A3" s="609"/>
      <c r="B3" s="609"/>
      <c r="C3" s="609"/>
      <c r="D3" s="609"/>
      <c r="E3" s="609"/>
      <c r="F3" s="609"/>
      <c r="G3" s="609"/>
      <c r="H3" s="609"/>
      <c r="I3" s="609"/>
    </row>
    <row r="4" spans="1:9" ht="18.75" customHeight="1" x14ac:dyDescent="0.25">
      <c r="A4" s="609"/>
      <c r="B4" s="609"/>
      <c r="C4" s="609"/>
      <c r="D4" s="609"/>
      <c r="E4" s="609"/>
      <c r="F4" s="609"/>
      <c r="G4" s="609"/>
      <c r="H4" s="609"/>
      <c r="I4" s="609"/>
    </row>
    <row r="5" spans="1:9" ht="18.75" customHeight="1" x14ac:dyDescent="0.25">
      <c r="A5" s="609"/>
      <c r="B5" s="609"/>
      <c r="C5" s="609"/>
      <c r="D5" s="609"/>
      <c r="E5" s="609"/>
      <c r="F5" s="609"/>
      <c r="G5" s="609"/>
      <c r="H5" s="609"/>
      <c r="I5" s="609"/>
    </row>
    <row r="6" spans="1:9" ht="18.75" customHeight="1" x14ac:dyDescent="0.25">
      <c r="A6" s="609"/>
      <c r="B6" s="609"/>
      <c r="C6" s="609"/>
      <c r="D6" s="609"/>
      <c r="E6" s="609"/>
      <c r="F6" s="609"/>
      <c r="G6" s="609"/>
      <c r="H6" s="609"/>
      <c r="I6" s="609"/>
    </row>
    <row r="7" spans="1:9" ht="18.75" customHeight="1" x14ac:dyDescent="0.25">
      <c r="A7" s="609"/>
      <c r="B7" s="609"/>
      <c r="C7" s="609"/>
      <c r="D7" s="609"/>
      <c r="E7" s="609"/>
      <c r="F7" s="609"/>
      <c r="G7" s="609"/>
      <c r="H7" s="609"/>
      <c r="I7" s="609"/>
    </row>
    <row r="8" spans="1:9" x14ac:dyDescent="0.25">
      <c r="A8" s="611" t="s">
        <v>46</v>
      </c>
      <c r="B8" s="611"/>
      <c r="C8" s="611"/>
      <c r="D8" s="611"/>
      <c r="E8" s="611"/>
      <c r="F8" s="611"/>
      <c r="G8" s="611"/>
      <c r="H8" s="611"/>
      <c r="I8" s="611"/>
    </row>
    <row r="9" spans="1:9" x14ac:dyDescent="0.25">
      <c r="A9" s="611"/>
      <c r="B9" s="611"/>
      <c r="C9" s="611"/>
      <c r="D9" s="611"/>
      <c r="E9" s="611"/>
      <c r="F9" s="611"/>
      <c r="G9" s="611"/>
      <c r="H9" s="611"/>
      <c r="I9" s="611"/>
    </row>
    <row r="10" spans="1:9" x14ac:dyDescent="0.25">
      <c r="A10" s="611"/>
      <c r="B10" s="611"/>
      <c r="C10" s="611"/>
      <c r="D10" s="611"/>
      <c r="E10" s="611"/>
      <c r="F10" s="611"/>
      <c r="G10" s="611"/>
      <c r="H10" s="611"/>
      <c r="I10" s="611"/>
    </row>
    <row r="11" spans="1:9" x14ac:dyDescent="0.25">
      <c r="A11" s="611"/>
      <c r="B11" s="611"/>
      <c r="C11" s="611"/>
      <c r="D11" s="611"/>
      <c r="E11" s="611"/>
      <c r="F11" s="611"/>
      <c r="G11" s="611"/>
      <c r="H11" s="611"/>
      <c r="I11" s="611"/>
    </row>
    <row r="12" spans="1:9" x14ac:dyDescent="0.25">
      <c r="A12" s="611"/>
      <c r="B12" s="611"/>
      <c r="C12" s="611"/>
      <c r="D12" s="611"/>
      <c r="E12" s="611"/>
      <c r="F12" s="611"/>
      <c r="G12" s="611"/>
      <c r="H12" s="611"/>
      <c r="I12" s="611"/>
    </row>
    <row r="13" spans="1:9" x14ac:dyDescent="0.25">
      <c r="A13" s="611"/>
      <c r="B13" s="611"/>
      <c r="C13" s="611"/>
      <c r="D13" s="611"/>
      <c r="E13" s="611"/>
      <c r="F13" s="611"/>
      <c r="G13" s="611"/>
      <c r="H13" s="611"/>
      <c r="I13" s="611"/>
    </row>
    <row r="14" spans="1:9" x14ac:dyDescent="0.25">
      <c r="A14" s="611"/>
      <c r="B14" s="611"/>
      <c r="C14" s="611"/>
      <c r="D14" s="611"/>
      <c r="E14" s="611"/>
      <c r="F14" s="611"/>
      <c r="G14" s="611"/>
      <c r="H14" s="611"/>
      <c r="I14" s="611"/>
    </row>
    <row r="15" spans="1:9" ht="19.5" customHeight="1" thickBot="1" x14ac:dyDescent="0.35">
      <c r="A15" s="612"/>
    </row>
    <row r="16" spans="1:9" ht="19.5" customHeight="1" thickBot="1" x14ac:dyDescent="0.35">
      <c r="A16" s="613" t="s">
        <v>31</v>
      </c>
      <c r="B16" s="614"/>
      <c r="C16" s="614"/>
      <c r="D16" s="614"/>
      <c r="E16" s="614"/>
      <c r="F16" s="614"/>
      <c r="G16" s="614"/>
      <c r="H16" s="615"/>
    </row>
    <row r="17" spans="1:14" ht="20.25" customHeight="1" x14ac:dyDescent="0.25">
      <c r="A17" s="616" t="s">
        <v>47</v>
      </c>
      <c r="B17" s="616"/>
      <c r="C17" s="616"/>
      <c r="D17" s="616"/>
      <c r="E17" s="616"/>
      <c r="F17" s="616"/>
      <c r="G17" s="616"/>
      <c r="H17" s="616"/>
    </row>
    <row r="18" spans="1:14" ht="26.25" customHeight="1" x14ac:dyDescent="0.4">
      <c r="A18" s="618" t="s">
        <v>33</v>
      </c>
      <c r="B18" s="619" t="s">
        <v>5</v>
      </c>
      <c r="C18" s="619"/>
      <c r="D18" s="620"/>
      <c r="E18" s="621"/>
      <c r="F18" s="622"/>
      <c r="G18" s="622"/>
      <c r="H18" s="622"/>
    </row>
    <row r="19" spans="1:14" ht="26.25" customHeight="1" x14ac:dyDescent="0.4">
      <c r="A19" s="618" t="s">
        <v>34</v>
      </c>
      <c r="B19" s="623" t="s">
        <v>7</v>
      </c>
      <c r="C19" s="622">
        <v>29</v>
      </c>
      <c r="D19" s="622"/>
      <c r="E19" s="622"/>
      <c r="F19" s="622"/>
      <c r="G19" s="622"/>
      <c r="H19" s="622"/>
    </row>
    <row r="20" spans="1:14" ht="26.25" customHeight="1" x14ac:dyDescent="0.4">
      <c r="A20" s="618" t="s">
        <v>35</v>
      </c>
      <c r="B20" s="624" t="s">
        <v>9</v>
      </c>
      <c r="C20" s="624"/>
      <c r="D20" s="622"/>
      <c r="E20" s="622"/>
      <c r="F20" s="622"/>
      <c r="G20" s="622"/>
      <c r="H20" s="622"/>
    </row>
    <row r="21" spans="1:14" ht="26.25" customHeight="1" x14ac:dyDescent="0.4">
      <c r="A21" s="618" t="s">
        <v>36</v>
      </c>
      <c r="B21" s="624" t="s">
        <v>11</v>
      </c>
      <c r="C21" s="624"/>
      <c r="D21" s="624"/>
      <c r="E21" s="624"/>
      <c r="F21" s="624"/>
      <c r="G21" s="624"/>
      <c r="H21" s="624"/>
      <c r="I21" s="625"/>
    </row>
    <row r="22" spans="1:14" ht="26.25" customHeight="1" x14ac:dyDescent="0.4">
      <c r="A22" s="618" t="s">
        <v>37</v>
      </c>
      <c r="B22" s="626" t="s">
        <v>129</v>
      </c>
      <c r="C22" s="622"/>
      <c r="D22" s="622"/>
      <c r="E22" s="622"/>
      <c r="F22" s="622"/>
      <c r="G22" s="622"/>
      <c r="H22" s="622"/>
    </row>
    <row r="23" spans="1:14" ht="26.25" customHeight="1" x14ac:dyDescent="0.4">
      <c r="A23" s="618" t="s">
        <v>38</v>
      </c>
      <c r="B23" s="626"/>
      <c r="C23" s="622"/>
      <c r="D23" s="622"/>
      <c r="E23" s="622"/>
      <c r="F23" s="622"/>
      <c r="G23" s="622"/>
      <c r="H23" s="622"/>
    </row>
    <row r="24" spans="1:14" ht="18.75" x14ac:dyDescent="0.3">
      <c r="A24" s="618"/>
      <c r="B24" s="627"/>
    </row>
    <row r="25" spans="1:14" ht="18.75" x14ac:dyDescent="0.3">
      <c r="A25" s="628" t="s">
        <v>1</v>
      </c>
      <c r="B25" s="627"/>
    </row>
    <row r="26" spans="1:14" ht="26.25" customHeight="1" x14ac:dyDescent="0.4">
      <c r="A26" s="629" t="s">
        <v>4</v>
      </c>
      <c r="B26" s="619" t="s">
        <v>134</v>
      </c>
      <c r="C26" s="619"/>
    </row>
    <row r="27" spans="1:14" ht="26.25" customHeight="1" x14ac:dyDescent="0.4">
      <c r="A27" s="630" t="s">
        <v>48</v>
      </c>
      <c r="B27" s="631" t="s">
        <v>135</v>
      </c>
      <c r="C27" s="631"/>
    </row>
    <row r="28" spans="1:14" ht="27" customHeight="1" thickBot="1" x14ac:dyDescent="0.45">
      <c r="A28" s="630" t="s">
        <v>6</v>
      </c>
      <c r="B28" s="632">
        <v>99.4</v>
      </c>
    </row>
    <row r="29" spans="1:14" s="637" customFormat="1" ht="27" customHeight="1" thickBot="1" x14ac:dyDescent="0.45">
      <c r="A29" s="630" t="s">
        <v>49</v>
      </c>
      <c r="B29" s="633"/>
      <c r="C29" s="634" t="s">
        <v>50</v>
      </c>
      <c r="D29" s="635"/>
      <c r="E29" s="635"/>
      <c r="F29" s="635"/>
      <c r="G29" s="636"/>
      <c r="I29" s="638"/>
      <c r="J29" s="638"/>
      <c r="K29" s="638"/>
      <c r="L29" s="638"/>
    </row>
    <row r="30" spans="1:14" s="637" customFormat="1" ht="19.5" customHeight="1" thickBot="1" x14ac:dyDescent="0.35">
      <c r="A30" s="630" t="s">
        <v>51</v>
      </c>
      <c r="B30" s="639">
        <f>B28-B29</f>
        <v>99.4</v>
      </c>
      <c r="C30" s="640"/>
      <c r="D30" s="640"/>
      <c r="E30" s="640"/>
      <c r="F30" s="640"/>
      <c r="G30" s="641"/>
      <c r="I30" s="638"/>
      <c r="J30" s="638"/>
      <c r="K30" s="638"/>
      <c r="L30" s="638"/>
    </row>
    <row r="31" spans="1:14" s="637" customFormat="1" ht="27" customHeight="1" thickBot="1" x14ac:dyDescent="0.45">
      <c r="A31" s="630" t="s">
        <v>52</v>
      </c>
      <c r="B31" s="642">
        <v>1</v>
      </c>
      <c r="C31" s="643" t="s">
        <v>53</v>
      </c>
      <c r="D31" s="644"/>
      <c r="E31" s="644"/>
      <c r="F31" s="644"/>
      <c r="G31" s="644"/>
      <c r="H31" s="645"/>
      <c r="I31" s="638"/>
      <c r="J31" s="638"/>
      <c r="K31" s="638"/>
      <c r="L31" s="638"/>
    </row>
    <row r="32" spans="1:14" s="637" customFormat="1" ht="27" customHeight="1" thickBot="1" x14ac:dyDescent="0.45">
      <c r="A32" s="630" t="s">
        <v>54</v>
      </c>
      <c r="B32" s="642">
        <v>1</v>
      </c>
      <c r="C32" s="643" t="s">
        <v>55</v>
      </c>
      <c r="D32" s="644"/>
      <c r="E32" s="644"/>
      <c r="F32" s="644"/>
      <c r="G32" s="644"/>
      <c r="H32" s="645"/>
      <c r="I32" s="638"/>
      <c r="J32" s="638"/>
      <c r="K32" s="638"/>
      <c r="L32" s="646"/>
      <c r="M32" s="646"/>
      <c r="N32" s="647"/>
    </row>
    <row r="33" spans="1:14" s="637" customFormat="1" ht="17.25" customHeight="1" x14ac:dyDescent="0.3">
      <c r="A33" s="630"/>
      <c r="B33" s="648"/>
      <c r="C33" s="649"/>
      <c r="D33" s="649"/>
      <c r="E33" s="649"/>
      <c r="F33" s="649"/>
      <c r="G33" s="649"/>
      <c r="H33" s="649"/>
      <c r="I33" s="638"/>
      <c r="J33" s="638"/>
      <c r="K33" s="638"/>
      <c r="L33" s="646"/>
      <c r="M33" s="646"/>
      <c r="N33" s="647"/>
    </row>
    <row r="34" spans="1:14" s="637" customFormat="1" ht="18.75" x14ac:dyDescent="0.3">
      <c r="A34" s="630" t="s">
        <v>56</v>
      </c>
      <c r="B34" s="650">
        <f>B31/B32</f>
        <v>1</v>
      </c>
      <c r="C34" s="612" t="s">
        <v>57</v>
      </c>
      <c r="D34" s="612"/>
      <c r="E34" s="612"/>
      <c r="F34" s="612"/>
      <c r="G34" s="612"/>
      <c r="I34" s="638"/>
      <c r="J34" s="638"/>
      <c r="K34" s="638"/>
      <c r="L34" s="646"/>
      <c r="M34" s="646"/>
      <c r="N34" s="647"/>
    </row>
    <row r="35" spans="1:14" s="637" customFormat="1" ht="19.5" customHeight="1" thickBot="1" x14ac:dyDescent="0.35">
      <c r="A35" s="630"/>
      <c r="B35" s="639"/>
      <c r="G35" s="612"/>
      <c r="I35" s="638"/>
      <c r="J35" s="638"/>
      <c r="K35" s="638"/>
      <c r="L35" s="646"/>
      <c r="M35" s="646"/>
      <c r="N35" s="647"/>
    </row>
    <row r="36" spans="1:14" s="637" customFormat="1" ht="27" customHeight="1" thickBot="1" x14ac:dyDescent="0.45">
      <c r="A36" s="651" t="s">
        <v>58</v>
      </c>
      <c r="B36" s="652">
        <v>20</v>
      </c>
      <c r="C36" s="612"/>
      <c r="D36" s="653" t="s">
        <v>59</v>
      </c>
      <c r="E36" s="654"/>
      <c r="F36" s="653" t="s">
        <v>60</v>
      </c>
      <c r="G36" s="655"/>
      <c r="J36" s="638"/>
      <c r="K36" s="638"/>
      <c r="L36" s="646"/>
      <c r="M36" s="646"/>
      <c r="N36" s="647"/>
    </row>
    <row r="37" spans="1:14" s="637" customFormat="1" ht="27" customHeight="1" thickBot="1" x14ac:dyDescent="0.45">
      <c r="A37" s="656" t="s">
        <v>61</v>
      </c>
      <c r="B37" s="657">
        <v>4</v>
      </c>
      <c r="C37" s="658" t="s">
        <v>62</v>
      </c>
      <c r="D37" s="659" t="s">
        <v>63</v>
      </c>
      <c r="E37" s="660" t="s">
        <v>64</v>
      </c>
      <c r="F37" s="659" t="s">
        <v>63</v>
      </c>
      <c r="G37" s="661" t="s">
        <v>64</v>
      </c>
      <c r="I37" s="662" t="s">
        <v>65</v>
      </c>
      <c r="J37" s="638"/>
      <c r="K37" s="638"/>
      <c r="L37" s="646"/>
      <c r="M37" s="646"/>
      <c r="N37" s="647"/>
    </row>
    <row r="38" spans="1:14" s="637" customFormat="1" ht="26.25" customHeight="1" x14ac:dyDescent="0.4">
      <c r="A38" s="656" t="s">
        <v>66</v>
      </c>
      <c r="B38" s="657">
        <v>20</v>
      </c>
      <c r="C38" s="663">
        <v>1</v>
      </c>
      <c r="D38" s="664">
        <v>248470299</v>
      </c>
      <c r="E38" s="665">
        <f>IF(ISBLANK(D38),"-",$D$48/$D$45*D38)</f>
        <v>109957530.66787823</v>
      </c>
      <c r="F38" s="666">
        <v>223213754</v>
      </c>
      <c r="G38" s="667">
        <f>IF(ISBLANK(F38),"-",$D$48/$F$45*F38)</f>
        <v>107582779.01198311</v>
      </c>
      <c r="I38" s="668"/>
      <c r="J38" s="638"/>
      <c r="K38" s="638"/>
      <c r="L38" s="646"/>
      <c r="M38" s="646"/>
      <c r="N38" s="647"/>
    </row>
    <row r="39" spans="1:14" s="637" customFormat="1" ht="26.25" customHeight="1" x14ac:dyDescent="0.4">
      <c r="A39" s="656" t="s">
        <v>67</v>
      </c>
      <c r="B39" s="657">
        <v>1</v>
      </c>
      <c r="C39" s="669">
        <v>2</v>
      </c>
      <c r="D39" s="670">
        <v>248200466</v>
      </c>
      <c r="E39" s="671">
        <f>IF(ISBLANK(D39),"-",$D$48/$D$45*D39)</f>
        <v>109838119.33182672</v>
      </c>
      <c r="F39" s="672">
        <v>223434395</v>
      </c>
      <c r="G39" s="673">
        <f>IF(ISBLANK(F39),"-",$D$48/$F$45*F39)</f>
        <v>107689121.79560918</v>
      </c>
      <c r="I39" s="674">
        <f>ABS((F43/D43*D42)-F42)/D42</f>
        <v>1.8202912947045985E-2</v>
      </c>
      <c r="J39" s="638"/>
      <c r="K39" s="638"/>
      <c r="L39" s="646"/>
      <c r="M39" s="646"/>
      <c r="N39" s="647"/>
    </row>
    <row r="40" spans="1:14" ht="26.25" customHeight="1" x14ac:dyDescent="0.4">
      <c r="A40" s="656" t="s">
        <v>68</v>
      </c>
      <c r="B40" s="657">
        <v>1</v>
      </c>
      <c r="C40" s="669">
        <v>3</v>
      </c>
      <c r="D40" s="670">
        <v>247760369</v>
      </c>
      <c r="E40" s="671">
        <f>IF(ISBLANK(D40),"-",$D$48/$D$45*D40)</f>
        <v>109643359.71842785</v>
      </c>
      <c r="F40" s="672">
        <v>223324168</v>
      </c>
      <c r="G40" s="673">
        <f>IF(ISBLANK(F40),"-",$D$48/$F$45*F40)</f>
        <v>107635995.46817796</v>
      </c>
      <c r="I40" s="674"/>
      <c r="L40" s="646"/>
      <c r="M40" s="646"/>
      <c r="N40" s="612"/>
    </row>
    <row r="41" spans="1:14" ht="27" customHeight="1" thickBot="1" x14ac:dyDescent="0.45">
      <c r="A41" s="656" t="s">
        <v>69</v>
      </c>
      <c r="B41" s="657">
        <v>1</v>
      </c>
      <c r="C41" s="675">
        <v>4</v>
      </c>
      <c r="D41" s="676"/>
      <c r="E41" s="677" t="str">
        <f>IF(ISBLANK(D41),"-",$D$48/$D$45*D41)</f>
        <v>-</v>
      </c>
      <c r="F41" s="678"/>
      <c r="G41" s="679" t="str">
        <f>IF(ISBLANK(F41),"-",$D$48/$F$45*F41)</f>
        <v>-</v>
      </c>
      <c r="I41" s="680"/>
      <c r="L41" s="646"/>
      <c r="M41" s="646"/>
      <c r="N41" s="612"/>
    </row>
    <row r="42" spans="1:14" ht="27" customHeight="1" thickBot="1" x14ac:dyDescent="0.45">
      <c r="A42" s="656" t="s">
        <v>70</v>
      </c>
      <c r="B42" s="657">
        <v>1</v>
      </c>
      <c r="C42" s="681" t="s">
        <v>71</v>
      </c>
      <c r="D42" s="682">
        <f>AVERAGE(D38:D41)</f>
        <v>248143711.33333334</v>
      </c>
      <c r="E42" s="683">
        <f>AVERAGE(E38:E41)</f>
        <v>109813003.2393776</v>
      </c>
      <c r="F42" s="682">
        <f>AVERAGE(F38:F41)</f>
        <v>223324105.66666666</v>
      </c>
      <c r="G42" s="684">
        <f>AVERAGE(G38:G41)</f>
        <v>107635965.42525674</v>
      </c>
      <c r="H42" s="685"/>
    </row>
    <row r="43" spans="1:14" ht="26.25" customHeight="1" x14ac:dyDescent="0.4">
      <c r="A43" s="656" t="s">
        <v>72</v>
      </c>
      <c r="B43" s="657">
        <v>1</v>
      </c>
      <c r="C43" s="686" t="s">
        <v>73</v>
      </c>
      <c r="D43" s="687">
        <v>34.1</v>
      </c>
      <c r="E43" s="612"/>
      <c r="F43" s="687">
        <v>31.31</v>
      </c>
      <c r="H43" s="685"/>
    </row>
    <row r="44" spans="1:14" ht="26.25" customHeight="1" x14ac:dyDescent="0.4">
      <c r="A44" s="656" t="s">
        <v>74</v>
      </c>
      <c r="B44" s="657">
        <v>1</v>
      </c>
      <c r="C44" s="688" t="s">
        <v>75</v>
      </c>
      <c r="D44" s="689">
        <f>D43*$B$34</f>
        <v>34.1</v>
      </c>
      <c r="E44" s="690"/>
      <c r="F44" s="689">
        <f>F43*$B$34</f>
        <v>31.31</v>
      </c>
      <c r="H44" s="685"/>
    </row>
    <row r="45" spans="1:14" ht="19.5" customHeight="1" thickBot="1" x14ac:dyDescent="0.35">
      <c r="A45" s="656" t="s">
        <v>76</v>
      </c>
      <c r="B45" s="669">
        <f>(B44/B43)*(B42/B41)*(B40/B39)*(B38/B37)*B36</f>
        <v>100</v>
      </c>
      <c r="C45" s="688" t="s">
        <v>77</v>
      </c>
      <c r="D45" s="691">
        <f>D44*$B$30/100</f>
        <v>33.895400000000002</v>
      </c>
      <c r="E45" s="692"/>
      <c r="F45" s="691">
        <f>F44*$B$30/100</f>
        <v>31.122139999999998</v>
      </c>
      <c r="H45" s="685"/>
    </row>
    <row r="46" spans="1:14" ht="19.5" customHeight="1" thickBot="1" x14ac:dyDescent="0.35">
      <c r="A46" s="693" t="s">
        <v>78</v>
      </c>
      <c r="B46" s="694"/>
      <c r="C46" s="688" t="s">
        <v>79</v>
      </c>
      <c r="D46" s="695">
        <f>D45/$B$45</f>
        <v>0.33895400000000003</v>
      </c>
      <c r="E46" s="696"/>
      <c r="F46" s="697">
        <f>F45/$B$45</f>
        <v>0.31122139999999998</v>
      </c>
      <c r="H46" s="685"/>
    </row>
    <row r="47" spans="1:14" ht="27" customHeight="1" thickBot="1" x14ac:dyDescent="0.45">
      <c r="A47" s="698"/>
      <c r="B47" s="699"/>
      <c r="C47" s="700" t="s">
        <v>80</v>
      </c>
      <c r="D47" s="701">
        <v>0.15</v>
      </c>
      <c r="E47" s="702"/>
      <c r="F47" s="696"/>
      <c r="H47" s="685"/>
    </row>
    <row r="48" spans="1:14" ht="18.75" x14ac:dyDescent="0.3">
      <c r="C48" s="703" t="s">
        <v>81</v>
      </c>
      <c r="D48" s="691">
        <f>D47*$B$45</f>
        <v>15</v>
      </c>
      <c r="F48" s="704"/>
      <c r="H48" s="685"/>
    </row>
    <row r="49" spans="1:12" ht="19.5" customHeight="1" thickBot="1" x14ac:dyDescent="0.35">
      <c r="C49" s="705" t="s">
        <v>82</v>
      </c>
      <c r="D49" s="706">
        <f>D48/B34</f>
        <v>15</v>
      </c>
      <c r="F49" s="704"/>
      <c r="H49" s="685"/>
    </row>
    <row r="50" spans="1:12" ht="18.75" x14ac:dyDescent="0.3">
      <c r="C50" s="651" t="s">
        <v>83</v>
      </c>
      <c r="D50" s="707">
        <f>AVERAGE(E38:E41,G38:G41)</f>
        <v>108724484.33231717</v>
      </c>
      <c r="F50" s="708"/>
      <c r="H50" s="685"/>
    </row>
    <row r="51" spans="1:12" ht="18.75" x14ac:dyDescent="0.3">
      <c r="C51" s="656" t="s">
        <v>84</v>
      </c>
      <c r="D51" s="709">
        <f>STDEV(E38:E41,G38:G41)/D50</f>
        <v>1.1010361572804427E-2</v>
      </c>
      <c r="F51" s="708"/>
      <c r="H51" s="685"/>
    </row>
    <row r="52" spans="1:12" ht="19.5" customHeight="1" thickBot="1" x14ac:dyDescent="0.35">
      <c r="C52" s="710" t="s">
        <v>20</v>
      </c>
      <c r="D52" s="711">
        <f>COUNT(E38:E41,G38:G41)</f>
        <v>6</v>
      </c>
      <c r="F52" s="708"/>
    </row>
    <row r="54" spans="1:12" ht="18.75" x14ac:dyDescent="0.3">
      <c r="A54" s="712" t="s">
        <v>1</v>
      </c>
      <c r="B54" s="713" t="s">
        <v>85</v>
      </c>
    </row>
    <row r="55" spans="1:12" ht="18.75" x14ac:dyDescent="0.3">
      <c r="A55" s="612" t="s">
        <v>86</v>
      </c>
      <c r="B55" s="714" t="str">
        <f>B21</f>
        <v xml:space="preserve">Lamivudine 150mg + Zidovudine 300mg + Nevirapine 200mg </v>
      </c>
    </row>
    <row r="56" spans="1:12" ht="26.25" customHeight="1" x14ac:dyDescent="0.4">
      <c r="A56" s="714" t="s">
        <v>87</v>
      </c>
      <c r="B56" s="715">
        <v>300</v>
      </c>
      <c r="C56" s="612" t="str">
        <f>B20</f>
        <v>Lamivudine     Nevirapine and Zidovudine</v>
      </c>
      <c r="H56" s="690"/>
    </row>
    <row r="57" spans="1:12" ht="18.75" x14ac:dyDescent="0.3">
      <c r="A57" s="714" t="s">
        <v>88</v>
      </c>
      <c r="B57" s="716">
        <f>Uniformity!C46</f>
        <v>1136.7725</v>
      </c>
      <c r="H57" s="690"/>
    </row>
    <row r="58" spans="1:12" ht="19.5" customHeight="1" thickBot="1" x14ac:dyDescent="0.35">
      <c r="H58" s="690"/>
    </row>
    <row r="59" spans="1:12" s="637" customFormat="1" ht="27" customHeight="1" thickBot="1" x14ac:dyDescent="0.45">
      <c r="A59" s="651" t="s">
        <v>89</v>
      </c>
      <c r="B59" s="652">
        <v>100</v>
      </c>
      <c r="C59" s="612"/>
      <c r="D59" s="717" t="s">
        <v>90</v>
      </c>
      <c r="E59" s="718" t="s">
        <v>62</v>
      </c>
      <c r="F59" s="718" t="s">
        <v>63</v>
      </c>
      <c r="G59" s="718" t="s">
        <v>91</v>
      </c>
      <c r="H59" s="658" t="s">
        <v>92</v>
      </c>
      <c r="L59" s="638"/>
    </row>
    <row r="60" spans="1:12" s="637" customFormat="1" ht="26.25" customHeight="1" x14ac:dyDescent="0.4">
      <c r="A60" s="656" t="s">
        <v>93</v>
      </c>
      <c r="B60" s="657">
        <v>5</v>
      </c>
      <c r="C60" s="719" t="s">
        <v>94</v>
      </c>
      <c r="D60" s="720">
        <v>1062.08</v>
      </c>
      <c r="E60" s="721">
        <v>1</v>
      </c>
      <c r="F60" s="722">
        <v>191394748</v>
      </c>
      <c r="G60" s="723">
        <f>IF(ISBLANK(F60),"-",(F60/$D$50*$D$47*$B$68)*($B$57/$D$60))</f>
        <v>282.62478629648177</v>
      </c>
      <c r="H60" s="724">
        <f t="shared" ref="H60:H71" si="0">IF(ISBLANK(F60),"-",G60/$B$56)</f>
        <v>0.94208262098827256</v>
      </c>
      <c r="L60" s="638"/>
    </row>
    <row r="61" spans="1:12" s="637" customFormat="1" ht="26.25" customHeight="1" x14ac:dyDescent="0.4">
      <c r="A61" s="656" t="s">
        <v>95</v>
      </c>
      <c r="B61" s="657">
        <v>50</v>
      </c>
      <c r="C61" s="725"/>
      <c r="D61" s="726"/>
      <c r="E61" s="727">
        <v>2</v>
      </c>
      <c r="F61" s="728">
        <v>191058184</v>
      </c>
      <c r="G61" s="729">
        <f>IF(ISBLANK(F61),"-",(F61/$D$50*$D$47*$B$68)*($B$57/$D$60))</f>
        <v>282.12779602078677</v>
      </c>
      <c r="H61" s="730">
        <f t="shared" si="0"/>
        <v>0.9404259867359559</v>
      </c>
      <c r="L61" s="638"/>
    </row>
    <row r="62" spans="1:12" s="637" customFormat="1" ht="26.25" customHeight="1" x14ac:dyDescent="0.4">
      <c r="A62" s="656" t="s">
        <v>96</v>
      </c>
      <c r="B62" s="657">
        <v>1</v>
      </c>
      <c r="C62" s="725"/>
      <c r="D62" s="726"/>
      <c r="E62" s="727">
        <v>3</v>
      </c>
      <c r="F62" s="731">
        <v>190558659</v>
      </c>
      <c r="G62" s="729">
        <f>IF(ISBLANK(F62),"-",(F62/$D$50*$D$47*$B$68)*($B$57/$D$60))</f>
        <v>281.39016791003661</v>
      </c>
      <c r="H62" s="730">
        <f t="shared" si="0"/>
        <v>0.93796722636678875</v>
      </c>
      <c r="L62" s="638"/>
    </row>
    <row r="63" spans="1:12" ht="27" customHeight="1" thickBot="1" x14ac:dyDescent="0.45">
      <c r="A63" s="656" t="s">
        <v>97</v>
      </c>
      <c r="B63" s="657">
        <v>1</v>
      </c>
      <c r="C63" s="732"/>
      <c r="D63" s="733"/>
      <c r="E63" s="734">
        <v>4</v>
      </c>
      <c r="F63" s="735"/>
      <c r="G63" s="729" t="str">
        <f>IF(ISBLANK(F63),"-",(F63/$D$50*$D$47*$B$68)*($B$57/$D$60))</f>
        <v>-</v>
      </c>
      <c r="H63" s="730" t="str">
        <f t="shared" si="0"/>
        <v>-</v>
      </c>
    </row>
    <row r="64" spans="1:12" ht="26.25" customHeight="1" x14ac:dyDescent="0.4">
      <c r="A64" s="656" t="s">
        <v>98</v>
      </c>
      <c r="B64" s="657">
        <v>1</v>
      </c>
      <c r="C64" s="719" t="s">
        <v>99</v>
      </c>
      <c r="D64" s="720">
        <v>1044.47</v>
      </c>
      <c r="E64" s="721">
        <v>1</v>
      </c>
      <c r="F64" s="722">
        <v>191233523</v>
      </c>
      <c r="G64" s="736">
        <f>IF(ISBLANK(F64),"-",(F64/$D$50*$D$47*$B$68)*($B$57/$D$64))</f>
        <v>287.14781565661389</v>
      </c>
      <c r="H64" s="737">
        <f t="shared" si="0"/>
        <v>0.95715938552204627</v>
      </c>
    </row>
    <row r="65" spans="1:8" ht="26.25" customHeight="1" x14ac:dyDescent="0.4">
      <c r="A65" s="656" t="s">
        <v>100</v>
      </c>
      <c r="B65" s="657">
        <v>1</v>
      </c>
      <c r="C65" s="725"/>
      <c r="D65" s="726"/>
      <c r="E65" s="727">
        <v>2</v>
      </c>
      <c r="F65" s="728">
        <v>192402647</v>
      </c>
      <c r="G65" s="738">
        <f>IF(ISBLANK(F65),"-",(F65/$D$50*$D$47*$B$68)*($B$57/$D$64))</f>
        <v>288.90332064112283</v>
      </c>
      <c r="H65" s="739">
        <f t="shared" si="0"/>
        <v>0.96301106880374276</v>
      </c>
    </row>
    <row r="66" spans="1:8" ht="26.25" customHeight="1" x14ac:dyDescent="0.4">
      <c r="A66" s="656" t="s">
        <v>101</v>
      </c>
      <c r="B66" s="657">
        <v>1</v>
      </c>
      <c r="C66" s="725"/>
      <c r="D66" s="726"/>
      <c r="E66" s="727">
        <v>3</v>
      </c>
      <c r="F66" s="728">
        <v>191440415</v>
      </c>
      <c r="G66" s="738">
        <f>IF(ISBLANK(F66),"-",(F66/$D$50*$D$47*$B$68)*($B$57/$D$64))</f>
        <v>287.45847555005122</v>
      </c>
      <c r="H66" s="739">
        <f t="shared" si="0"/>
        <v>0.95819491850017069</v>
      </c>
    </row>
    <row r="67" spans="1:8" ht="27" customHeight="1" thickBot="1" x14ac:dyDescent="0.45">
      <c r="A67" s="656" t="s">
        <v>102</v>
      </c>
      <c r="B67" s="657">
        <v>1</v>
      </c>
      <c r="C67" s="732"/>
      <c r="D67" s="733"/>
      <c r="E67" s="734">
        <v>4</v>
      </c>
      <c r="F67" s="735"/>
      <c r="G67" s="740" t="str">
        <f>IF(ISBLANK(F67),"-",(F67/$D$50*$D$47*$B$68)*($B$57/$D$64))</f>
        <v>-</v>
      </c>
      <c r="H67" s="741" t="str">
        <f t="shared" si="0"/>
        <v>-</v>
      </c>
    </row>
    <row r="68" spans="1:8" ht="26.25" customHeight="1" x14ac:dyDescent="0.4">
      <c r="A68" s="656" t="s">
        <v>103</v>
      </c>
      <c r="B68" s="742">
        <f>(B67/B66)*(B65/B64)*(B63/B62)*(B61/B60)*B59</f>
        <v>1000</v>
      </c>
      <c r="C68" s="719" t="s">
        <v>104</v>
      </c>
      <c r="D68" s="720">
        <v>1082.3499999999999</v>
      </c>
      <c r="E68" s="721">
        <v>1</v>
      </c>
      <c r="F68" s="722">
        <v>195979266</v>
      </c>
      <c r="G68" s="736">
        <f>IF(ISBLANK(F68),"-",(F68/$D$50*$D$47*$B$68)*($B$57/$D$68))</f>
        <v>283.97484208796777</v>
      </c>
      <c r="H68" s="730">
        <f t="shared" si="0"/>
        <v>0.94658280695989261</v>
      </c>
    </row>
    <row r="69" spans="1:8" ht="27" customHeight="1" thickBot="1" x14ac:dyDescent="0.45">
      <c r="A69" s="710" t="s">
        <v>105</v>
      </c>
      <c r="B69" s="743">
        <f>(D47*B68)/B56*B57</f>
        <v>568.38625000000002</v>
      </c>
      <c r="C69" s="725"/>
      <c r="D69" s="726"/>
      <c r="E69" s="727">
        <v>2</v>
      </c>
      <c r="F69" s="728">
        <v>195910196</v>
      </c>
      <c r="G69" s="738">
        <f>IF(ISBLANK(F69),"-",(F69/$D$50*$D$47*$B$68)*($B$57/$D$68))</f>
        <v>283.87475934583216</v>
      </c>
      <c r="H69" s="730">
        <f t="shared" si="0"/>
        <v>0.9462491978194405</v>
      </c>
    </row>
    <row r="70" spans="1:8" ht="26.25" customHeight="1" x14ac:dyDescent="0.4">
      <c r="A70" s="744" t="s">
        <v>78</v>
      </c>
      <c r="B70" s="745"/>
      <c r="C70" s="725"/>
      <c r="D70" s="726"/>
      <c r="E70" s="727">
        <v>3</v>
      </c>
      <c r="F70" s="728">
        <v>195402197</v>
      </c>
      <c r="G70" s="738">
        <f>IF(ISBLANK(F70),"-",(F70/$D$50*$D$47*$B$68)*($B$57/$D$68))</f>
        <v>283.13866649912325</v>
      </c>
      <c r="H70" s="730">
        <f t="shared" si="0"/>
        <v>0.94379555499707746</v>
      </c>
    </row>
    <row r="71" spans="1:8" ht="27" customHeight="1" thickBot="1" x14ac:dyDescent="0.45">
      <c r="A71" s="746"/>
      <c r="B71" s="747"/>
      <c r="C71" s="748"/>
      <c r="D71" s="733"/>
      <c r="E71" s="734">
        <v>4</v>
      </c>
      <c r="F71" s="735"/>
      <c r="G71" s="740" t="str">
        <f>IF(ISBLANK(F71),"-",(F71/$D$50*$D$47*$B$68)*($B$57/$D$68))</f>
        <v>-</v>
      </c>
      <c r="H71" s="749" t="str">
        <f t="shared" si="0"/>
        <v>-</v>
      </c>
    </row>
    <row r="72" spans="1:8" ht="26.25" customHeight="1" x14ac:dyDescent="0.4">
      <c r="A72" s="690"/>
      <c r="B72" s="690"/>
      <c r="C72" s="690"/>
      <c r="D72" s="690"/>
      <c r="E72" s="690"/>
      <c r="F72" s="750" t="s">
        <v>71</v>
      </c>
      <c r="G72" s="751">
        <f>AVERAGE(G60:G71)</f>
        <v>284.51562555644625</v>
      </c>
      <c r="H72" s="752">
        <f>AVERAGE(H60:H71)</f>
        <v>0.9483854185214875</v>
      </c>
    </row>
    <row r="73" spans="1:8" ht="26.25" customHeight="1" x14ac:dyDescent="0.4">
      <c r="C73" s="690"/>
      <c r="D73" s="690"/>
      <c r="E73" s="690"/>
      <c r="F73" s="753" t="s">
        <v>84</v>
      </c>
      <c r="G73" s="754">
        <f>STDEV(G60:G71)/G72</f>
        <v>9.3393506252428156E-3</v>
      </c>
      <c r="H73" s="754">
        <f>STDEV(H60:H71)/H72</f>
        <v>9.3393506252428017E-3</v>
      </c>
    </row>
    <row r="74" spans="1:8" ht="27" customHeight="1" thickBot="1" x14ac:dyDescent="0.45">
      <c r="A74" s="690"/>
      <c r="B74" s="690"/>
      <c r="C74" s="690"/>
      <c r="D74" s="690"/>
      <c r="E74" s="692"/>
      <c r="F74" s="755" t="s">
        <v>20</v>
      </c>
      <c r="G74" s="756">
        <f>COUNT(G60:G71)</f>
        <v>9</v>
      </c>
      <c r="H74" s="756">
        <f>COUNT(H60:H71)</f>
        <v>9</v>
      </c>
    </row>
    <row r="76" spans="1:8" ht="26.25" customHeight="1" x14ac:dyDescent="0.4">
      <c r="A76" s="629" t="s">
        <v>106</v>
      </c>
      <c r="B76" s="630" t="s">
        <v>107</v>
      </c>
      <c r="C76" s="757" t="str">
        <f>B20</f>
        <v>Lamivudine     Nevirapine and Zidovudine</v>
      </c>
      <c r="D76" s="757"/>
      <c r="E76" s="612" t="s">
        <v>108</v>
      </c>
      <c r="F76" s="612"/>
      <c r="G76" s="758">
        <f>H72</f>
        <v>0.9483854185214875</v>
      </c>
      <c r="H76" s="639"/>
    </row>
    <row r="77" spans="1:8" ht="18.75" x14ac:dyDescent="0.3">
      <c r="A77" s="628" t="s">
        <v>109</v>
      </c>
      <c r="B77" s="628" t="s">
        <v>110</v>
      </c>
    </row>
    <row r="78" spans="1:8" ht="18.75" x14ac:dyDescent="0.3">
      <c r="A78" s="628"/>
      <c r="B78" s="628"/>
    </row>
    <row r="79" spans="1:8" ht="26.25" customHeight="1" x14ac:dyDescent="0.4">
      <c r="A79" s="629" t="s">
        <v>4</v>
      </c>
      <c r="B79" s="759" t="str">
        <f>B26</f>
        <v>zidovudine</v>
      </c>
      <c r="C79" s="759"/>
    </row>
    <row r="80" spans="1:8" ht="26.25" customHeight="1" x14ac:dyDescent="0.4">
      <c r="A80" s="630" t="s">
        <v>48</v>
      </c>
      <c r="B80" s="759" t="str">
        <f>B27</f>
        <v>WRS Z1-3</v>
      </c>
      <c r="C80" s="759"/>
    </row>
    <row r="81" spans="1:12" ht="27" customHeight="1" thickBot="1" x14ac:dyDescent="0.45">
      <c r="A81" s="630" t="s">
        <v>6</v>
      </c>
      <c r="B81" s="632">
        <f>B28</f>
        <v>99.4</v>
      </c>
    </row>
    <row r="82" spans="1:12" s="637" customFormat="1" ht="27" customHeight="1" thickBot="1" x14ac:dyDescent="0.45">
      <c r="A82" s="630" t="s">
        <v>49</v>
      </c>
      <c r="B82" s="633">
        <v>0</v>
      </c>
      <c r="C82" s="634" t="s">
        <v>50</v>
      </c>
      <c r="D82" s="635"/>
      <c r="E82" s="635"/>
      <c r="F82" s="635"/>
      <c r="G82" s="636"/>
      <c r="I82" s="638"/>
      <c r="J82" s="638"/>
      <c r="K82" s="638"/>
      <c r="L82" s="638"/>
    </row>
    <row r="83" spans="1:12" s="637" customFormat="1" ht="19.5" customHeight="1" thickBot="1" x14ac:dyDescent="0.35">
      <c r="A83" s="630" t="s">
        <v>51</v>
      </c>
      <c r="B83" s="639">
        <f>B81-B82</f>
        <v>99.4</v>
      </c>
      <c r="C83" s="640"/>
      <c r="D83" s="640"/>
      <c r="E83" s="640"/>
      <c r="F83" s="640"/>
      <c r="G83" s="641"/>
      <c r="I83" s="638"/>
      <c r="J83" s="638"/>
      <c r="K83" s="638"/>
      <c r="L83" s="638"/>
    </row>
    <row r="84" spans="1:12" s="637" customFormat="1" ht="27" customHeight="1" thickBot="1" x14ac:dyDescent="0.45">
      <c r="A84" s="630" t="s">
        <v>52</v>
      </c>
      <c r="B84" s="642">
        <v>1</v>
      </c>
      <c r="C84" s="643" t="s">
        <v>111</v>
      </c>
      <c r="D84" s="644"/>
      <c r="E84" s="644"/>
      <c r="F84" s="644"/>
      <c r="G84" s="644"/>
      <c r="H84" s="645"/>
      <c r="I84" s="638"/>
      <c r="J84" s="638"/>
      <c r="K84" s="638"/>
      <c r="L84" s="638"/>
    </row>
    <row r="85" spans="1:12" s="637" customFormat="1" ht="27" customHeight="1" thickBot="1" x14ac:dyDescent="0.45">
      <c r="A85" s="630" t="s">
        <v>54</v>
      </c>
      <c r="B85" s="642">
        <v>1</v>
      </c>
      <c r="C85" s="643" t="s">
        <v>112</v>
      </c>
      <c r="D85" s="644"/>
      <c r="E85" s="644"/>
      <c r="F85" s="644"/>
      <c r="G85" s="644"/>
      <c r="H85" s="645"/>
      <c r="I85" s="638"/>
      <c r="J85" s="638"/>
      <c r="K85" s="638"/>
      <c r="L85" s="638"/>
    </row>
    <row r="86" spans="1:12" s="637" customFormat="1" ht="18.75" x14ac:dyDescent="0.3">
      <c r="A86" s="630"/>
      <c r="B86" s="648"/>
      <c r="C86" s="649"/>
      <c r="D86" s="649"/>
      <c r="E86" s="649"/>
      <c r="F86" s="649"/>
      <c r="G86" s="649"/>
      <c r="H86" s="649"/>
      <c r="I86" s="638"/>
      <c r="J86" s="638"/>
      <c r="K86" s="638"/>
      <c r="L86" s="638"/>
    </row>
    <row r="87" spans="1:12" s="637" customFormat="1" ht="18.75" x14ac:dyDescent="0.3">
      <c r="A87" s="630" t="s">
        <v>56</v>
      </c>
      <c r="B87" s="650">
        <f>B84/B85</f>
        <v>1</v>
      </c>
      <c r="C87" s="612" t="s">
        <v>57</v>
      </c>
      <c r="D87" s="612"/>
      <c r="E87" s="612"/>
      <c r="F87" s="612"/>
      <c r="G87" s="612"/>
      <c r="I87" s="638"/>
      <c r="J87" s="638"/>
      <c r="K87" s="638"/>
      <c r="L87" s="638"/>
    </row>
    <row r="88" spans="1:12" ht="19.5" customHeight="1" thickBot="1" x14ac:dyDescent="0.35">
      <c r="A88" s="628"/>
      <c r="B88" s="628"/>
    </row>
    <row r="89" spans="1:12" ht="27" customHeight="1" thickBot="1" x14ac:dyDescent="0.45">
      <c r="A89" s="651" t="s">
        <v>58</v>
      </c>
      <c r="B89" s="652">
        <v>20</v>
      </c>
      <c r="D89" s="760" t="s">
        <v>59</v>
      </c>
      <c r="E89" s="761"/>
      <c r="F89" s="653" t="s">
        <v>60</v>
      </c>
      <c r="G89" s="655"/>
    </row>
    <row r="90" spans="1:12" ht="27" customHeight="1" thickBot="1" x14ac:dyDescent="0.45">
      <c r="A90" s="656" t="s">
        <v>61</v>
      </c>
      <c r="B90" s="657">
        <v>4</v>
      </c>
      <c r="C90" s="762" t="s">
        <v>62</v>
      </c>
      <c r="D90" s="659" t="s">
        <v>63</v>
      </c>
      <c r="E90" s="660" t="s">
        <v>64</v>
      </c>
      <c r="F90" s="659" t="s">
        <v>63</v>
      </c>
      <c r="G90" s="763" t="s">
        <v>64</v>
      </c>
      <c r="I90" s="662" t="s">
        <v>65</v>
      </c>
    </row>
    <row r="91" spans="1:12" ht="26.25" customHeight="1" x14ac:dyDescent="0.4">
      <c r="A91" s="656" t="s">
        <v>66</v>
      </c>
      <c r="B91" s="657">
        <v>20</v>
      </c>
      <c r="C91" s="764">
        <v>1</v>
      </c>
      <c r="D91" s="829">
        <v>209818322</v>
      </c>
      <c r="E91" s="665">
        <f>IF(ISBLANK(D91),"-",$D$101/$D$98*D91)</f>
        <v>248803431.14794371</v>
      </c>
      <c r="F91" s="832">
        <v>229231020</v>
      </c>
      <c r="G91" s="667">
        <f>IF(ISBLANK(F91),"-",$D$101/$F$98*F91)</f>
        <v>250395991.58468726</v>
      </c>
      <c r="I91" s="668"/>
    </row>
    <row r="92" spans="1:12" ht="26.25" customHeight="1" x14ac:dyDescent="0.4">
      <c r="A92" s="656" t="s">
        <v>67</v>
      </c>
      <c r="B92" s="657">
        <v>1</v>
      </c>
      <c r="C92" s="690">
        <v>2</v>
      </c>
      <c r="D92" s="830">
        <v>210164243</v>
      </c>
      <c r="E92" s="671">
        <f>IF(ISBLANK(D92),"-",$D$101/$D$98*D92)</f>
        <v>249213625.6957112</v>
      </c>
      <c r="F92" s="833">
        <v>229646284</v>
      </c>
      <c r="G92" s="673">
        <f>IF(ISBLANK(F92),"-",$D$101/$F$98*F92)</f>
        <v>250849597.03934789</v>
      </c>
      <c r="I92" s="674">
        <f>ABS((F96/D96*D95)-F95)/D95</f>
        <v>7.4639709517445403E-3</v>
      </c>
    </row>
    <row r="93" spans="1:12" ht="26.25" customHeight="1" x14ac:dyDescent="0.4">
      <c r="A93" s="656" t="s">
        <v>68</v>
      </c>
      <c r="B93" s="657">
        <v>1</v>
      </c>
      <c r="C93" s="690">
        <v>3</v>
      </c>
      <c r="D93" s="830">
        <v>210122213</v>
      </c>
      <c r="E93" s="671">
        <f>IF(ISBLANK(D93),"-",$D$101/$D$98*D93)</f>
        <v>249163786.3484537</v>
      </c>
      <c r="F93" s="833">
        <v>229850415</v>
      </c>
      <c r="G93" s="673">
        <f>IF(ISBLANK(F93),"-",$D$101/$F$98*F93)</f>
        <v>251072575.5182561</v>
      </c>
      <c r="I93" s="674"/>
    </row>
    <row r="94" spans="1:12" ht="27" customHeight="1" thickBot="1" x14ac:dyDescent="0.45">
      <c r="A94" s="656" t="s">
        <v>69</v>
      </c>
      <c r="B94" s="657">
        <v>1</v>
      </c>
      <c r="C94" s="765">
        <v>4</v>
      </c>
      <c r="D94" s="831"/>
      <c r="E94" s="677" t="str">
        <f>IF(ISBLANK(D94),"-",$D$101/$D$98*D94)</f>
        <v>-</v>
      </c>
      <c r="F94" s="834"/>
      <c r="G94" s="679" t="str">
        <f>IF(ISBLANK(F94),"-",$D$101/$F$98*F94)</f>
        <v>-</v>
      </c>
      <c r="I94" s="680"/>
    </row>
    <row r="95" spans="1:12" ht="27" customHeight="1" thickBot="1" x14ac:dyDescent="0.45">
      <c r="A95" s="656" t="s">
        <v>70</v>
      </c>
      <c r="B95" s="657">
        <v>1</v>
      </c>
      <c r="C95" s="630" t="s">
        <v>71</v>
      </c>
      <c r="D95" s="766">
        <f>AVERAGE(D91:D94)</f>
        <v>210034926</v>
      </c>
      <c r="E95" s="683">
        <f>AVERAGE(E91:E94)</f>
        <v>249060281.06403622</v>
      </c>
      <c r="F95" s="767">
        <f>AVERAGE(F91:F94)</f>
        <v>229575906.33333334</v>
      </c>
      <c r="G95" s="768">
        <f>AVERAGE(G91:G94)</f>
        <v>250772721.38076374</v>
      </c>
    </row>
    <row r="96" spans="1:12" ht="26.25" customHeight="1" x14ac:dyDescent="0.4">
      <c r="A96" s="656" t="s">
        <v>72</v>
      </c>
      <c r="B96" s="632">
        <v>1</v>
      </c>
      <c r="C96" s="769" t="s">
        <v>113</v>
      </c>
      <c r="D96" s="770">
        <v>28.28</v>
      </c>
      <c r="E96" s="612"/>
      <c r="F96" s="687">
        <v>30.7</v>
      </c>
    </row>
    <row r="97" spans="1:10" ht="26.25" customHeight="1" x14ac:dyDescent="0.4">
      <c r="A97" s="656" t="s">
        <v>74</v>
      </c>
      <c r="B97" s="632">
        <v>1</v>
      </c>
      <c r="C97" s="771" t="s">
        <v>114</v>
      </c>
      <c r="D97" s="772">
        <f>D96*$B$87</f>
        <v>28.28</v>
      </c>
      <c r="E97" s="690"/>
      <c r="F97" s="689">
        <f>F96*$B$87</f>
        <v>30.7</v>
      </c>
    </row>
    <row r="98" spans="1:10" ht="19.5" customHeight="1" thickBot="1" x14ac:dyDescent="0.35">
      <c r="A98" s="656" t="s">
        <v>76</v>
      </c>
      <c r="B98" s="690">
        <f>(B97/B96)*(B95/B94)*(B93/B92)*(B91/B90)*B89</f>
        <v>100</v>
      </c>
      <c r="C98" s="771" t="s">
        <v>115</v>
      </c>
      <c r="D98" s="773">
        <f>D97*$B$83/100</f>
        <v>28.110320000000002</v>
      </c>
      <c r="E98" s="692"/>
      <c r="F98" s="691">
        <f>F97*$B$83/100</f>
        <v>30.515799999999999</v>
      </c>
    </row>
    <row r="99" spans="1:10" ht="19.5" customHeight="1" thickBot="1" x14ac:dyDescent="0.35">
      <c r="A99" s="693" t="s">
        <v>78</v>
      </c>
      <c r="B99" s="774"/>
      <c r="C99" s="771" t="s">
        <v>116</v>
      </c>
      <c r="D99" s="775">
        <f>D98/$B$98</f>
        <v>0.2811032</v>
      </c>
      <c r="E99" s="692"/>
      <c r="F99" s="697">
        <f>F98/$B$98</f>
        <v>0.30515799999999998</v>
      </c>
      <c r="H99" s="685"/>
    </row>
    <row r="100" spans="1:10" ht="19.5" customHeight="1" thickBot="1" x14ac:dyDescent="0.35">
      <c r="A100" s="698"/>
      <c r="B100" s="776"/>
      <c r="C100" s="771" t="s">
        <v>80</v>
      </c>
      <c r="D100" s="777">
        <f>$B$56/$B$116</f>
        <v>0.33333333333333331</v>
      </c>
      <c r="F100" s="704"/>
      <c r="G100" s="778"/>
      <c r="H100" s="685"/>
    </row>
    <row r="101" spans="1:10" ht="18.75" x14ac:dyDescent="0.3">
      <c r="C101" s="771" t="s">
        <v>81</v>
      </c>
      <c r="D101" s="772">
        <f>D100*$B$98</f>
        <v>33.333333333333329</v>
      </c>
      <c r="F101" s="704"/>
      <c r="H101" s="685"/>
    </row>
    <row r="102" spans="1:10" ht="19.5" customHeight="1" thickBot="1" x14ac:dyDescent="0.35">
      <c r="C102" s="779" t="s">
        <v>82</v>
      </c>
      <c r="D102" s="780">
        <f>D101/B34</f>
        <v>33.333333333333329</v>
      </c>
      <c r="F102" s="708"/>
      <c r="H102" s="685"/>
      <c r="J102" s="781"/>
    </row>
    <row r="103" spans="1:10" ht="18.75" x14ac:dyDescent="0.3">
      <c r="C103" s="782" t="s">
        <v>117</v>
      </c>
      <c r="D103" s="783">
        <f>AVERAGE(E91:E94,G91:G94)</f>
        <v>249916501.22239998</v>
      </c>
      <c r="F103" s="708"/>
      <c r="G103" s="778"/>
      <c r="H103" s="685"/>
      <c r="J103" s="784"/>
    </row>
    <row r="104" spans="1:10" ht="18.75" x14ac:dyDescent="0.3">
      <c r="C104" s="753" t="s">
        <v>84</v>
      </c>
      <c r="D104" s="785">
        <f>STDEV(E91:E94,G91:G94)/D103</f>
        <v>3.8945257465376301E-3</v>
      </c>
      <c r="F104" s="708"/>
      <c r="H104" s="685"/>
      <c r="J104" s="784"/>
    </row>
    <row r="105" spans="1:10" ht="19.5" customHeight="1" thickBot="1" x14ac:dyDescent="0.35">
      <c r="C105" s="755" t="s">
        <v>20</v>
      </c>
      <c r="D105" s="786">
        <f>COUNT(E91:E94,G91:G94)</f>
        <v>6</v>
      </c>
      <c r="F105" s="708"/>
      <c r="H105" s="685"/>
      <c r="J105" s="784"/>
    </row>
    <row r="106" spans="1:10" ht="19.5" customHeight="1" thickBot="1" x14ac:dyDescent="0.35">
      <c r="A106" s="712"/>
      <c r="B106" s="712"/>
      <c r="C106" s="712"/>
      <c r="D106" s="712"/>
      <c r="E106" s="712"/>
    </row>
    <row r="107" spans="1:10" ht="26.25" customHeight="1" x14ac:dyDescent="0.4">
      <c r="A107" s="651" t="s">
        <v>118</v>
      </c>
      <c r="B107" s="652">
        <v>900</v>
      </c>
      <c r="C107" s="760" t="s">
        <v>119</v>
      </c>
      <c r="D107" s="787" t="s">
        <v>63</v>
      </c>
      <c r="E107" s="788" t="s">
        <v>120</v>
      </c>
      <c r="F107" s="789" t="s">
        <v>121</v>
      </c>
    </row>
    <row r="108" spans="1:10" ht="26.25" customHeight="1" x14ac:dyDescent="0.4">
      <c r="A108" s="656" t="s">
        <v>122</v>
      </c>
      <c r="B108" s="657">
        <v>1</v>
      </c>
      <c r="C108" s="790">
        <v>1</v>
      </c>
      <c r="D108" s="791">
        <v>226873814</v>
      </c>
      <c r="E108" s="792">
        <f t="shared" ref="E108:E113" si="1">IF(ISBLANK(D108),"-",D108/$D$103*$D$100*$B$116)</f>
        <v>272.33953687368438</v>
      </c>
      <c r="F108" s="793">
        <f t="shared" ref="F108:F113" si="2">IF(ISBLANK(D108), "-", E108/$B$56)</f>
        <v>0.90779845624561462</v>
      </c>
    </row>
    <row r="109" spans="1:10" ht="26.25" customHeight="1" x14ac:dyDescent="0.4">
      <c r="A109" s="656" t="s">
        <v>95</v>
      </c>
      <c r="B109" s="657">
        <v>1</v>
      </c>
      <c r="C109" s="790">
        <v>2</v>
      </c>
      <c r="D109" s="791">
        <v>226507526</v>
      </c>
      <c r="E109" s="794">
        <f t="shared" si="1"/>
        <v>271.89984441855432</v>
      </c>
      <c r="F109" s="795">
        <f t="shared" si="2"/>
        <v>0.90633281472851446</v>
      </c>
    </row>
    <row r="110" spans="1:10" ht="26.25" customHeight="1" x14ac:dyDescent="0.4">
      <c r="A110" s="656" t="s">
        <v>96</v>
      </c>
      <c r="B110" s="657">
        <v>1</v>
      </c>
      <c r="C110" s="790">
        <v>3</v>
      </c>
      <c r="D110" s="791">
        <v>226668557</v>
      </c>
      <c r="E110" s="794">
        <f t="shared" si="1"/>
        <v>272.09314618039758</v>
      </c>
      <c r="F110" s="795">
        <f t="shared" si="2"/>
        <v>0.90697715393465861</v>
      </c>
    </row>
    <row r="111" spans="1:10" ht="26.25" customHeight="1" x14ac:dyDescent="0.4">
      <c r="A111" s="656" t="s">
        <v>97</v>
      </c>
      <c r="B111" s="657">
        <v>1</v>
      </c>
      <c r="C111" s="790">
        <v>4</v>
      </c>
      <c r="D111" s="791">
        <v>225959451</v>
      </c>
      <c r="E111" s="794">
        <f t="shared" si="1"/>
        <v>271.24193467991853</v>
      </c>
      <c r="F111" s="795">
        <f t="shared" si="2"/>
        <v>0.90413978226639513</v>
      </c>
    </row>
    <row r="112" spans="1:10" ht="26.25" customHeight="1" x14ac:dyDescent="0.4">
      <c r="A112" s="656" t="s">
        <v>98</v>
      </c>
      <c r="B112" s="657">
        <v>1</v>
      </c>
      <c r="C112" s="790">
        <v>5</v>
      </c>
      <c r="D112" s="791">
        <v>222235177</v>
      </c>
      <c r="E112" s="794">
        <f t="shared" si="1"/>
        <v>266.77131271404147</v>
      </c>
      <c r="F112" s="795">
        <f t="shared" si="2"/>
        <v>0.88923770904680488</v>
      </c>
    </row>
    <row r="113" spans="1:10" ht="26.25" customHeight="1" x14ac:dyDescent="0.4">
      <c r="A113" s="656" t="s">
        <v>100</v>
      </c>
      <c r="B113" s="657">
        <v>1</v>
      </c>
      <c r="C113" s="796">
        <v>6</v>
      </c>
      <c r="D113" s="797">
        <v>222234106</v>
      </c>
      <c r="E113" s="798">
        <f t="shared" si="1"/>
        <v>266.77002708464755</v>
      </c>
      <c r="F113" s="799">
        <f t="shared" si="2"/>
        <v>0.88923342361549185</v>
      </c>
    </row>
    <row r="114" spans="1:10" ht="26.25" customHeight="1" x14ac:dyDescent="0.4">
      <c r="A114" s="656" t="s">
        <v>101</v>
      </c>
      <c r="B114" s="657">
        <v>1</v>
      </c>
      <c r="C114" s="790"/>
      <c r="D114" s="690"/>
      <c r="E114" s="612"/>
      <c r="F114" s="800"/>
    </row>
    <row r="115" spans="1:10" ht="26.25" customHeight="1" x14ac:dyDescent="0.4">
      <c r="A115" s="656" t="s">
        <v>102</v>
      </c>
      <c r="B115" s="657">
        <v>1</v>
      </c>
      <c r="C115" s="790"/>
      <c r="D115" s="801" t="s">
        <v>71</v>
      </c>
      <c r="E115" s="802">
        <f>AVERAGE(E108:E113)</f>
        <v>270.18596699187395</v>
      </c>
      <c r="F115" s="803">
        <f>AVERAGE(F108:F113)</f>
        <v>0.90061988997291331</v>
      </c>
    </row>
    <row r="116" spans="1:10" ht="27" customHeight="1" thickBot="1" x14ac:dyDescent="0.45">
      <c r="A116" s="656" t="s">
        <v>103</v>
      </c>
      <c r="B116" s="669">
        <f>(B115/B114)*(B113/B112)*(B111/B110)*(B109/B108)*B107</f>
        <v>900</v>
      </c>
      <c r="C116" s="804"/>
      <c r="D116" s="630" t="s">
        <v>84</v>
      </c>
      <c r="E116" s="805">
        <f>STDEV(E108:E113)/E115</f>
        <v>9.883697033526458E-3</v>
      </c>
      <c r="F116" s="805">
        <f>STDEV(F108:F113)/F115</f>
        <v>9.8836970335264736E-3</v>
      </c>
      <c r="I116" s="612"/>
    </row>
    <row r="117" spans="1:10" ht="27" customHeight="1" thickBot="1" x14ac:dyDescent="0.45">
      <c r="A117" s="693" t="s">
        <v>78</v>
      </c>
      <c r="B117" s="694"/>
      <c r="C117" s="806"/>
      <c r="D117" s="807" t="s">
        <v>20</v>
      </c>
      <c r="E117" s="808">
        <f>COUNT(E108:E113)</f>
        <v>6</v>
      </c>
      <c r="F117" s="808">
        <f>COUNT(F108:F113)</f>
        <v>6</v>
      </c>
      <c r="I117" s="612"/>
      <c r="J117" s="784"/>
    </row>
    <row r="118" spans="1:10" ht="19.5" customHeight="1" thickBot="1" x14ac:dyDescent="0.35">
      <c r="A118" s="698"/>
      <c r="B118" s="699"/>
      <c r="C118" s="612"/>
      <c r="D118" s="612"/>
      <c r="E118" s="612"/>
      <c r="F118" s="690"/>
      <c r="G118" s="612"/>
      <c r="H118" s="612"/>
      <c r="I118" s="612"/>
    </row>
    <row r="119" spans="1:10" ht="18.75" x14ac:dyDescent="0.3">
      <c r="A119" s="809"/>
      <c r="B119" s="649"/>
      <c r="C119" s="612"/>
      <c r="D119" s="612"/>
      <c r="E119" s="612"/>
      <c r="F119" s="690"/>
      <c r="G119" s="612"/>
      <c r="H119" s="612"/>
      <c r="I119" s="612"/>
    </row>
    <row r="120" spans="1:10" ht="26.25" customHeight="1" x14ac:dyDescent="0.4">
      <c r="A120" s="629" t="s">
        <v>106</v>
      </c>
      <c r="B120" s="630" t="s">
        <v>123</v>
      </c>
      <c r="C120" s="757" t="str">
        <f>B20</f>
        <v>Lamivudine     Nevirapine and Zidovudine</v>
      </c>
      <c r="D120" s="757"/>
      <c r="E120" s="612" t="s">
        <v>124</v>
      </c>
      <c r="F120" s="612"/>
      <c r="G120" s="758">
        <f>F115</f>
        <v>0.90061988997291331</v>
      </c>
      <c r="H120" s="612"/>
      <c r="I120" s="612"/>
    </row>
    <row r="121" spans="1:10" ht="19.5" customHeight="1" thickBot="1" x14ac:dyDescent="0.35">
      <c r="A121" s="810"/>
      <c r="B121" s="810"/>
      <c r="C121" s="811"/>
      <c r="D121" s="811"/>
      <c r="E121" s="811"/>
      <c r="F121" s="811"/>
      <c r="G121" s="811"/>
      <c r="H121" s="811"/>
    </row>
    <row r="122" spans="1:10" ht="18.75" x14ac:dyDescent="0.3">
      <c r="B122" s="812" t="s">
        <v>26</v>
      </c>
      <c r="C122" s="812"/>
      <c r="E122" s="762" t="s">
        <v>27</v>
      </c>
      <c r="F122" s="813"/>
      <c r="G122" s="812" t="s">
        <v>28</v>
      </c>
      <c r="H122" s="812"/>
    </row>
    <row r="123" spans="1:10" ht="69.95" customHeight="1" x14ac:dyDescent="0.3">
      <c r="A123" s="629" t="s">
        <v>29</v>
      </c>
      <c r="B123" s="814"/>
      <c r="C123" s="814"/>
      <c r="E123" s="814"/>
      <c r="F123" s="612"/>
      <c r="G123" s="814"/>
      <c r="H123" s="814"/>
    </row>
    <row r="124" spans="1:10" ht="69.95" customHeight="1" x14ac:dyDescent="0.3">
      <c r="A124" s="629" t="s">
        <v>30</v>
      </c>
      <c r="B124" s="815"/>
      <c r="C124" s="815"/>
      <c r="E124" s="815"/>
      <c r="F124" s="612"/>
      <c r="G124" s="816"/>
      <c r="H124" s="816"/>
    </row>
    <row r="125" spans="1:10" ht="18.75" x14ac:dyDescent="0.3">
      <c r="A125" s="690"/>
      <c r="B125" s="690"/>
      <c r="C125" s="690"/>
      <c r="D125" s="690"/>
      <c r="E125" s="690"/>
      <c r="F125" s="692"/>
      <c r="G125" s="690"/>
      <c r="H125" s="690"/>
      <c r="I125" s="612"/>
    </row>
    <row r="126" spans="1:10" ht="18.75" x14ac:dyDescent="0.3">
      <c r="A126" s="690"/>
      <c r="B126" s="690"/>
      <c r="C126" s="690"/>
      <c r="D126" s="690"/>
      <c r="E126" s="690"/>
      <c r="F126" s="692"/>
      <c r="G126" s="690"/>
      <c r="H126" s="690"/>
      <c r="I126" s="612"/>
    </row>
    <row r="127" spans="1:10" ht="18.75" x14ac:dyDescent="0.3">
      <c r="A127" s="690"/>
      <c r="B127" s="690"/>
      <c r="C127" s="690"/>
      <c r="D127" s="690"/>
      <c r="E127" s="690"/>
      <c r="F127" s="692"/>
      <c r="G127" s="690"/>
      <c r="H127" s="690"/>
      <c r="I127" s="612"/>
    </row>
    <row r="128" spans="1:10" ht="18.75" x14ac:dyDescent="0.3">
      <c r="A128" s="690"/>
      <c r="B128" s="690"/>
      <c r="C128" s="690"/>
      <c r="D128" s="690"/>
      <c r="E128" s="690"/>
      <c r="F128" s="692"/>
      <c r="G128" s="690"/>
      <c r="H128" s="690"/>
      <c r="I128" s="612"/>
    </row>
    <row r="129" spans="1:9" ht="18.75" x14ac:dyDescent="0.3">
      <c r="A129" s="690"/>
      <c r="B129" s="690"/>
      <c r="C129" s="690"/>
      <c r="D129" s="690"/>
      <c r="E129" s="690"/>
      <c r="F129" s="692"/>
      <c r="G129" s="690"/>
      <c r="H129" s="690"/>
      <c r="I129" s="612"/>
    </row>
    <row r="130" spans="1:9" ht="18.75" x14ac:dyDescent="0.3">
      <c r="A130" s="690"/>
      <c r="B130" s="690"/>
      <c r="C130" s="690"/>
      <c r="D130" s="690"/>
      <c r="E130" s="690"/>
      <c r="F130" s="692"/>
      <c r="G130" s="690"/>
      <c r="H130" s="690"/>
      <c r="I130" s="612"/>
    </row>
    <row r="131" spans="1:9" ht="18.75" x14ac:dyDescent="0.3">
      <c r="A131" s="690"/>
      <c r="B131" s="690"/>
      <c r="C131" s="690"/>
      <c r="D131" s="690"/>
      <c r="E131" s="690"/>
      <c r="F131" s="692"/>
      <c r="G131" s="690"/>
      <c r="H131" s="690"/>
      <c r="I131" s="612"/>
    </row>
    <row r="132" spans="1:9" ht="18.75" x14ac:dyDescent="0.3">
      <c r="A132" s="690"/>
      <c r="B132" s="690"/>
      <c r="C132" s="690"/>
      <c r="D132" s="690"/>
      <c r="E132" s="690"/>
      <c r="F132" s="692"/>
      <c r="G132" s="690"/>
      <c r="H132" s="690"/>
      <c r="I132" s="612"/>
    </row>
    <row r="133" spans="1:9" ht="18.75" x14ac:dyDescent="0.3">
      <c r="A133" s="690"/>
      <c r="B133" s="690"/>
      <c r="C133" s="690"/>
      <c r="D133" s="690"/>
      <c r="E133" s="690"/>
      <c r="F133" s="692"/>
      <c r="G133" s="690"/>
      <c r="H133" s="690"/>
      <c r="I133" s="612"/>
    </row>
    <row r="250" spans="1:1" x14ac:dyDescent="0.25">
      <c r="A250" s="610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I92:I93"/>
    <mergeCell ref="A99:B100"/>
    <mergeCell ref="A117:B118"/>
    <mergeCell ref="C120:D120"/>
    <mergeCell ref="B122:C122"/>
    <mergeCell ref="G122:H122"/>
    <mergeCell ref="B79:C79"/>
    <mergeCell ref="B80:C80"/>
    <mergeCell ref="C82:G82"/>
    <mergeCell ref="C84:H84"/>
    <mergeCell ref="C85:H85"/>
    <mergeCell ref="F89:G89"/>
    <mergeCell ref="C64:C67"/>
    <mergeCell ref="D64:D67"/>
    <mergeCell ref="C68:C71"/>
    <mergeCell ref="D68:D71"/>
    <mergeCell ref="A70:B71"/>
    <mergeCell ref="C76:D76"/>
    <mergeCell ref="D36:E36"/>
    <mergeCell ref="F36:G36"/>
    <mergeCell ref="I39:I40"/>
    <mergeCell ref="A46:B47"/>
    <mergeCell ref="C60:C63"/>
    <mergeCell ref="D60:D63"/>
    <mergeCell ref="B21:H21"/>
    <mergeCell ref="B26:C26"/>
    <mergeCell ref="B27:C27"/>
    <mergeCell ref="C29:G29"/>
    <mergeCell ref="C31:H31"/>
    <mergeCell ref="C32:H32"/>
    <mergeCell ref="A1:I7"/>
    <mergeCell ref="A8:I14"/>
    <mergeCell ref="A16:H16"/>
    <mergeCell ref="A17:H17"/>
    <mergeCell ref="B18:C18"/>
    <mergeCell ref="B20:C2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9" zoomScale="50" zoomScaleNormal="40" zoomScalePageLayoutView="50" workbookViewId="0">
      <selection activeCell="F38" sqref="F38:F41"/>
    </sheetView>
  </sheetViews>
  <sheetFormatPr defaultColWidth="9.140625" defaultRowHeight="13.5" x14ac:dyDescent="0.25"/>
  <cols>
    <col min="1" max="1" width="55.42578125" style="402" customWidth="1"/>
    <col min="2" max="2" width="33.7109375" style="402" customWidth="1"/>
    <col min="3" max="3" width="42.28515625" style="402" customWidth="1"/>
    <col min="4" max="4" width="30.5703125" style="402" customWidth="1"/>
    <col min="5" max="5" width="39.85546875" style="402" customWidth="1"/>
    <col min="6" max="6" width="30.7109375" style="402" customWidth="1"/>
    <col min="7" max="7" width="39.85546875" style="402" customWidth="1"/>
    <col min="8" max="8" width="30" style="402" customWidth="1"/>
    <col min="9" max="9" width="30.28515625" style="402" hidden="1" customWidth="1"/>
    <col min="10" max="10" width="30.42578125" style="402" customWidth="1"/>
    <col min="11" max="11" width="21.28515625" style="402" customWidth="1"/>
    <col min="12" max="12" width="9.140625" style="402"/>
    <col min="13" max="16384" width="9.140625" style="409"/>
  </cols>
  <sheetData>
    <row r="1" spans="1:9" ht="18.75" customHeight="1" x14ac:dyDescent="0.25">
      <c r="A1" s="401" t="s">
        <v>45</v>
      </c>
      <c r="B1" s="401"/>
      <c r="C1" s="401"/>
      <c r="D1" s="401"/>
      <c r="E1" s="401"/>
      <c r="F1" s="401"/>
      <c r="G1" s="401"/>
      <c r="H1" s="401"/>
      <c r="I1" s="401"/>
    </row>
    <row r="2" spans="1:9" ht="18.75" customHeight="1" x14ac:dyDescent="0.25">
      <c r="A2" s="401"/>
      <c r="B2" s="401"/>
      <c r="C2" s="401"/>
      <c r="D2" s="401"/>
      <c r="E2" s="401"/>
      <c r="F2" s="401"/>
      <c r="G2" s="401"/>
      <c r="H2" s="401"/>
      <c r="I2" s="401"/>
    </row>
    <row r="3" spans="1:9" ht="18.75" customHeight="1" x14ac:dyDescent="0.25">
      <c r="A3" s="401"/>
      <c r="B3" s="401"/>
      <c r="C3" s="401"/>
      <c r="D3" s="401"/>
      <c r="E3" s="401"/>
      <c r="F3" s="401"/>
      <c r="G3" s="401"/>
      <c r="H3" s="401"/>
      <c r="I3" s="401"/>
    </row>
    <row r="4" spans="1:9" ht="18.75" customHeight="1" x14ac:dyDescent="0.25">
      <c r="A4" s="401"/>
      <c r="B4" s="401"/>
      <c r="C4" s="401"/>
      <c r="D4" s="401"/>
      <c r="E4" s="401"/>
      <c r="F4" s="401"/>
      <c r="G4" s="401"/>
      <c r="H4" s="401"/>
      <c r="I4" s="401"/>
    </row>
    <row r="5" spans="1:9" ht="18.75" customHeight="1" x14ac:dyDescent="0.25">
      <c r="A5" s="401"/>
      <c r="B5" s="401"/>
      <c r="C5" s="401"/>
      <c r="D5" s="401"/>
      <c r="E5" s="401"/>
      <c r="F5" s="401"/>
      <c r="G5" s="401"/>
      <c r="H5" s="401"/>
      <c r="I5" s="401"/>
    </row>
    <row r="6" spans="1:9" ht="18.75" customHeight="1" x14ac:dyDescent="0.25">
      <c r="A6" s="401"/>
      <c r="B6" s="401"/>
      <c r="C6" s="401"/>
      <c r="D6" s="401"/>
      <c r="E6" s="401"/>
      <c r="F6" s="401"/>
      <c r="G6" s="401"/>
      <c r="H6" s="401"/>
      <c r="I6" s="401"/>
    </row>
    <row r="7" spans="1:9" ht="18.75" customHeight="1" x14ac:dyDescent="0.25">
      <c r="A7" s="401"/>
      <c r="B7" s="401"/>
      <c r="C7" s="401"/>
      <c r="D7" s="401"/>
      <c r="E7" s="401"/>
      <c r="F7" s="401"/>
      <c r="G7" s="401"/>
      <c r="H7" s="401"/>
      <c r="I7" s="401"/>
    </row>
    <row r="8" spans="1:9" x14ac:dyDescent="0.25">
      <c r="A8" s="403" t="s">
        <v>46</v>
      </c>
      <c r="B8" s="403"/>
      <c r="C8" s="403"/>
      <c r="D8" s="403"/>
      <c r="E8" s="403"/>
      <c r="F8" s="403"/>
      <c r="G8" s="403"/>
      <c r="H8" s="403"/>
      <c r="I8" s="403"/>
    </row>
    <row r="9" spans="1:9" x14ac:dyDescent="0.25">
      <c r="A9" s="403"/>
      <c r="B9" s="403"/>
      <c r="C9" s="403"/>
      <c r="D9" s="403"/>
      <c r="E9" s="403"/>
      <c r="F9" s="403"/>
      <c r="G9" s="403"/>
      <c r="H9" s="403"/>
      <c r="I9" s="403"/>
    </row>
    <row r="10" spans="1:9" x14ac:dyDescent="0.25">
      <c r="A10" s="403"/>
      <c r="B10" s="403"/>
      <c r="C10" s="403"/>
      <c r="D10" s="403"/>
      <c r="E10" s="403"/>
      <c r="F10" s="403"/>
      <c r="G10" s="403"/>
      <c r="H10" s="403"/>
      <c r="I10" s="403"/>
    </row>
    <row r="11" spans="1:9" x14ac:dyDescent="0.25">
      <c r="A11" s="403"/>
      <c r="B11" s="403"/>
      <c r="C11" s="403"/>
      <c r="D11" s="403"/>
      <c r="E11" s="403"/>
      <c r="F11" s="403"/>
      <c r="G11" s="403"/>
      <c r="H11" s="403"/>
      <c r="I11" s="403"/>
    </row>
    <row r="12" spans="1:9" x14ac:dyDescent="0.25">
      <c r="A12" s="403"/>
      <c r="B12" s="403"/>
      <c r="C12" s="403"/>
      <c r="D12" s="403"/>
      <c r="E12" s="403"/>
      <c r="F12" s="403"/>
      <c r="G12" s="403"/>
      <c r="H12" s="403"/>
      <c r="I12" s="403"/>
    </row>
    <row r="13" spans="1:9" x14ac:dyDescent="0.25">
      <c r="A13" s="403"/>
      <c r="B13" s="403"/>
      <c r="C13" s="403"/>
      <c r="D13" s="403"/>
      <c r="E13" s="403"/>
      <c r="F13" s="403"/>
      <c r="G13" s="403"/>
      <c r="H13" s="403"/>
      <c r="I13" s="403"/>
    </row>
    <row r="14" spans="1:9" x14ac:dyDescent="0.25">
      <c r="A14" s="403"/>
      <c r="B14" s="403"/>
      <c r="C14" s="403"/>
      <c r="D14" s="403"/>
      <c r="E14" s="403"/>
      <c r="F14" s="403"/>
      <c r="G14" s="403"/>
      <c r="H14" s="403"/>
      <c r="I14" s="403"/>
    </row>
    <row r="15" spans="1:9" ht="19.5" customHeight="1" thickBot="1" x14ac:dyDescent="0.35">
      <c r="A15" s="404"/>
    </row>
    <row r="16" spans="1:9" ht="19.5" customHeight="1" thickBot="1" x14ac:dyDescent="0.35">
      <c r="A16" s="405" t="s">
        <v>31</v>
      </c>
      <c r="B16" s="406"/>
      <c r="C16" s="406"/>
      <c r="D16" s="406"/>
      <c r="E16" s="406"/>
      <c r="F16" s="406"/>
      <c r="G16" s="406"/>
      <c r="H16" s="407"/>
    </row>
    <row r="17" spans="1:14" ht="20.25" customHeight="1" x14ac:dyDescent="0.25">
      <c r="A17" s="408" t="s">
        <v>47</v>
      </c>
      <c r="B17" s="408"/>
      <c r="C17" s="408"/>
      <c r="D17" s="408"/>
      <c r="E17" s="408"/>
      <c r="F17" s="408"/>
      <c r="G17" s="408"/>
      <c r="H17" s="408"/>
    </row>
    <row r="18" spans="1:14" ht="26.25" customHeight="1" x14ac:dyDescent="0.4">
      <c r="A18" s="410" t="s">
        <v>33</v>
      </c>
      <c r="B18" s="411" t="s">
        <v>5</v>
      </c>
      <c r="C18" s="411"/>
      <c r="D18" s="412"/>
      <c r="E18" s="413"/>
      <c r="F18" s="414"/>
      <c r="G18" s="414"/>
      <c r="H18" s="414"/>
    </row>
    <row r="19" spans="1:14" ht="26.25" customHeight="1" x14ac:dyDescent="0.4">
      <c r="A19" s="410" t="s">
        <v>34</v>
      </c>
      <c r="B19" s="415" t="s">
        <v>7</v>
      </c>
      <c r="C19" s="414">
        <v>29</v>
      </c>
      <c r="D19" s="414"/>
      <c r="E19" s="414"/>
      <c r="F19" s="414"/>
      <c r="G19" s="414"/>
      <c r="H19" s="414"/>
    </row>
    <row r="20" spans="1:14" ht="26.25" customHeight="1" x14ac:dyDescent="0.4">
      <c r="A20" s="410" t="s">
        <v>35</v>
      </c>
      <c r="B20" s="416" t="s">
        <v>9</v>
      </c>
      <c r="C20" s="416"/>
      <c r="D20" s="414"/>
      <c r="E20" s="414"/>
      <c r="F20" s="414"/>
      <c r="G20" s="414"/>
      <c r="H20" s="414"/>
    </row>
    <row r="21" spans="1:14" ht="26.25" customHeight="1" x14ac:dyDescent="0.4">
      <c r="A21" s="410" t="s">
        <v>36</v>
      </c>
      <c r="B21" s="416" t="s">
        <v>11</v>
      </c>
      <c r="C21" s="416"/>
      <c r="D21" s="416"/>
      <c r="E21" s="416"/>
      <c r="F21" s="416"/>
      <c r="G21" s="416"/>
      <c r="H21" s="416"/>
      <c r="I21" s="417"/>
    </row>
    <row r="22" spans="1:14" ht="26.25" customHeight="1" x14ac:dyDescent="0.4">
      <c r="A22" s="410" t="s">
        <v>37</v>
      </c>
      <c r="B22" s="418" t="s">
        <v>129</v>
      </c>
      <c r="C22" s="414"/>
      <c r="D22" s="414"/>
      <c r="E22" s="414"/>
      <c r="F22" s="414"/>
      <c r="G22" s="414"/>
      <c r="H22" s="414"/>
    </row>
    <row r="23" spans="1:14" ht="26.25" customHeight="1" x14ac:dyDescent="0.4">
      <c r="A23" s="410" t="s">
        <v>38</v>
      </c>
      <c r="B23" s="418"/>
      <c r="C23" s="414"/>
      <c r="D23" s="414"/>
      <c r="E23" s="414"/>
      <c r="F23" s="414"/>
      <c r="G23" s="414"/>
      <c r="H23" s="414"/>
    </row>
    <row r="24" spans="1:14" ht="18.75" x14ac:dyDescent="0.3">
      <c r="A24" s="410"/>
      <c r="B24" s="419"/>
    </row>
    <row r="25" spans="1:14" ht="18.75" x14ac:dyDescent="0.3">
      <c r="A25" s="420" t="s">
        <v>1</v>
      </c>
      <c r="B25" s="419"/>
    </row>
    <row r="26" spans="1:14" ht="26.25" customHeight="1" x14ac:dyDescent="0.4">
      <c r="A26" s="421" t="s">
        <v>4</v>
      </c>
      <c r="B26" s="411" t="s">
        <v>132</v>
      </c>
      <c r="C26" s="411"/>
    </row>
    <row r="27" spans="1:14" ht="26.25" customHeight="1" x14ac:dyDescent="0.4">
      <c r="A27" s="422" t="s">
        <v>48</v>
      </c>
      <c r="B27" s="423" t="s">
        <v>133</v>
      </c>
      <c r="C27" s="423"/>
    </row>
    <row r="28" spans="1:14" ht="27" customHeight="1" thickBot="1" x14ac:dyDescent="0.45">
      <c r="A28" s="422" t="s">
        <v>6</v>
      </c>
      <c r="B28" s="424">
        <v>98.8</v>
      </c>
    </row>
    <row r="29" spans="1:14" s="429" customFormat="1" ht="27" customHeight="1" thickBot="1" x14ac:dyDescent="0.45">
      <c r="A29" s="422" t="s">
        <v>49</v>
      </c>
      <c r="B29" s="425"/>
      <c r="C29" s="426" t="s">
        <v>50</v>
      </c>
      <c r="D29" s="427"/>
      <c r="E29" s="427"/>
      <c r="F29" s="427"/>
      <c r="G29" s="428"/>
      <c r="I29" s="430"/>
      <c r="J29" s="430"/>
      <c r="K29" s="430"/>
      <c r="L29" s="430"/>
    </row>
    <row r="30" spans="1:14" s="429" customFormat="1" ht="19.5" customHeight="1" thickBot="1" x14ac:dyDescent="0.35">
      <c r="A30" s="422" t="s">
        <v>51</v>
      </c>
      <c r="B30" s="431">
        <f>B28-B29</f>
        <v>98.8</v>
      </c>
      <c r="C30" s="432"/>
      <c r="D30" s="432"/>
      <c r="E30" s="432"/>
      <c r="F30" s="432"/>
      <c r="G30" s="433"/>
      <c r="I30" s="430"/>
      <c r="J30" s="430"/>
      <c r="K30" s="430"/>
      <c r="L30" s="430"/>
    </row>
    <row r="31" spans="1:14" s="429" customFormat="1" ht="27" customHeight="1" thickBot="1" x14ac:dyDescent="0.45">
      <c r="A31" s="422" t="s">
        <v>52</v>
      </c>
      <c r="B31" s="434">
        <v>1</v>
      </c>
      <c r="C31" s="435" t="s">
        <v>53</v>
      </c>
      <c r="D31" s="436"/>
      <c r="E31" s="436"/>
      <c r="F31" s="436"/>
      <c r="G31" s="436"/>
      <c r="H31" s="437"/>
      <c r="I31" s="430"/>
      <c r="J31" s="430"/>
      <c r="K31" s="430"/>
      <c r="L31" s="430"/>
    </row>
    <row r="32" spans="1:14" s="429" customFormat="1" ht="27" customHeight="1" thickBot="1" x14ac:dyDescent="0.45">
      <c r="A32" s="422" t="s">
        <v>54</v>
      </c>
      <c r="B32" s="434">
        <v>1</v>
      </c>
      <c r="C32" s="435" t="s">
        <v>55</v>
      </c>
      <c r="D32" s="436"/>
      <c r="E32" s="436"/>
      <c r="F32" s="436"/>
      <c r="G32" s="436"/>
      <c r="H32" s="437"/>
      <c r="I32" s="430"/>
      <c r="J32" s="430"/>
      <c r="K32" s="430"/>
      <c r="L32" s="438"/>
      <c r="M32" s="438"/>
      <c r="N32" s="439"/>
    </row>
    <row r="33" spans="1:14" s="429" customFormat="1" ht="17.25" customHeight="1" x14ac:dyDescent="0.3">
      <c r="A33" s="422"/>
      <c r="B33" s="440"/>
      <c r="C33" s="441"/>
      <c r="D33" s="441"/>
      <c r="E33" s="441"/>
      <c r="F33" s="441"/>
      <c r="G33" s="441"/>
      <c r="H33" s="441"/>
      <c r="I33" s="430"/>
      <c r="J33" s="430"/>
      <c r="K33" s="430"/>
      <c r="L33" s="438"/>
      <c r="M33" s="438"/>
      <c r="N33" s="439"/>
    </row>
    <row r="34" spans="1:14" s="429" customFormat="1" ht="18.75" x14ac:dyDescent="0.3">
      <c r="A34" s="422" t="s">
        <v>56</v>
      </c>
      <c r="B34" s="442">
        <f>B31/B32</f>
        <v>1</v>
      </c>
      <c r="C34" s="404" t="s">
        <v>57</v>
      </c>
      <c r="D34" s="404"/>
      <c r="E34" s="404"/>
      <c r="F34" s="404"/>
      <c r="G34" s="404"/>
      <c r="I34" s="430"/>
      <c r="J34" s="430"/>
      <c r="K34" s="430"/>
      <c r="L34" s="438"/>
      <c r="M34" s="438"/>
      <c r="N34" s="439"/>
    </row>
    <row r="35" spans="1:14" s="429" customFormat="1" ht="19.5" customHeight="1" thickBot="1" x14ac:dyDescent="0.35">
      <c r="A35" s="422"/>
      <c r="B35" s="431"/>
      <c r="G35" s="404"/>
      <c r="I35" s="430"/>
      <c r="J35" s="430"/>
      <c r="K35" s="430"/>
      <c r="L35" s="438"/>
      <c r="M35" s="438"/>
      <c r="N35" s="439"/>
    </row>
    <row r="36" spans="1:14" s="429" customFormat="1" ht="27" customHeight="1" thickBot="1" x14ac:dyDescent="0.45">
      <c r="A36" s="443" t="s">
        <v>58</v>
      </c>
      <c r="B36" s="444">
        <v>20</v>
      </c>
      <c r="C36" s="404"/>
      <c r="D36" s="445" t="s">
        <v>59</v>
      </c>
      <c r="E36" s="446"/>
      <c r="F36" s="445" t="s">
        <v>60</v>
      </c>
      <c r="G36" s="447"/>
      <c r="J36" s="430"/>
      <c r="K36" s="430"/>
      <c r="L36" s="438"/>
      <c r="M36" s="438"/>
      <c r="N36" s="439"/>
    </row>
    <row r="37" spans="1:14" s="429" customFormat="1" ht="27" customHeight="1" thickBot="1" x14ac:dyDescent="0.45">
      <c r="A37" s="448" t="s">
        <v>61</v>
      </c>
      <c r="B37" s="449">
        <v>4</v>
      </c>
      <c r="C37" s="450" t="s">
        <v>62</v>
      </c>
      <c r="D37" s="451" t="s">
        <v>63</v>
      </c>
      <c r="E37" s="452" t="s">
        <v>64</v>
      </c>
      <c r="F37" s="451" t="s">
        <v>63</v>
      </c>
      <c r="G37" s="453" t="s">
        <v>64</v>
      </c>
      <c r="I37" s="454" t="s">
        <v>65</v>
      </c>
      <c r="J37" s="430"/>
      <c r="K37" s="430"/>
      <c r="L37" s="438"/>
      <c r="M37" s="438"/>
      <c r="N37" s="439"/>
    </row>
    <row r="38" spans="1:14" s="429" customFormat="1" ht="26.25" customHeight="1" x14ac:dyDescent="0.4">
      <c r="A38" s="448" t="s">
        <v>66</v>
      </c>
      <c r="B38" s="449">
        <v>20</v>
      </c>
      <c r="C38" s="455">
        <v>1</v>
      </c>
      <c r="D38" s="456">
        <v>99994551</v>
      </c>
      <c r="E38" s="457">
        <f>IF(ISBLANK(D38),"-",$D$48/$D$45*D38)</f>
        <v>105097673.64132832</v>
      </c>
      <c r="F38" s="458">
        <v>103900487</v>
      </c>
      <c r="G38" s="459">
        <f>IF(ISBLANK(F38),"-",$D$48/$F$45*F38)</f>
        <v>103864134.55290647</v>
      </c>
      <c r="I38" s="460"/>
      <c r="J38" s="430"/>
      <c r="K38" s="430"/>
      <c r="L38" s="438"/>
      <c r="M38" s="438"/>
      <c r="N38" s="439"/>
    </row>
    <row r="39" spans="1:14" s="429" customFormat="1" ht="26.25" customHeight="1" x14ac:dyDescent="0.4">
      <c r="A39" s="448" t="s">
        <v>67</v>
      </c>
      <c r="B39" s="449">
        <v>1</v>
      </c>
      <c r="C39" s="461">
        <v>2</v>
      </c>
      <c r="D39" s="462">
        <v>99871033</v>
      </c>
      <c r="E39" s="463">
        <f>IF(ISBLANK(D39),"-",$D$48/$D$45*D39)</f>
        <v>104967852.02282004</v>
      </c>
      <c r="F39" s="464">
        <v>104012897</v>
      </c>
      <c r="G39" s="465">
        <f>IF(ISBLANK(F39),"-",$D$48/$F$45*F39)</f>
        <v>103976505.22317187</v>
      </c>
      <c r="I39" s="466">
        <f>ABS((F43/D43*D42)-F42)/D42</f>
        <v>1.0150432879906027E-2</v>
      </c>
      <c r="J39" s="430"/>
      <c r="K39" s="430"/>
      <c r="L39" s="438"/>
      <c r="M39" s="438"/>
      <c r="N39" s="439"/>
    </row>
    <row r="40" spans="1:14" ht="26.25" customHeight="1" x14ac:dyDescent="0.4">
      <c r="A40" s="448" t="s">
        <v>68</v>
      </c>
      <c r="B40" s="449">
        <v>1</v>
      </c>
      <c r="C40" s="461">
        <v>3</v>
      </c>
      <c r="D40" s="462">
        <v>99698434</v>
      </c>
      <c r="E40" s="463">
        <f>IF(ISBLANK(D40),"-",$D$48/$D$45*D40)</f>
        <v>104786444.6042016</v>
      </c>
      <c r="F40" s="464">
        <v>104008080</v>
      </c>
      <c r="G40" s="465">
        <f>IF(ISBLANK(F40),"-",$D$48/$F$45*F40)</f>
        <v>103971689.90853201</v>
      </c>
      <c r="I40" s="466"/>
      <c r="L40" s="438"/>
      <c r="M40" s="438"/>
      <c r="N40" s="404"/>
    </row>
    <row r="41" spans="1:14" ht="27" customHeight="1" thickBot="1" x14ac:dyDescent="0.45">
      <c r="A41" s="448" t="s">
        <v>69</v>
      </c>
      <c r="B41" s="449">
        <v>1</v>
      </c>
      <c r="C41" s="467">
        <v>4</v>
      </c>
      <c r="D41" s="468"/>
      <c r="E41" s="469" t="str">
        <f>IF(ISBLANK(D41),"-",$D$48/$D$45*D41)</f>
        <v>-</v>
      </c>
      <c r="F41" s="470"/>
      <c r="G41" s="471" t="str">
        <f>IF(ISBLANK(F41),"-",$D$48/$F$45*F41)</f>
        <v>-</v>
      </c>
      <c r="I41" s="472"/>
      <c r="L41" s="438"/>
      <c r="M41" s="438"/>
      <c r="N41" s="404"/>
    </row>
    <row r="42" spans="1:14" ht="27" customHeight="1" thickBot="1" x14ac:dyDescent="0.45">
      <c r="A42" s="448" t="s">
        <v>70</v>
      </c>
      <c r="B42" s="449">
        <v>1</v>
      </c>
      <c r="C42" s="473" t="s">
        <v>71</v>
      </c>
      <c r="D42" s="474">
        <f>AVERAGE(D38:D41)</f>
        <v>99854672.666666672</v>
      </c>
      <c r="E42" s="475">
        <f>AVERAGE(E38:E41)</f>
        <v>104950656.75611664</v>
      </c>
      <c r="F42" s="474">
        <f>AVERAGE(F38:F41)</f>
        <v>103973821.33333333</v>
      </c>
      <c r="G42" s="476">
        <f>AVERAGE(G38:G41)</f>
        <v>103937443.22820346</v>
      </c>
      <c r="H42" s="477"/>
    </row>
    <row r="43" spans="1:14" ht="26.25" customHeight="1" x14ac:dyDescent="0.4">
      <c r="A43" s="448" t="s">
        <v>72</v>
      </c>
      <c r="B43" s="449">
        <v>1</v>
      </c>
      <c r="C43" s="478" t="s">
        <v>73</v>
      </c>
      <c r="D43" s="479">
        <v>19.260000000000002</v>
      </c>
      <c r="E43" s="404"/>
      <c r="F43" s="479">
        <v>20.25</v>
      </c>
      <c r="H43" s="477"/>
    </row>
    <row r="44" spans="1:14" ht="26.25" customHeight="1" x14ac:dyDescent="0.4">
      <c r="A44" s="448" t="s">
        <v>74</v>
      </c>
      <c r="B44" s="449">
        <v>1</v>
      </c>
      <c r="C44" s="480" t="s">
        <v>75</v>
      </c>
      <c r="D44" s="481">
        <f>D43*$B$34</f>
        <v>19.260000000000002</v>
      </c>
      <c r="E44" s="482"/>
      <c r="F44" s="481">
        <f>F43*$B$34</f>
        <v>20.25</v>
      </c>
      <c r="H44" s="477"/>
    </row>
    <row r="45" spans="1:14" ht="19.5" customHeight="1" thickBot="1" x14ac:dyDescent="0.35">
      <c r="A45" s="448" t="s">
        <v>76</v>
      </c>
      <c r="B45" s="461">
        <f>(B44/B43)*(B42/B41)*(B40/B39)*(B38/B37)*B36</f>
        <v>100</v>
      </c>
      <c r="C45" s="480" t="s">
        <v>77</v>
      </c>
      <c r="D45" s="483">
        <f>D44*$B$30/100</f>
        <v>19.028880000000001</v>
      </c>
      <c r="E45" s="484"/>
      <c r="F45" s="483">
        <f>F44*$B$30/100</f>
        <v>20.007000000000001</v>
      </c>
      <c r="H45" s="477"/>
    </row>
    <row r="46" spans="1:14" ht="19.5" customHeight="1" thickBot="1" x14ac:dyDescent="0.35">
      <c r="A46" s="485" t="s">
        <v>78</v>
      </c>
      <c r="B46" s="486"/>
      <c r="C46" s="480" t="s">
        <v>79</v>
      </c>
      <c r="D46" s="487">
        <f>D45/$B$45</f>
        <v>0.19028880000000001</v>
      </c>
      <c r="E46" s="488"/>
      <c r="F46" s="489">
        <f>F45/$B$45</f>
        <v>0.20007000000000003</v>
      </c>
      <c r="H46" s="477"/>
    </row>
    <row r="47" spans="1:14" ht="27" customHeight="1" thickBot="1" x14ac:dyDescent="0.45">
      <c r="A47" s="490"/>
      <c r="B47" s="491"/>
      <c r="C47" s="492" t="s">
        <v>80</v>
      </c>
      <c r="D47" s="493">
        <v>0.2</v>
      </c>
      <c r="E47" s="494"/>
      <c r="F47" s="488"/>
      <c r="H47" s="477"/>
    </row>
    <row r="48" spans="1:14" ht="18.75" x14ac:dyDescent="0.3">
      <c r="C48" s="495" t="s">
        <v>81</v>
      </c>
      <c r="D48" s="483">
        <f>D47*$B$45</f>
        <v>20</v>
      </c>
      <c r="F48" s="496"/>
      <c r="H48" s="477"/>
    </row>
    <row r="49" spans="1:12" ht="19.5" customHeight="1" thickBot="1" x14ac:dyDescent="0.35">
      <c r="C49" s="497" t="s">
        <v>82</v>
      </c>
      <c r="D49" s="498">
        <f>D48/B34</f>
        <v>20</v>
      </c>
      <c r="F49" s="496"/>
      <c r="H49" s="477"/>
    </row>
    <row r="50" spans="1:12" ht="18.75" x14ac:dyDescent="0.3">
      <c r="C50" s="443" t="s">
        <v>83</v>
      </c>
      <c r="D50" s="499">
        <f>AVERAGE(E38:E41,G38:G41)</f>
        <v>104444049.99216004</v>
      </c>
      <c r="F50" s="500"/>
      <c r="H50" s="477"/>
    </row>
    <row r="51" spans="1:12" ht="18.75" x14ac:dyDescent="0.3">
      <c r="C51" s="448" t="s">
        <v>84</v>
      </c>
      <c r="D51" s="501">
        <f>STDEV(E38:E41,G38:G41)/D50</f>
        <v>5.4108243431244861E-3</v>
      </c>
      <c r="F51" s="500"/>
      <c r="H51" s="477"/>
    </row>
    <row r="52" spans="1:12" ht="19.5" customHeight="1" thickBot="1" x14ac:dyDescent="0.35">
      <c r="C52" s="502" t="s">
        <v>20</v>
      </c>
      <c r="D52" s="503">
        <f>COUNT(E38:E41,G38:G41)</f>
        <v>6</v>
      </c>
      <c r="F52" s="500"/>
    </row>
    <row r="54" spans="1:12" ht="18.75" x14ac:dyDescent="0.3">
      <c r="A54" s="504" t="s">
        <v>1</v>
      </c>
      <c r="B54" s="505" t="s">
        <v>85</v>
      </c>
    </row>
    <row r="55" spans="1:12" ht="18.75" x14ac:dyDescent="0.3">
      <c r="A55" s="404" t="s">
        <v>86</v>
      </c>
      <c r="B55" s="506" t="str">
        <f>B21</f>
        <v xml:space="preserve">Lamivudine 150mg + Zidovudine 300mg + Nevirapine 200mg </v>
      </c>
    </row>
    <row r="56" spans="1:12" ht="26.25" customHeight="1" x14ac:dyDescent="0.4">
      <c r="A56" s="506" t="s">
        <v>87</v>
      </c>
      <c r="B56" s="507">
        <v>200</v>
      </c>
      <c r="C56" s="404" t="str">
        <f>B20</f>
        <v>Lamivudine     Nevirapine and Zidovudine</v>
      </c>
      <c r="H56" s="482"/>
    </row>
    <row r="57" spans="1:12" ht="18.75" x14ac:dyDescent="0.3">
      <c r="A57" s="506" t="s">
        <v>88</v>
      </c>
      <c r="B57" s="508">
        <f>Uniformity!C46</f>
        <v>1136.7725</v>
      </c>
      <c r="H57" s="482"/>
    </row>
    <row r="58" spans="1:12" ht="19.5" customHeight="1" thickBot="1" x14ac:dyDescent="0.35">
      <c r="H58" s="482"/>
    </row>
    <row r="59" spans="1:12" s="429" customFormat="1" ht="27" customHeight="1" thickBot="1" x14ac:dyDescent="0.45">
      <c r="A59" s="443" t="s">
        <v>89</v>
      </c>
      <c r="B59" s="444">
        <v>100</v>
      </c>
      <c r="C59" s="404"/>
      <c r="D59" s="509" t="s">
        <v>90</v>
      </c>
      <c r="E59" s="510" t="s">
        <v>62</v>
      </c>
      <c r="F59" s="510" t="s">
        <v>63</v>
      </c>
      <c r="G59" s="510" t="s">
        <v>91</v>
      </c>
      <c r="H59" s="450" t="s">
        <v>92</v>
      </c>
      <c r="L59" s="430"/>
    </row>
    <row r="60" spans="1:12" s="429" customFormat="1" ht="26.25" customHeight="1" x14ac:dyDescent="0.4">
      <c r="A60" s="448" t="s">
        <v>93</v>
      </c>
      <c r="B60" s="449">
        <v>5</v>
      </c>
      <c r="C60" s="511" t="s">
        <v>94</v>
      </c>
      <c r="D60" s="512">
        <v>1062.08</v>
      </c>
      <c r="E60" s="513">
        <v>1</v>
      </c>
      <c r="F60" s="514">
        <v>95839432</v>
      </c>
      <c r="G60" s="515">
        <f>IF(ISBLANK(F60),"-",(F60/$D$50*$D$47*$B$68)*($B$57/$D$60))</f>
        <v>196.4295632590474</v>
      </c>
      <c r="H60" s="516">
        <f t="shared" ref="H60:H71" si="0">IF(ISBLANK(F60),"-",G60/$B$56)</f>
        <v>0.98214781629523695</v>
      </c>
      <c r="L60" s="430"/>
    </row>
    <row r="61" spans="1:12" s="429" customFormat="1" ht="26.25" customHeight="1" x14ac:dyDescent="0.4">
      <c r="A61" s="448" t="s">
        <v>95</v>
      </c>
      <c r="B61" s="449">
        <v>50</v>
      </c>
      <c r="C61" s="517"/>
      <c r="D61" s="518"/>
      <c r="E61" s="519">
        <v>2</v>
      </c>
      <c r="F61" s="520">
        <v>95703563</v>
      </c>
      <c r="G61" s="521">
        <f>IF(ISBLANK(F61),"-",(F61/$D$50*$D$47*$B$68)*($B$57/$D$60))</f>
        <v>196.15109031974154</v>
      </c>
      <c r="H61" s="522">
        <f t="shared" si="0"/>
        <v>0.98075545159870769</v>
      </c>
      <c r="L61" s="430"/>
    </row>
    <row r="62" spans="1:12" s="429" customFormat="1" ht="26.25" customHeight="1" x14ac:dyDescent="0.4">
      <c r="A62" s="448" t="s">
        <v>96</v>
      </c>
      <c r="B62" s="449">
        <v>1</v>
      </c>
      <c r="C62" s="517"/>
      <c r="D62" s="518"/>
      <c r="E62" s="519">
        <v>3</v>
      </c>
      <c r="F62" s="523">
        <v>95464572</v>
      </c>
      <c r="G62" s="521">
        <f>IF(ISBLANK(F62),"-",(F62/$D$50*$D$47*$B$68)*($B$57/$D$60))</f>
        <v>195.66126168894536</v>
      </c>
      <c r="H62" s="522">
        <f t="shared" si="0"/>
        <v>0.97830630844472677</v>
      </c>
      <c r="L62" s="430"/>
    </row>
    <row r="63" spans="1:12" ht="27" customHeight="1" thickBot="1" x14ac:dyDescent="0.45">
      <c r="A63" s="448" t="s">
        <v>97</v>
      </c>
      <c r="B63" s="449">
        <v>1</v>
      </c>
      <c r="C63" s="524"/>
      <c r="D63" s="525"/>
      <c r="E63" s="526">
        <v>4</v>
      </c>
      <c r="F63" s="527"/>
      <c r="G63" s="521" t="str">
        <f>IF(ISBLANK(F63),"-",(F63/$D$50*$D$47*$B$68)*($B$57/$D$60))</f>
        <v>-</v>
      </c>
      <c r="H63" s="522" t="str">
        <f t="shared" si="0"/>
        <v>-</v>
      </c>
    </row>
    <row r="64" spans="1:12" ht="26.25" customHeight="1" x14ac:dyDescent="0.4">
      <c r="A64" s="448" t="s">
        <v>98</v>
      </c>
      <c r="B64" s="449">
        <v>1</v>
      </c>
      <c r="C64" s="511" t="s">
        <v>99</v>
      </c>
      <c r="D64" s="512">
        <v>1044.47</v>
      </c>
      <c r="E64" s="513">
        <v>1</v>
      </c>
      <c r="F64" s="514">
        <v>95682658</v>
      </c>
      <c r="G64" s="528">
        <f>IF(ISBLANK(F64),"-",(F64/$D$50*$D$47*$B$68)*($B$57/$D$64))</f>
        <v>199.41467334082199</v>
      </c>
      <c r="H64" s="529">
        <f t="shared" si="0"/>
        <v>0.99707336670410995</v>
      </c>
    </row>
    <row r="65" spans="1:8" ht="26.25" customHeight="1" x14ac:dyDescent="0.4">
      <c r="A65" s="448" t="s">
        <v>100</v>
      </c>
      <c r="B65" s="449">
        <v>1</v>
      </c>
      <c r="C65" s="517"/>
      <c r="D65" s="518"/>
      <c r="E65" s="519">
        <v>2</v>
      </c>
      <c r="F65" s="520">
        <v>96039766</v>
      </c>
      <c r="G65" s="530">
        <f>IF(ISBLANK(F65),"-",(F65/$D$50*$D$47*$B$68)*($B$57/$D$64))</f>
        <v>200.15893125187833</v>
      </c>
      <c r="H65" s="531">
        <f t="shared" si="0"/>
        <v>1.0007946562593917</v>
      </c>
    </row>
    <row r="66" spans="1:8" ht="26.25" customHeight="1" x14ac:dyDescent="0.4">
      <c r="A66" s="448" t="s">
        <v>101</v>
      </c>
      <c r="B66" s="449">
        <v>1</v>
      </c>
      <c r="C66" s="517"/>
      <c r="D66" s="518"/>
      <c r="E66" s="519">
        <v>3</v>
      </c>
      <c r="F66" s="520">
        <v>95715340</v>
      </c>
      <c r="G66" s="530">
        <f>IF(ISBLANK(F66),"-",(F66/$D$50*$D$47*$B$68)*($B$57/$D$64))</f>
        <v>199.48278673242663</v>
      </c>
      <c r="H66" s="531">
        <f t="shared" si="0"/>
        <v>0.99741393366213316</v>
      </c>
    </row>
    <row r="67" spans="1:8" ht="27" customHeight="1" thickBot="1" x14ac:dyDescent="0.45">
      <c r="A67" s="448" t="s">
        <v>102</v>
      </c>
      <c r="B67" s="449">
        <v>1</v>
      </c>
      <c r="C67" s="524"/>
      <c r="D67" s="525"/>
      <c r="E67" s="526">
        <v>4</v>
      </c>
      <c r="F67" s="527"/>
      <c r="G67" s="532" t="str">
        <f>IF(ISBLANK(F67),"-",(F67/$D$50*$D$47*$B$68)*($B$57/$D$64))</f>
        <v>-</v>
      </c>
      <c r="H67" s="533" t="str">
        <f t="shared" si="0"/>
        <v>-</v>
      </c>
    </row>
    <row r="68" spans="1:8" ht="26.25" customHeight="1" x14ac:dyDescent="0.4">
      <c r="A68" s="448" t="s">
        <v>103</v>
      </c>
      <c r="B68" s="534">
        <f>(B67/B66)*(B65/B64)*(B63/B62)*(B61/B60)*B59</f>
        <v>1000</v>
      </c>
      <c r="C68" s="511" t="s">
        <v>104</v>
      </c>
      <c r="D68" s="512">
        <v>1082.3499999999999</v>
      </c>
      <c r="E68" s="513">
        <v>1</v>
      </c>
      <c r="F68" s="514">
        <v>98291717</v>
      </c>
      <c r="G68" s="528">
        <f>IF(ISBLANK(F68),"-",(F68/$D$50*$D$47*$B$68)*($B$57/$D$68))</f>
        <v>197.68287594713766</v>
      </c>
      <c r="H68" s="522">
        <f t="shared" si="0"/>
        <v>0.98841437973568835</v>
      </c>
    </row>
    <row r="69" spans="1:8" ht="27" customHeight="1" thickBot="1" x14ac:dyDescent="0.45">
      <c r="A69" s="502" t="s">
        <v>105</v>
      </c>
      <c r="B69" s="535">
        <f>(D47*B68)/B56*B57</f>
        <v>1136.7725</v>
      </c>
      <c r="C69" s="517"/>
      <c r="D69" s="518"/>
      <c r="E69" s="519">
        <v>2</v>
      </c>
      <c r="F69" s="520">
        <v>98253130</v>
      </c>
      <c r="G69" s="530">
        <f>IF(ISBLANK(F69),"-",(F69/$D$50*$D$47*$B$68)*($B$57/$D$68))</f>
        <v>197.60527033227012</v>
      </c>
      <c r="H69" s="522">
        <f t="shared" si="0"/>
        <v>0.98802635166135067</v>
      </c>
    </row>
    <row r="70" spans="1:8" ht="26.25" customHeight="1" x14ac:dyDescent="0.4">
      <c r="A70" s="536" t="s">
        <v>78</v>
      </c>
      <c r="B70" s="537"/>
      <c r="C70" s="517"/>
      <c r="D70" s="518"/>
      <c r="E70" s="519">
        <v>3</v>
      </c>
      <c r="F70" s="520">
        <v>98207559</v>
      </c>
      <c r="G70" s="530">
        <f>IF(ISBLANK(F70),"-",(F70/$D$50*$D$47*$B$68)*($B$57/$D$68))</f>
        <v>197.51361859787434</v>
      </c>
      <c r="H70" s="522">
        <f t="shared" si="0"/>
        <v>0.98756809298937176</v>
      </c>
    </row>
    <row r="71" spans="1:8" ht="27" customHeight="1" thickBot="1" x14ac:dyDescent="0.45">
      <c r="A71" s="538"/>
      <c r="B71" s="539"/>
      <c r="C71" s="540"/>
      <c r="D71" s="525"/>
      <c r="E71" s="526">
        <v>4</v>
      </c>
      <c r="F71" s="527"/>
      <c r="G71" s="532" t="str">
        <f>IF(ISBLANK(F71),"-",(F71/$D$50*$D$47*$B$68)*($B$57/$D$68))</f>
        <v>-</v>
      </c>
      <c r="H71" s="541" t="str">
        <f t="shared" si="0"/>
        <v>-</v>
      </c>
    </row>
    <row r="72" spans="1:8" ht="26.25" customHeight="1" x14ac:dyDescent="0.4">
      <c r="A72" s="482"/>
      <c r="B72" s="482"/>
      <c r="C72" s="482"/>
      <c r="D72" s="482"/>
      <c r="E72" s="482"/>
      <c r="F72" s="542" t="s">
        <v>71</v>
      </c>
      <c r="G72" s="543">
        <f>AVERAGE(G60:G71)</f>
        <v>197.78889683001591</v>
      </c>
      <c r="H72" s="544">
        <f>AVERAGE(H60:H71)</f>
        <v>0.98894448415007963</v>
      </c>
    </row>
    <row r="73" spans="1:8" ht="26.25" customHeight="1" x14ac:dyDescent="0.4">
      <c r="C73" s="482"/>
      <c r="D73" s="482"/>
      <c r="E73" s="482"/>
      <c r="F73" s="545" t="s">
        <v>84</v>
      </c>
      <c r="G73" s="546">
        <f>STDEV(G60:G71)/G72</f>
        <v>8.0552415688802809E-3</v>
      </c>
      <c r="H73" s="546">
        <f>STDEV(H60:H71)/H72</f>
        <v>8.055241568880293E-3</v>
      </c>
    </row>
    <row r="74" spans="1:8" ht="27" customHeight="1" thickBot="1" x14ac:dyDescent="0.45">
      <c r="A74" s="482"/>
      <c r="B74" s="482"/>
      <c r="C74" s="482"/>
      <c r="D74" s="482"/>
      <c r="E74" s="484"/>
      <c r="F74" s="547" t="s">
        <v>20</v>
      </c>
      <c r="G74" s="548">
        <f>COUNT(G60:G71)</f>
        <v>9</v>
      </c>
      <c r="H74" s="548">
        <f>COUNT(H60:H71)</f>
        <v>9</v>
      </c>
    </row>
    <row r="76" spans="1:8" ht="26.25" customHeight="1" x14ac:dyDescent="0.4">
      <c r="A76" s="421" t="s">
        <v>106</v>
      </c>
      <c r="B76" s="422" t="s">
        <v>107</v>
      </c>
      <c r="C76" s="549" t="str">
        <f>B20</f>
        <v>Lamivudine     Nevirapine and Zidovudine</v>
      </c>
      <c r="D76" s="549"/>
      <c r="E76" s="404" t="s">
        <v>108</v>
      </c>
      <c r="F76" s="404"/>
      <c r="G76" s="550">
        <f>H72</f>
        <v>0.98894448415007963</v>
      </c>
      <c r="H76" s="431"/>
    </row>
    <row r="77" spans="1:8" ht="18.75" x14ac:dyDescent="0.3">
      <c r="A77" s="420" t="s">
        <v>109</v>
      </c>
      <c r="B77" s="420" t="s">
        <v>110</v>
      </c>
    </row>
    <row r="78" spans="1:8" ht="18.75" x14ac:dyDescent="0.3">
      <c r="A78" s="420"/>
      <c r="B78" s="420"/>
    </row>
    <row r="79" spans="1:8" ht="26.25" customHeight="1" x14ac:dyDescent="0.4">
      <c r="A79" s="421" t="s">
        <v>4</v>
      </c>
      <c r="B79" s="551" t="str">
        <f>B26</f>
        <v>nevirapine</v>
      </c>
      <c r="C79" s="551"/>
    </row>
    <row r="80" spans="1:8" ht="26.25" customHeight="1" x14ac:dyDescent="0.4">
      <c r="A80" s="422" t="s">
        <v>48</v>
      </c>
      <c r="B80" s="551" t="str">
        <f>B27</f>
        <v>WRS NI-4</v>
      </c>
      <c r="C80" s="551"/>
    </row>
    <row r="81" spans="1:12" ht="27" customHeight="1" thickBot="1" x14ac:dyDescent="0.45">
      <c r="A81" s="422" t="s">
        <v>6</v>
      </c>
      <c r="B81" s="424">
        <f>B28</f>
        <v>98.8</v>
      </c>
    </row>
    <row r="82" spans="1:12" s="429" customFormat="1" ht="27" customHeight="1" thickBot="1" x14ac:dyDescent="0.45">
      <c r="A82" s="422" t="s">
        <v>49</v>
      </c>
      <c r="B82" s="425">
        <v>0</v>
      </c>
      <c r="C82" s="426" t="s">
        <v>50</v>
      </c>
      <c r="D82" s="427"/>
      <c r="E82" s="427"/>
      <c r="F82" s="427"/>
      <c r="G82" s="428"/>
      <c r="I82" s="430"/>
      <c r="J82" s="430"/>
      <c r="K82" s="430"/>
      <c r="L82" s="430"/>
    </row>
    <row r="83" spans="1:12" s="429" customFormat="1" ht="19.5" customHeight="1" thickBot="1" x14ac:dyDescent="0.35">
      <c r="A83" s="422" t="s">
        <v>51</v>
      </c>
      <c r="B83" s="431">
        <f>B81-B82</f>
        <v>98.8</v>
      </c>
      <c r="C83" s="432"/>
      <c r="D83" s="432"/>
      <c r="E83" s="432"/>
      <c r="F83" s="432"/>
      <c r="G83" s="433"/>
      <c r="I83" s="430"/>
      <c r="J83" s="430"/>
      <c r="K83" s="430"/>
      <c r="L83" s="430"/>
    </row>
    <row r="84" spans="1:12" s="429" customFormat="1" ht="27" customHeight="1" thickBot="1" x14ac:dyDescent="0.45">
      <c r="A84" s="422" t="s">
        <v>52</v>
      </c>
      <c r="B84" s="434">
        <v>1</v>
      </c>
      <c r="C84" s="435" t="s">
        <v>111</v>
      </c>
      <c r="D84" s="436"/>
      <c r="E84" s="436"/>
      <c r="F84" s="436"/>
      <c r="G84" s="436"/>
      <c r="H84" s="437"/>
      <c r="I84" s="430"/>
      <c r="J84" s="430"/>
      <c r="K84" s="430"/>
      <c r="L84" s="430"/>
    </row>
    <row r="85" spans="1:12" s="429" customFormat="1" ht="27" customHeight="1" thickBot="1" x14ac:dyDescent="0.45">
      <c r="A85" s="422" t="s">
        <v>54</v>
      </c>
      <c r="B85" s="434">
        <v>1</v>
      </c>
      <c r="C85" s="435" t="s">
        <v>112</v>
      </c>
      <c r="D85" s="436"/>
      <c r="E85" s="436"/>
      <c r="F85" s="436"/>
      <c r="G85" s="436"/>
      <c r="H85" s="437"/>
      <c r="I85" s="430"/>
      <c r="J85" s="430"/>
      <c r="K85" s="430"/>
      <c r="L85" s="430"/>
    </row>
    <row r="86" spans="1:12" s="429" customFormat="1" ht="18.75" x14ac:dyDescent="0.3">
      <c r="A86" s="422"/>
      <c r="B86" s="440"/>
      <c r="C86" s="441"/>
      <c r="D86" s="441"/>
      <c r="E86" s="441"/>
      <c r="F86" s="441"/>
      <c r="G86" s="441"/>
      <c r="H86" s="441"/>
      <c r="I86" s="430"/>
      <c r="J86" s="430"/>
      <c r="K86" s="430"/>
      <c r="L86" s="430"/>
    </row>
    <row r="87" spans="1:12" s="429" customFormat="1" ht="18.75" x14ac:dyDescent="0.3">
      <c r="A87" s="422" t="s">
        <v>56</v>
      </c>
      <c r="B87" s="442">
        <f>B84/B85</f>
        <v>1</v>
      </c>
      <c r="C87" s="404" t="s">
        <v>57</v>
      </c>
      <c r="D87" s="404"/>
      <c r="E87" s="404"/>
      <c r="F87" s="404"/>
      <c r="G87" s="404"/>
      <c r="I87" s="430"/>
      <c r="J87" s="430"/>
      <c r="K87" s="430"/>
      <c r="L87" s="430"/>
    </row>
    <row r="88" spans="1:12" ht="19.5" customHeight="1" thickBot="1" x14ac:dyDescent="0.35">
      <c r="A88" s="420"/>
      <c r="B88" s="420"/>
    </row>
    <row r="89" spans="1:12" ht="27" customHeight="1" thickBot="1" x14ac:dyDescent="0.45">
      <c r="A89" s="443" t="s">
        <v>58</v>
      </c>
      <c r="B89" s="444">
        <v>20</v>
      </c>
      <c r="D89" s="552" t="s">
        <v>59</v>
      </c>
      <c r="E89" s="553"/>
      <c r="F89" s="445" t="s">
        <v>60</v>
      </c>
      <c r="G89" s="447"/>
    </row>
    <row r="90" spans="1:12" ht="27" customHeight="1" thickBot="1" x14ac:dyDescent="0.45">
      <c r="A90" s="448" t="s">
        <v>61</v>
      </c>
      <c r="B90" s="449">
        <v>4</v>
      </c>
      <c r="C90" s="554" t="s">
        <v>62</v>
      </c>
      <c r="D90" s="451" t="s">
        <v>63</v>
      </c>
      <c r="E90" s="452" t="s">
        <v>64</v>
      </c>
      <c r="F90" s="451" t="s">
        <v>63</v>
      </c>
      <c r="G90" s="555" t="s">
        <v>64</v>
      </c>
      <c r="I90" s="454" t="s">
        <v>65</v>
      </c>
    </row>
    <row r="91" spans="1:12" ht="26.25" customHeight="1" x14ac:dyDescent="0.4">
      <c r="A91" s="448" t="s">
        <v>66</v>
      </c>
      <c r="B91" s="449">
        <v>20</v>
      </c>
      <c r="C91" s="556">
        <v>1</v>
      </c>
      <c r="D91" s="823">
        <v>102418550</v>
      </c>
      <c r="E91" s="457">
        <f>IF(ISBLANK(D91),"-",$D$101/$D$98*D91)</f>
        <v>116934574.16807669</v>
      </c>
      <c r="F91" s="826">
        <v>123131668</v>
      </c>
      <c r="G91" s="459">
        <f>IF(ISBLANK(F91),"-",$D$101/$F$98*F91)</f>
        <v>120308132.37955768</v>
      </c>
      <c r="I91" s="460"/>
    </row>
    <row r="92" spans="1:12" ht="26.25" customHeight="1" x14ac:dyDescent="0.4">
      <c r="A92" s="448" t="s">
        <v>67</v>
      </c>
      <c r="B92" s="449">
        <v>1</v>
      </c>
      <c r="C92" s="482">
        <v>2</v>
      </c>
      <c r="D92" s="824">
        <v>102541895</v>
      </c>
      <c r="E92" s="463">
        <f>IF(ISBLANK(D92),"-",$D$101/$D$98*D92)</f>
        <v>117075401.14766937</v>
      </c>
      <c r="F92" s="827">
        <v>123317792</v>
      </c>
      <c r="G92" s="465">
        <f>IF(ISBLANK(F92),"-",$D$101/$F$98*F92)</f>
        <v>120489988.36506267</v>
      </c>
      <c r="I92" s="466">
        <f>ABS((F96/D96*D95)-F95)/D95</f>
        <v>3.4500377352797471E-2</v>
      </c>
    </row>
    <row r="93" spans="1:12" ht="26.25" customHeight="1" x14ac:dyDescent="0.4">
      <c r="A93" s="448" t="s">
        <v>68</v>
      </c>
      <c r="B93" s="449">
        <v>1</v>
      </c>
      <c r="C93" s="482">
        <v>3</v>
      </c>
      <c r="D93" s="824">
        <v>102529364</v>
      </c>
      <c r="E93" s="463">
        <f>IF(ISBLANK(D93),"-",$D$101/$D$98*D93)</f>
        <v>117061094.09929875</v>
      </c>
      <c r="F93" s="827">
        <v>123469481</v>
      </c>
      <c r="G93" s="465">
        <f>IF(ISBLANK(F93),"-",$D$101/$F$98*F93)</f>
        <v>120638198.98048715</v>
      </c>
      <c r="I93" s="466"/>
    </row>
    <row r="94" spans="1:12" ht="27" customHeight="1" thickBot="1" x14ac:dyDescent="0.45">
      <c r="A94" s="448" t="s">
        <v>69</v>
      </c>
      <c r="B94" s="449">
        <v>1</v>
      </c>
      <c r="C94" s="557">
        <v>4</v>
      </c>
      <c r="D94" s="825"/>
      <c r="E94" s="469" t="str">
        <f>IF(ISBLANK(D94),"-",$D$101/$D$98*D94)</f>
        <v>-</v>
      </c>
      <c r="F94" s="828"/>
      <c r="G94" s="471" t="str">
        <f>IF(ISBLANK(F94),"-",$D$101/$F$98*F94)</f>
        <v>-</v>
      </c>
      <c r="I94" s="472"/>
    </row>
    <row r="95" spans="1:12" ht="27" customHeight="1" thickBot="1" x14ac:dyDescent="0.45">
      <c r="A95" s="448" t="s">
        <v>70</v>
      </c>
      <c r="B95" s="449">
        <v>1</v>
      </c>
      <c r="C95" s="422" t="s">
        <v>71</v>
      </c>
      <c r="D95" s="558">
        <f>AVERAGE(D91:D94)</f>
        <v>102496603</v>
      </c>
      <c r="E95" s="475">
        <f>AVERAGE(E91:E94)</f>
        <v>117023689.80501492</v>
      </c>
      <c r="F95" s="559">
        <f>AVERAGE(F91:F94)</f>
        <v>123306313.66666667</v>
      </c>
      <c r="G95" s="560">
        <f>AVERAGE(G91:G94)</f>
        <v>120478773.2417025</v>
      </c>
    </row>
    <row r="96" spans="1:12" ht="26.25" customHeight="1" x14ac:dyDescent="0.4">
      <c r="A96" s="448" t="s">
        <v>72</v>
      </c>
      <c r="B96" s="424">
        <v>1</v>
      </c>
      <c r="C96" s="561" t="s">
        <v>113</v>
      </c>
      <c r="D96" s="562">
        <v>19.7</v>
      </c>
      <c r="E96" s="404"/>
      <c r="F96" s="479">
        <v>23.02</v>
      </c>
    </row>
    <row r="97" spans="1:10" ht="26.25" customHeight="1" x14ac:dyDescent="0.4">
      <c r="A97" s="448" t="s">
        <v>74</v>
      </c>
      <c r="B97" s="424">
        <v>1</v>
      </c>
      <c r="C97" s="563" t="s">
        <v>114</v>
      </c>
      <c r="D97" s="564">
        <f>D96*$B$87</f>
        <v>19.7</v>
      </c>
      <c r="E97" s="482"/>
      <c r="F97" s="481">
        <f>F96*$B$87</f>
        <v>23.02</v>
      </c>
    </row>
    <row r="98" spans="1:10" ht="19.5" customHeight="1" thickBot="1" x14ac:dyDescent="0.35">
      <c r="A98" s="448" t="s">
        <v>76</v>
      </c>
      <c r="B98" s="482">
        <f>(B97/B96)*(B95/B94)*(B93/B92)*(B91/B90)*B89</f>
        <v>100</v>
      </c>
      <c r="C98" s="563" t="s">
        <v>115</v>
      </c>
      <c r="D98" s="565">
        <f>D97*$B$83/100</f>
        <v>19.4636</v>
      </c>
      <c r="E98" s="484"/>
      <c r="F98" s="483">
        <f>F97*$B$83/100</f>
        <v>22.743759999999998</v>
      </c>
    </row>
    <row r="99" spans="1:10" ht="19.5" customHeight="1" thickBot="1" x14ac:dyDescent="0.35">
      <c r="A99" s="485" t="s">
        <v>78</v>
      </c>
      <c r="B99" s="566"/>
      <c r="C99" s="563" t="s">
        <v>116</v>
      </c>
      <c r="D99" s="567">
        <f>D98/$B$98</f>
        <v>0.194636</v>
      </c>
      <c r="E99" s="484"/>
      <c r="F99" s="489">
        <f>F98/$B$98</f>
        <v>0.22743759999999999</v>
      </c>
      <c r="H99" s="477"/>
    </row>
    <row r="100" spans="1:10" ht="19.5" customHeight="1" thickBot="1" x14ac:dyDescent="0.35">
      <c r="A100" s="490"/>
      <c r="B100" s="568"/>
      <c r="C100" s="563" t="s">
        <v>80</v>
      </c>
      <c r="D100" s="569">
        <f>$B$56/$B$116</f>
        <v>0.22222222222222221</v>
      </c>
      <c r="F100" s="496"/>
      <c r="G100" s="570"/>
      <c r="H100" s="477"/>
    </row>
    <row r="101" spans="1:10" ht="18.75" x14ac:dyDescent="0.3">
      <c r="C101" s="563" t="s">
        <v>81</v>
      </c>
      <c r="D101" s="564">
        <f>D100*$B$98</f>
        <v>22.222222222222221</v>
      </c>
      <c r="F101" s="496"/>
      <c r="H101" s="477"/>
    </row>
    <row r="102" spans="1:10" ht="19.5" customHeight="1" thickBot="1" x14ac:dyDescent="0.35">
      <c r="C102" s="571" t="s">
        <v>82</v>
      </c>
      <c r="D102" s="572">
        <f>D101/B34</f>
        <v>22.222222222222221</v>
      </c>
      <c r="F102" s="500"/>
      <c r="H102" s="477"/>
      <c r="J102" s="573"/>
    </row>
    <row r="103" spans="1:10" ht="18.75" x14ac:dyDescent="0.3">
      <c r="C103" s="574" t="s">
        <v>117</v>
      </c>
      <c r="D103" s="575">
        <f>AVERAGE(E91:E94,G91:G94)</f>
        <v>118751231.5233587</v>
      </c>
      <c r="F103" s="500"/>
      <c r="G103" s="570"/>
      <c r="H103" s="477"/>
      <c r="J103" s="576"/>
    </row>
    <row r="104" spans="1:10" ht="18.75" x14ac:dyDescent="0.3">
      <c r="C104" s="545" t="s">
        <v>84</v>
      </c>
      <c r="D104" s="577">
        <f>STDEV(E91:E94,G91:G94)/D103</f>
        <v>1.5965705047095709E-2</v>
      </c>
      <c r="F104" s="500"/>
      <c r="H104" s="477"/>
      <c r="J104" s="576"/>
    </row>
    <row r="105" spans="1:10" ht="19.5" customHeight="1" thickBot="1" x14ac:dyDescent="0.35">
      <c r="C105" s="547" t="s">
        <v>20</v>
      </c>
      <c r="D105" s="578">
        <f>COUNT(E91:E94,G91:G94)</f>
        <v>6</v>
      </c>
      <c r="F105" s="500"/>
      <c r="H105" s="477"/>
      <c r="J105" s="576"/>
    </row>
    <row r="106" spans="1:10" ht="19.5" customHeight="1" thickBot="1" x14ac:dyDescent="0.35">
      <c r="A106" s="504"/>
      <c r="B106" s="504"/>
      <c r="C106" s="504"/>
      <c r="D106" s="504"/>
      <c r="E106" s="504"/>
    </row>
    <row r="107" spans="1:10" ht="26.25" customHeight="1" x14ac:dyDescent="0.4">
      <c r="A107" s="443" t="s">
        <v>118</v>
      </c>
      <c r="B107" s="444">
        <v>900</v>
      </c>
      <c r="C107" s="552" t="s">
        <v>119</v>
      </c>
      <c r="D107" s="579" t="s">
        <v>63</v>
      </c>
      <c r="E107" s="580" t="s">
        <v>120</v>
      </c>
      <c r="F107" s="581" t="s">
        <v>121</v>
      </c>
    </row>
    <row r="108" spans="1:10" ht="26.25" customHeight="1" x14ac:dyDescent="0.4">
      <c r="A108" s="448" t="s">
        <v>122</v>
      </c>
      <c r="B108" s="449">
        <v>1</v>
      </c>
      <c r="C108" s="582">
        <v>1</v>
      </c>
      <c r="D108" s="583">
        <v>113175811</v>
      </c>
      <c r="E108" s="584">
        <f t="shared" ref="E108:E113" si="1">IF(ISBLANK(D108),"-",D108/$D$103*$D$100*$B$116)</f>
        <v>190.6099154478882</v>
      </c>
      <c r="F108" s="585">
        <f t="shared" ref="F108:F113" si="2">IF(ISBLANK(D108), "-", E108/$B$56)</f>
        <v>0.95304957723944095</v>
      </c>
    </row>
    <row r="109" spans="1:10" ht="26.25" customHeight="1" x14ac:dyDescent="0.4">
      <c r="A109" s="448" t="s">
        <v>95</v>
      </c>
      <c r="B109" s="449">
        <v>1</v>
      </c>
      <c r="C109" s="582">
        <v>2</v>
      </c>
      <c r="D109" s="583">
        <v>113001613</v>
      </c>
      <c r="E109" s="586">
        <f t="shared" si="1"/>
        <v>190.31653238521952</v>
      </c>
      <c r="F109" s="587">
        <f t="shared" si="2"/>
        <v>0.95158266192609764</v>
      </c>
    </row>
    <row r="110" spans="1:10" ht="26.25" customHeight="1" x14ac:dyDescent="0.4">
      <c r="A110" s="448" t="s">
        <v>96</v>
      </c>
      <c r="B110" s="449">
        <v>1</v>
      </c>
      <c r="C110" s="582">
        <v>3</v>
      </c>
      <c r="D110" s="583">
        <v>112891678</v>
      </c>
      <c r="E110" s="586">
        <f t="shared" si="1"/>
        <v>190.13138062116667</v>
      </c>
      <c r="F110" s="587">
        <f t="shared" si="2"/>
        <v>0.9506569031058334</v>
      </c>
    </row>
    <row r="111" spans="1:10" ht="26.25" customHeight="1" x14ac:dyDescent="0.4">
      <c r="A111" s="448" t="s">
        <v>97</v>
      </c>
      <c r="B111" s="449">
        <v>1</v>
      </c>
      <c r="C111" s="582">
        <v>4</v>
      </c>
      <c r="D111" s="583">
        <v>112610942</v>
      </c>
      <c r="E111" s="586">
        <f t="shared" si="1"/>
        <v>189.65856699827</v>
      </c>
      <c r="F111" s="587">
        <f t="shared" si="2"/>
        <v>0.94829283499134998</v>
      </c>
    </row>
    <row r="112" spans="1:10" ht="26.25" customHeight="1" x14ac:dyDescent="0.4">
      <c r="A112" s="448" t="s">
        <v>98</v>
      </c>
      <c r="B112" s="449">
        <v>1</v>
      </c>
      <c r="C112" s="582">
        <v>5</v>
      </c>
      <c r="D112" s="583">
        <v>110635422</v>
      </c>
      <c r="E112" s="586">
        <f t="shared" si="1"/>
        <v>186.3314099243471</v>
      </c>
      <c r="F112" s="587">
        <f t="shared" si="2"/>
        <v>0.93165704962173546</v>
      </c>
    </row>
    <row r="113" spans="1:10" ht="26.25" customHeight="1" x14ac:dyDescent="0.4">
      <c r="A113" s="448" t="s">
        <v>100</v>
      </c>
      <c r="B113" s="449">
        <v>1</v>
      </c>
      <c r="C113" s="588">
        <v>6</v>
      </c>
      <c r="D113" s="589">
        <v>110626225</v>
      </c>
      <c r="E113" s="590">
        <f t="shared" si="1"/>
        <v>186.31592040077413</v>
      </c>
      <c r="F113" s="591">
        <f t="shared" si="2"/>
        <v>0.93157960200387069</v>
      </c>
    </row>
    <row r="114" spans="1:10" ht="26.25" customHeight="1" x14ac:dyDescent="0.4">
      <c r="A114" s="448" t="s">
        <v>101</v>
      </c>
      <c r="B114" s="449">
        <v>1</v>
      </c>
      <c r="C114" s="582"/>
      <c r="D114" s="482"/>
      <c r="E114" s="404"/>
      <c r="F114" s="592"/>
    </row>
    <row r="115" spans="1:10" ht="26.25" customHeight="1" x14ac:dyDescent="0.4">
      <c r="A115" s="448" t="s">
        <v>102</v>
      </c>
      <c r="B115" s="449">
        <v>1</v>
      </c>
      <c r="C115" s="582"/>
      <c r="D115" s="593" t="s">
        <v>71</v>
      </c>
      <c r="E115" s="594">
        <f>AVERAGE(E108:E113)</f>
        <v>188.8939542962776</v>
      </c>
      <c r="F115" s="595">
        <f>AVERAGE(F108:F113)</f>
        <v>0.944469771481388</v>
      </c>
    </row>
    <row r="116" spans="1:10" ht="27" customHeight="1" thickBot="1" x14ac:dyDescent="0.45">
      <c r="A116" s="448" t="s">
        <v>103</v>
      </c>
      <c r="B116" s="461">
        <f>(B115/B114)*(B113/B112)*(B111/B110)*(B109/B108)*B107</f>
        <v>900</v>
      </c>
      <c r="C116" s="596"/>
      <c r="D116" s="422" t="s">
        <v>84</v>
      </c>
      <c r="E116" s="597">
        <f>STDEV(E108:E113)/E115</f>
        <v>1.0666277187182559E-2</v>
      </c>
      <c r="F116" s="597">
        <f>STDEV(F108:F113)/F115</f>
        <v>1.0666277187182565E-2</v>
      </c>
      <c r="I116" s="404"/>
    </row>
    <row r="117" spans="1:10" ht="27" customHeight="1" thickBot="1" x14ac:dyDescent="0.45">
      <c r="A117" s="485" t="s">
        <v>78</v>
      </c>
      <c r="B117" s="486"/>
      <c r="C117" s="598"/>
      <c r="D117" s="599" t="s">
        <v>20</v>
      </c>
      <c r="E117" s="600">
        <f>COUNT(E108:E113)</f>
        <v>6</v>
      </c>
      <c r="F117" s="600">
        <f>COUNT(F108:F113)</f>
        <v>6</v>
      </c>
      <c r="I117" s="404"/>
      <c r="J117" s="576"/>
    </row>
    <row r="118" spans="1:10" ht="19.5" customHeight="1" thickBot="1" x14ac:dyDescent="0.35">
      <c r="A118" s="490"/>
      <c r="B118" s="491"/>
      <c r="C118" s="404"/>
      <c r="D118" s="404"/>
      <c r="E118" s="404"/>
      <c r="F118" s="482"/>
      <c r="G118" s="404"/>
      <c r="H118" s="404"/>
      <c r="I118" s="404"/>
    </row>
    <row r="119" spans="1:10" ht="18.75" x14ac:dyDescent="0.3">
      <c r="A119" s="601"/>
      <c r="B119" s="441"/>
      <c r="C119" s="404"/>
      <c r="D119" s="404"/>
      <c r="E119" s="404"/>
      <c r="F119" s="482"/>
      <c r="G119" s="404"/>
      <c r="H119" s="404"/>
      <c r="I119" s="404"/>
    </row>
    <row r="120" spans="1:10" ht="26.25" customHeight="1" x14ac:dyDescent="0.4">
      <c r="A120" s="421" t="s">
        <v>106</v>
      </c>
      <c r="B120" s="422" t="s">
        <v>123</v>
      </c>
      <c r="C120" s="549" t="str">
        <f>B20</f>
        <v>Lamivudine     Nevirapine and Zidovudine</v>
      </c>
      <c r="D120" s="549"/>
      <c r="E120" s="404" t="s">
        <v>124</v>
      </c>
      <c r="F120" s="404"/>
      <c r="G120" s="550">
        <f>F115</f>
        <v>0.944469771481388</v>
      </c>
      <c r="H120" s="404"/>
      <c r="I120" s="404"/>
    </row>
    <row r="121" spans="1:10" ht="19.5" customHeight="1" thickBot="1" x14ac:dyDescent="0.35">
      <c r="A121" s="602"/>
      <c r="B121" s="602"/>
      <c r="C121" s="603"/>
      <c r="D121" s="603"/>
      <c r="E121" s="603"/>
      <c r="F121" s="603"/>
      <c r="G121" s="603"/>
      <c r="H121" s="603"/>
    </row>
    <row r="122" spans="1:10" ht="18.75" x14ac:dyDescent="0.3">
      <c r="B122" s="604" t="s">
        <v>26</v>
      </c>
      <c r="C122" s="604"/>
      <c r="E122" s="554" t="s">
        <v>27</v>
      </c>
      <c r="F122" s="605"/>
      <c r="G122" s="604" t="s">
        <v>28</v>
      </c>
      <c r="H122" s="604"/>
    </row>
    <row r="123" spans="1:10" ht="69.95" customHeight="1" x14ac:dyDescent="0.3">
      <c r="A123" s="421" t="s">
        <v>29</v>
      </c>
      <c r="B123" s="606"/>
      <c r="C123" s="606"/>
      <c r="E123" s="606"/>
      <c r="F123" s="404"/>
      <c r="G123" s="606"/>
      <c r="H123" s="606"/>
    </row>
    <row r="124" spans="1:10" ht="69.95" customHeight="1" x14ac:dyDescent="0.3">
      <c r="A124" s="421" t="s">
        <v>30</v>
      </c>
      <c r="B124" s="607"/>
      <c r="C124" s="607"/>
      <c r="E124" s="607"/>
      <c r="F124" s="404"/>
      <c r="G124" s="608"/>
      <c r="H124" s="608"/>
    </row>
    <row r="125" spans="1:10" ht="18.75" x14ac:dyDescent="0.3">
      <c r="A125" s="482"/>
      <c r="B125" s="482"/>
      <c r="C125" s="482"/>
      <c r="D125" s="482"/>
      <c r="E125" s="482"/>
      <c r="F125" s="484"/>
      <c r="G125" s="482"/>
      <c r="H125" s="482"/>
      <c r="I125" s="404"/>
    </row>
    <row r="126" spans="1:10" ht="18.75" x14ac:dyDescent="0.3">
      <c r="A126" s="482"/>
      <c r="B126" s="482"/>
      <c r="C126" s="482"/>
      <c r="D126" s="482"/>
      <c r="E126" s="482"/>
      <c r="F126" s="484"/>
      <c r="G126" s="482"/>
      <c r="H126" s="482"/>
      <c r="I126" s="404"/>
    </row>
    <row r="127" spans="1:10" ht="18.75" x14ac:dyDescent="0.3">
      <c r="A127" s="482"/>
      <c r="B127" s="482"/>
      <c r="C127" s="482"/>
      <c r="D127" s="482"/>
      <c r="E127" s="482"/>
      <c r="F127" s="484"/>
      <c r="G127" s="482"/>
      <c r="H127" s="482"/>
      <c r="I127" s="404"/>
    </row>
    <row r="128" spans="1:10" ht="18.75" x14ac:dyDescent="0.3">
      <c r="A128" s="482"/>
      <c r="B128" s="482"/>
      <c r="C128" s="482"/>
      <c r="D128" s="482"/>
      <c r="E128" s="482"/>
      <c r="F128" s="484"/>
      <c r="G128" s="482"/>
      <c r="H128" s="482"/>
      <c r="I128" s="404"/>
    </row>
    <row r="129" spans="1:9" ht="18.75" x14ac:dyDescent="0.3">
      <c r="A129" s="482"/>
      <c r="B129" s="482"/>
      <c r="C129" s="482"/>
      <c r="D129" s="482"/>
      <c r="E129" s="482"/>
      <c r="F129" s="484"/>
      <c r="G129" s="482"/>
      <c r="H129" s="482"/>
      <c r="I129" s="404"/>
    </row>
    <row r="130" spans="1:9" ht="18.75" x14ac:dyDescent="0.3">
      <c r="A130" s="482"/>
      <c r="B130" s="482"/>
      <c r="C130" s="482"/>
      <c r="D130" s="482"/>
      <c r="E130" s="482"/>
      <c r="F130" s="484"/>
      <c r="G130" s="482"/>
      <c r="H130" s="482"/>
      <c r="I130" s="404"/>
    </row>
    <row r="131" spans="1:9" ht="18.75" x14ac:dyDescent="0.3">
      <c r="A131" s="482"/>
      <c r="B131" s="482"/>
      <c r="C131" s="482"/>
      <c r="D131" s="482"/>
      <c r="E131" s="482"/>
      <c r="F131" s="484"/>
      <c r="G131" s="482"/>
      <c r="H131" s="482"/>
      <c r="I131" s="404"/>
    </row>
    <row r="132" spans="1:9" ht="18.75" x14ac:dyDescent="0.3">
      <c r="A132" s="482"/>
      <c r="B132" s="482"/>
      <c r="C132" s="482"/>
      <c r="D132" s="482"/>
      <c r="E132" s="482"/>
      <c r="F132" s="484"/>
      <c r="G132" s="482"/>
      <c r="H132" s="482"/>
      <c r="I132" s="404"/>
    </row>
    <row r="133" spans="1:9" ht="18.75" x14ac:dyDescent="0.3">
      <c r="A133" s="482"/>
      <c r="B133" s="482"/>
      <c r="C133" s="482"/>
      <c r="D133" s="482"/>
      <c r="E133" s="482"/>
      <c r="F133" s="484"/>
      <c r="G133" s="482"/>
      <c r="H133" s="482"/>
      <c r="I133" s="404"/>
    </row>
    <row r="250" spans="1:1" x14ac:dyDescent="0.25">
      <c r="A250" s="40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I92:I93"/>
    <mergeCell ref="A99:B100"/>
    <mergeCell ref="A117:B118"/>
    <mergeCell ref="C120:D120"/>
    <mergeCell ref="B122:C122"/>
    <mergeCell ref="G122:H122"/>
    <mergeCell ref="B79:C79"/>
    <mergeCell ref="B80:C80"/>
    <mergeCell ref="C82:G82"/>
    <mergeCell ref="C84:H84"/>
    <mergeCell ref="C85:H85"/>
    <mergeCell ref="F89:G89"/>
    <mergeCell ref="C64:C67"/>
    <mergeCell ref="D64:D67"/>
    <mergeCell ref="C68:C71"/>
    <mergeCell ref="D68:D71"/>
    <mergeCell ref="A70:B71"/>
    <mergeCell ref="C76:D76"/>
    <mergeCell ref="D36:E36"/>
    <mergeCell ref="F36:G36"/>
    <mergeCell ref="I39:I40"/>
    <mergeCell ref="A46:B47"/>
    <mergeCell ref="C60:C63"/>
    <mergeCell ref="D60:D63"/>
    <mergeCell ref="B21:H21"/>
    <mergeCell ref="B26:C26"/>
    <mergeCell ref="B27:C27"/>
    <mergeCell ref="C29:G29"/>
    <mergeCell ref="C31:H31"/>
    <mergeCell ref="C32:H32"/>
    <mergeCell ref="A1:I7"/>
    <mergeCell ref="A8:I14"/>
    <mergeCell ref="A16:H16"/>
    <mergeCell ref="A17:H17"/>
    <mergeCell ref="B18:C18"/>
    <mergeCell ref="B20:C2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22" zoomScale="50" zoomScaleNormal="40" zoomScalePageLayoutView="50" workbookViewId="0">
      <selection activeCell="F38" sqref="F38:F41"/>
    </sheetView>
  </sheetViews>
  <sheetFormatPr defaultColWidth="9.140625" defaultRowHeight="13.5" x14ac:dyDescent="0.25"/>
  <cols>
    <col min="1" max="1" width="55.42578125" style="195" customWidth="1"/>
    <col min="2" max="2" width="33.7109375" style="195" customWidth="1"/>
    <col min="3" max="3" width="42.28515625" style="195" customWidth="1"/>
    <col min="4" max="4" width="30.5703125" style="195" customWidth="1"/>
    <col min="5" max="5" width="39.85546875" style="195" customWidth="1"/>
    <col min="6" max="6" width="30.7109375" style="195" customWidth="1"/>
    <col min="7" max="7" width="39.85546875" style="195" customWidth="1"/>
    <col min="8" max="8" width="30" style="195" customWidth="1"/>
    <col min="9" max="9" width="30.28515625" style="195" hidden="1" customWidth="1"/>
    <col min="10" max="10" width="30.42578125" style="195" customWidth="1"/>
    <col min="11" max="11" width="21.28515625" style="195" customWidth="1"/>
    <col min="12" max="12" width="9.140625" style="195"/>
    <col min="13" max="16384" width="9.140625" style="202"/>
  </cols>
  <sheetData>
    <row r="1" spans="1:9" ht="18.75" customHeight="1" x14ac:dyDescent="0.25">
      <c r="A1" s="194" t="s">
        <v>45</v>
      </c>
      <c r="B1" s="194"/>
      <c r="C1" s="194"/>
      <c r="D1" s="194"/>
      <c r="E1" s="194"/>
      <c r="F1" s="194"/>
      <c r="G1" s="194"/>
      <c r="H1" s="194"/>
      <c r="I1" s="194"/>
    </row>
    <row r="2" spans="1:9" ht="18.75" customHeight="1" x14ac:dyDescent="0.25">
      <c r="A2" s="194"/>
      <c r="B2" s="194"/>
      <c r="C2" s="194"/>
      <c r="D2" s="194"/>
      <c r="E2" s="194"/>
      <c r="F2" s="194"/>
      <c r="G2" s="194"/>
      <c r="H2" s="194"/>
      <c r="I2" s="194"/>
    </row>
    <row r="3" spans="1:9" ht="18.75" customHeight="1" x14ac:dyDescent="0.25">
      <c r="A3" s="194"/>
      <c r="B3" s="194"/>
      <c r="C3" s="194"/>
      <c r="D3" s="194"/>
      <c r="E3" s="194"/>
      <c r="F3" s="194"/>
      <c r="G3" s="194"/>
      <c r="H3" s="194"/>
      <c r="I3" s="194"/>
    </row>
    <row r="4" spans="1:9" ht="18.75" customHeight="1" x14ac:dyDescent="0.25">
      <c r="A4" s="194"/>
      <c r="B4" s="194"/>
      <c r="C4" s="194"/>
      <c r="D4" s="194"/>
      <c r="E4" s="194"/>
      <c r="F4" s="194"/>
      <c r="G4" s="194"/>
      <c r="H4" s="194"/>
      <c r="I4" s="194"/>
    </row>
    <row r="5" spans="1:9" ht="18.75" customHeight="1" x14ac:dyDescent="0.25">
      <c r="A5" s="194"/>
      <c r="B5" s="194"/>
      <c r="C5" s="194"/>
      <c r="D5" s="194"/>
      <c r="E5" s="194"/>
      <c r="F5" s="194"/>
      <c r="G5" s="194"/>
      <c r="H5" s="194"/>
      <c r="I5" s="194"/>
    </row>
    <row r="6" spans="1:9" ht="18.75" customHeight="1" x14ac:dyDescent="0.25">
      <c r="A6" s="194"/>
      <c r="B6" s="194"/>
      <c r="C6" s="194"/>
      <c r="D6" s="194"/>
      <c r="E6" s="194"/>
      <c r="F6" s="194"/>
      <c r="G6" s="194"/>
      <c r="H6" s="194"/>
      <c r="I6" s="194"/>
    </row>
    <row r="7" spans="1:9" ht="18.75" customHeight="1" x14ac:dyDescent="0.25">
      <c r="A7" s="194"/>
      <c r="B7" s="194"/>
      <c r="C7" s="194"/>
      <c r="D7" s="194"/>
      <c r="E7" s="194"/>
      <c r="F7" s="194"/>
      <c r="G7" s="194"/>
      <c r="H7" s="194"/>
      <c r="I7" s="194"/>
    </row>
    <row r="8" spans="1:9" x14ac:dyDescent="0.25">
      <c r="A8" s="196" t="s">
        <v>46</v>
      </c>
      <c r="B8" s="196"/>
      <c r="C8" s="196"/>
      <c r="D8" s="196"/>
      <c r="E8" s="196"/>
      <c r="F8" s="196"/>
      <c r="G8" s="196"/>
      <c r="H8" s="196"/>
      <c r="I8" s="196"/>
    </row>
    <row r="9" spans="1:9" x14ac:dyDescent="0.25">
      <c r="A9" s="196"/>
      <c r="B9" s="196"/>
      <c r="C9" s="196"/>
      <c r="D9" s="196"/>
      <c r="E9" s="196"/>
      <c r="F9" s="196"/>
      <c r="G9" s="196"/>
      <c r="H9" s="196"/>
      <c r="I9" s="196"/>
    </row>
    <row r="10" spans="1:9" x14ac:dyDescent="0.25">
      <c r="A10" s="196"/>
      <c r="B10" s="196"/>
      <c r="C10" s="196"/>
      <c r="D10" s="196"/>
      <c r="E10" s="196"/>
      <c r="F10" s="196"/>
      <c r="G10" s="196"/>
      <c r="H10" s="196"/>
      <c r="I10" s="196"/>
    </row>
    <row r="11" spans="1:9" x14ac:dyDescent="0.25">
      <c r="A11" s="196"/>
      <c r="B11" s="196"/>
      <c r="C11" s="196"/>
      <c r="D11" s="196"/>
      <c r="E11" s="196"/>
      <c r="F11" s="196"/>
      <c r="G11" s="196"/>
      <c r="H11" s="196"/>
      <c r="I11" s="196"/>
    </row>
    <row r="12" spans="1:9" x14ac:dyDescent="0.25">
      <c r="A12" s="196"/>
      <c r="B12" s="196"/>
      <c r="C12" s="196"/>
      <c r="D12" s="196"/>
      <c r="E12" s="196"/>
      <c r="F12" s="196"/>
      <c r="G12" s="196"/>
      <c r="H12" s="196"/>
      <c r="I12" s="196"/>
    </row>
    <row r="13" spans="1:9" x14ac:dyDescent="0.25">
      <c r="A13" s="196"/>
      <c r="B13" s="196"/>
      <c r="C13" s="196"/>
      <c r="D13" s="196"/>
      <c r="E13" s="196"/>
      <c r="F13" s="196"/>
      <c r="G13" s="196"/>
      <c r="H13" s="196"/>
      <c r="I13" s="196"/>
    </row>
    <row r="14" spans="1:9" x14ac:dyDescent="0.25">
      <c r="A14" s="196"/>
      <c r="B14" s="196"/>
      <c r="C14" s="196"/>
      <c r="D14" s="196"/>
      <c r="E14" s="196"/>
      <c r="F14" s="196"/>
      <c r="G14" s="196"/>
      <c r="H14" s="196"/>
      <c r="I14" s="196"/>
    </row>
    <row r="15" spans="1:9" ht="19.5" customHeight="1" thickBot="1" x14ac:dyDescent="0.35">
      <c r="A15" s="197"/>
    </row>
    <row r="16" spans="1:9" ht="19.5" customHeight="1" thickBot="1" x14ac:dyDescent="0.35">
      <c r="A16" s="198" t="s">
        <v>31</v>
      </c>
      <c r="B16" s="199"/>
      <c r="C16" s="199"/>
      <c r="D16" s="199"/>
      <c r="E16" s="199"/>
      <c r="F16" s="199"/>
      <c r="G16" s="199"/>
      <c r="H16" s="200"/>
    </row>
    <row r="17" spans="1:14" ht="20.25" customHeight="1" x14ac:dyDescent="0.25">
      <c r="A17" s="201" t="s">
        <v>47</v>
      </c>
      <c r="B17" s="201"/>
      <c r="C17" s="201"/>
      <c r="D17" s="201"/>
      <c r="E17" s="201"/>
      <c r="F17" s="201"/>
      <c r="G17" s="201"/>
      <c r="H17" s="201"/>
    </row>
    <row r="18" spans="1:14" ht="26.25" customHeight="1" x14ac:dyDescent="0.4">
      <c r="A18" s="203" t="s">
        <v>33</v>
      </c>
      <c r="B18" s="204" t="s">
        <v>5</v>
      </c>
      <c r="C18" s="204"/>
      <c r="D18" s="205"/>
      <c r="E18" s="206"/>
      <c r="F18" s="207"/>
      <c r="G18" s="207"/>
      <c r="H18" s="207"/>
    </row>
    <row r="19" spans="1:14" ht="26.25" customHeight="1" x14ac:dyDescent="0.4">
      <c r="A19" s="203" t="s">
        <v>34</v>
      </c>
      <c r="B19" s="208" t="s">
        <v>128</v>
      </c>
      <c r="C19" s="207">
        <v>29</v>
      </c>
      <c r="D19" s="207"/>
      <c r="E19" s="207"/>
      <c r="F19" s="207"/>
      <c r="G19" s="207"/>
      <c r="H19" s="207"/>
    </row>
    <row r="20" spans="1:14" ht="26.25" customHeight="1" x14ac:dyDescent="0.4">
      <c r="A20" s="203" t="s">
        <v>35</v>
      </c>
      <c r="B20" s="209" t="s">
        <v>9</v>
      </c>
      <c r="C20" s="209"/>
      <c r="D20" s="207"/>
      <c r="E20" s="207"/>
      <c r="F20" s="207"/>
      <c r="G20" s="207"/>
      <c r="H20" s="207"/>
    </row>
    <row r="21" spans="1:14" ht="26.25" customHeight="1" x14ac:dyDescent="0.4">
      <c r="A21" s="203" t="s">
        <v>36</v>
      </c>
      <c r="B21" s="209" t="s">
        <v>11</v>
      </c>
      <c r="C21" s="209"/>
      <c r="D21" s="209"/>
      <c r="E21" s="209"/>
      <c r="F21" s="209"/>
      <c r="G21" s="209"/>
      <c r="H21" s="209"/>
      <c r="I21" s="210"/>
    </row>
    <row r="22" spans="1:14" ht="26.25" customHeight="1" x14ac:dyDescent="0.4">
      <c r="A22" s="203" t="s">
        <v>37</v>
      </c>
      <c r="B22" s="211" t="s">
        <v>129</v>
      </c>
      <c r="C22" s="207"/>
      <c r="D22" s="207"/>
      <c r="E22" s="207"/>
      <c r="F22" s="207"/>
      <c r="G22" s="207"/>
      <c r="H22" s="207"/>
    </row>
    <row r="23" spans="1:14" ht="26.25" customHeight="1" x14ac:dyDescent="0.4">
      <c r="A23" s="203" t="s">
        <v>38</v>
      </c>
      <c r="B23" s="211"/>
      <c r="C23" s="207"/>
      <c r="D23" s="207"/>
      <c r="E23" s="207"/>
      <c r="F23" s="207"/>
      <c r="G23" s="207"/>
      <c r="H23" s="207"/>
    </row>
    <row r="24" spans="1:14" ht="18.75" x14ac:dyDescent="0.3">
      <c r="A24" s="203"/>
      <c r="B24" s="212"/>
    </row>
    <row r="25" spans="1:14" ht="18.75" x14ac:dyDescent="0.3">
      <c r="A25" s="213" t="s">
        <v>1</v>
      </c>
      <c r="B25" s="212"/>
    </row>
    <row r="26" spans="1:14" ht="26.25" customHeight="1" x14ac:dyDescent="0.4">
      <c r="A26" s="214" t="s">
        <v>4</v>
      </c>
      <c r="B26" s="204" t="s">
        <v>130</v>
      </c>
      <c r="C26" s="204"/>
    </row>
    <row r="27" spans="1:14" ht="26.25" customHeight="1" x14ac:dyDescent="0.4">
      <c r="A27" s="215" t="s">
        <v>48</v>
      </c>
      <c r="B27" s="216" t="s">
        <v>131</v>
      </c>
      <c r="C27" s="216"/>
    </row>
    <row r="28" spans="1:14" ht="27" customHeight="1" thickBot="1" x14ac:dyDescent="0.45">
      <c r="A28" s="215" t="s">
        <v>6</v>
      </c>
      <c r="B28" s="217">
        <v>84.06</v>
      </c>
    </row>
    <row r="29" spans="1:14" s="222" customFormat="1" ht="27" customHeight="1" thickBot="1" x14ac:dyDescent="0.45">
      <c r="A29" s="215" t="s">
        <v>49</v>
      </c>
      <c r="B29" s="218"/>
      <c r="C29" s="219" t="s">
        <v>50</v>
      </c>
      <c r="D29" s="220"/>
      <c r="E29" s="220"/>
      <c r="F29" s="220"/>
      <c r="G29" s="221"/>
      <c r="I29" s="223"/>
      <c r="J29" s="223"/>
      <c r="K29" s="223"/>
      <c r="L29" s="223"/>
    </row>
    <row r="30" spans="1:14" s="222" customFormat="1" ht="19.5" customHeight="1" thickBot="1" x14ac:dyDescent="0.35">
      <c r="A30" s="215" t="s">
        <v>51</v>
      </c>
      <c r="B30" s="224">
        <f>B28-B29</f>
        <v>84.06</v>
      </c>
      <c r="C30" s="225"/>
      <c r="D30" s="225"/>
      <c r="E30" s="225"/>
      <c r="F30" s="225"/>
      <c r="G30" s="226"/>
      <c r="I30" s="223"/>
      <c r="J30" s="223"/>
      <c r="K30" s="223"/>
      <c r="L30" s="223"/>
    </row>
    <row r="31" spans="1:14" s="222" customFormat="1" ht="27" customHeight="1" thickBot="1" x14ac:dyDescent="0.45">
      <c r="A31" s="215" t="s">
        <v>52</v>
      </c>
      <c r="B31" s="227">
        <v>1</v>
      </c>
      <c r="C31" s="228" t="s">
        <v>53</v>
      </c>
      <c r="D31" s="229"/>
      <c r="E31" s="229"/>
      <c r="F31" s="229"/>
      <c r="G31" s="229"/>
      <c r="H31" s="230"/>
      <c r="I31" s="223"/>
      <c r="J31" s="223"/>
      <c r="K31" s="223"/>
      <c r="L31" s="223"/>
    </row>
    <row r="32" spans="1:14" s="222" customFormat="1" ht="27" customHeight="1" thickBot="1" x14ac:dyDescent="0.45">
      <c r="A32" s="215" t="s">
        <v>54</v>
      </c>
      <c r="B32" s="227">
        <v>1</v>
      </c>
      <c r="C32" s="228" t="s">
        <v>55</v>
      </c>
      <c r="D32" s="229"/>
      <c r="E32" s="229"/>
      <c r="F32" s="229"/>
      <c r="G32" s="229"/>
      <c r="H32" s="230"/>
      <c r="I32" s="223"/>
      <c r="J32" s="223"/>
      <c r="K32" s="223"/>
      <c r="L32" s="231"/>
      <c r="M32" s="231"/>
      <c r="N32" s="232"/>
    </row>
    <row r="33" spans="1:14" s="222" customFormat="1" ht="17.25" customHeight="1" x14ac:dyDescent="0.3">
      <c r="A33" s="215"/>
      <c r="B33" s="233"/>
      <c r="C33" s="234"/>
      <c r="D33" s="234"/>
      <c r="E33" s="234"/>
      <c r="F33" s="234"/>
      <c r="G33" s="234"/>
      <c r="H33" s="234"/>
      <c r="I33" s="223"/>
      <c r="J33" s="223"/>
      <c r="K33" s="223"/>
      <c r="L33" s="231"/>
      <c r="M33" s="231"/>
      <c r="N33" s="232"/>
    </row>
    <row r="34" spans="1:14" s="222" customFormat="1" ht="18.75" x14ac:dyDescent="0.3">
      <c r="A34" s="215" t="s">
        <v>56</v>
      </c>
      <c r="B34" s="235">
        <f>B31/B32</f>
        <v>1</v>
      </c>
      <c r="C34" s="197" t="s">
        <v>57</v>
      </c>
      <c r="D34" s="197"/>
      <c r="E34" s="197"/>
      <c r="F34" s="197"/>
      <c r="G34" s="197"/>
      <c r="I34" s="223"/>
      <c r="J34" s="223"/>
      <c r="K34" s="223"/>
      <c r="L34" s="231"/>
      <c r="M34" s="231"/>
      <c r="N34" s="232"/>
    </row>
    <row r="35" spans="1:14" s="222" customFormat="1" ht="19.5" customHeight="1" thickBot="1" x14ac:dyDescent="0.35">
      <c r="A35" s="215"/>
      <c r="B35" s="224"/>
      <c r="G35" s="197"/>
      <c r="I35" s="223"/>
      <c r="J35" s="223"/>
      <c r="K35" s="223"/>
      <c r="L35" s="231"/>
      <c r="M35" s="231"/>
      <c r="N35" s="232"/>
    </row>
    <row r="36" spans="1:14" s="222" customFormat="1" ht="27" customHeight="1" thickBot="1" x14ac:dyDescent="0.45">
      <c r="A36" s="236" t="s">
        <v>58</v>
      </c>
      <c r="B36" s="237">
        <v>20</v>
      </c>
      <c r="C36" s="197"/>
      <c r="D36" s="238" t="s">
        <v>59</v>
      </c>
      <c r="E36" s="239"/>
      <c r="F36" s="238" t="s">
        <v>60</v>
      </c>
      <c r="G36" s="240"/>
      <c r="J36" s="223"/>
      <c r="K36" s="223"/>
      <c r="L36" s="231"/>
      <c r="M36" s="231"/>
      <c r="N36" s="232"/>
    </row>
    <row r="37" spans="1:14" s="222" customFormat="1" ht="27" customHeight="1" thickBot="1" x14ac:dyDescent="0.45">
      <c r="A37" s="241" t="s">
        <v>61</v>
      </c>
      <c r="B37" s="242">
        <v>4</v>
      </c>
      <c r="C37" s="243" t="s">
        <v>62</v>
      </c>
      <c r="D37" s="244" t="s">
        <v>63</v>
      </c>
      <c r="E37" s="245" t="s">
        <v>64</v>
      </c>
      <c r="F37" s="244" t="s">
        <v>63</v>
      </c>
      <c r="G37" s="246" t="s">
        <v>64</v>
      </c>
      <c r="I37" s="247" t="s">
        <v>65</v>
      </c>
      <c r="J37" s="223"/>
      <c r="K37" s="223"/>
      <c r="L37" s="231"/>
      <c r="M37" s="231"/>
      <c r="N37" s="232"/>
    </row>
    <row r="38" spans="1:14" s="222" customFormat="1" ht="26.25" customHeight="1" x14ac:dyDescent="0.4">
      <c r="A38" s="241" t="s">
        <v>66</v>
      </c>
      <c r="B38" s="242">
        <v>20</v>
      </c>
      <c r="C38" s="248">
        <v>1</v>
      </c>
      <c r="D38" s="249">
        <v>111242038</v>
      </c>
      <c r="E38" s="250">
        <f>IF(ISBLANK(D38),"-",$D$48/$D$45*D38)</f>
        <v>118157563.89993542</v>
      </c>
      <c r="F38" s="251">
        <v>102577059</v>
      </c>
      <c r="G38" s="252">
        <f>IF(ISBLANK(F38),"-",$D$48/$F$45*F38)</f>
        <v>121703839.72504441</v>
      </c>
      <c r="I38" s="253"/>
      <c r="J38" s="223"/>
      <c r="K38" s="223"/>
      <c r="L38" s="231"/>
      <c r="M38" s="231"/>
      <c r="N38" s="232"/>
    </row>
    <row r="39" spans="1:14" s="222" customFormat="1" ht="26.25" customHeight="1" x14ac:dyDescent="0.4">
      <c r="A39" s="241" t="s">
        <v>67</v>
      </c>
      <c r="B39" s="242">
        <v>1</v>
      </c>
      <c r="C39" s="254">
        <v>2</v>
      </c>
      <c r="D39" s="255">
        <v>111272585</v>
      </c>
      <c r="E39" s="256">
        <f>IF(ISBLANK(D39),"-",$D$48/$D$45*D39)</f>
        <v>118190009.89939159</v>
      </c>
      <c r="F39" s="257">
        <v>102735289</v>
      </c>
      <c r="G39" s="258">
        <f>IF(ISBLANK(F39),"-",$D$48/$F$45*F39)</f>
        <v>121891573.69546068</v>
      </c>
      <c r="I39" s="259">
        <f>ABS((F43/D43*D42)-F42)/D42</f>
        <v>2.8353416906790035E-2</v>
      </c>
      <c r="J39" s="223"/>
      <c r="K39" s="223"/>
      <c r="L39" s="231"/>
      <c r="M39" s="231"/>
      <c r="N39" s="232"/>
    </row>
    <row r="40" spans="1:14" ht="26.25" customHeight="1" x14ac:dyDescent="0.4">
      <c r="A40" s="241" t="s">
        <v>68</v>
      </c>
      <c r="B40" s="242">
        <v>1</v>
      </c>
      <c r="C40" s="254">
        <v>3</v>
      </c>
      <c r="D40" s="255">
        <v>111031881</v>
      </c>
      <c r="E40" s="256">
        <f>IF(ISBLANK(D40),"-",$D$48/$D$45*D40)</f>
        <v>117934342.17905578</v>
      </c>
      <c r="F40" s="257">
        <v>102748372</v>
      </c>
      <c r="G40" s="258">
        <f>IF(ISBLANK(F40),"-",$D$48/$F$45*F40)</f>
        <v>121907096.18509574</v>
      </c>
      <c r="I40" s="259"/>
      <c r="L40" s="231"/>
      <c r="M40" s="231"/>
      <c r="N40" s="197"/>
    </row>
    <row r="41" spans="1:14" ht="27" customHeight="1" thickBot="1" x14ac:dyDescent="0.45">
      <c r="A41" s="241" t="s">
        <v>69</v>
      </c>
      <c r="B41" s="242">
        <v>1</v>
      </c>
      <c r="C41" s="260">
        <v>4</v>
      </c>
      <c r="D41" s="261"/>
      <c r="E41" s="262" t="str">
        <f>IF(ISBLANK(D41),"-",$D$48/$D$45*D41)</f>
        <v>-</v>
      </c>
      <c r="F41" s="263"/>
      <c r="G41" s="264" t="str">
        <f>IF(ISBLANK(F41),"-",$D$48/$F$45*F41)</f>
        <v>-</v>
      </c>
      <c r="I41" s="265"/>
      <c r="L41" s="231"/>
      <c r="M41" s="231"/>
      <c r="N41" s="197"/>
    </row>
    <row r="42" spans="1:14" ht="27" customHeight="1" thickBot="1" x14ac:dyDescent="0.45">
      <c r="A42" s="241" t="s">
        <v>70</v>
      </c>
      <c r="B42" s="242">
        <v>1</v>
      </c>
      <c r="C42" s="266" t="s">
        <v>71</v>
      </c>
      <c r="D42" s="267">
        <f>AVERAGE(D38:D41)</f>
        <v>111182168</v>
      </c>
      <c r="E42" s="268">
        <f>AVERAGE(E38:E41)</f>
        <v>118093971.99279428</v>
      </c>
      <c r="F42" s="267">
        <f>AVERAGE(F38:F41)</f>
        <v>102686906.66666667</v>
      </c>
      <c r="G42" s="269">
        <f>AVERAGE(G38:G41)</f>
        <v>121834169.86853361</v>
      </c>
      <c r="H42" s="270"/>
    </row>
    <row r="43" spans="1:14" ht="26.25" customHeight="1" x14ac:dyDescent="0.4">
      <c r="A43" s="241" t="s">
        <v>72</v>
      </c>
      <c r="B43" s="242">
        <v>1</v>
      </c>
      <c r="C43" s="271" t="s">
        <v>73</v>
      </c>
      <c r="D43" s="272">
        <v>16.8</v>
      </c>
      <c r="E43" s="197"/>
      <c r="F43" s="272">
        <v>15.04</v>
      </c>
      <c r="H43" s="270"/>
    </row>
    <row r="44" spans="1:14" ht="26.25" customHeight="1" x14ac:dyDescent="0.4">
      <c r="A44" s="241" t="s">
        <v>74</v>
      </c>
      <c r="B44" s="242">
        <v>1</v>
      </c>
      <c r="C44" s="273" t="s">
        <v>75</v>
      </c>
      <c r="D44" s="274">
        <f>D43*$B$34</f>
        <v>16.8</v>
      </c>
      <c r="E44" s="275"/>
      <c r="F44" s="274">
        <f>F43*$B$34</f>
        <v>15.04</v>
      </c>
      <c r="H44" s="270"/>
    </row>
    <row r="45" spans="1:14" ht="19.5" customHeight="1" thickBot="1" x14ac:dyDescent="0.35">
      <c r="A45" s="241" t="s">
        <v>76</v>
      </c>
      <c r="B45" s="254">
        <f>(B44/B43)*(B42/B41)*(B40/B39)*(B38/B37)*B36</f>
        <v>100</v>
      </c>
      <c r="C45" s="273" t="s">
        <v>77</v>
      </c>
      <c r="D45" s="276">
        <f>D44*$B$30/100</f>
        <v>14.12208</v>
      </c>
      <c r="E45" s="277"/>
      <c r="F45" s="276">
        <f>F44*$B$30/100</f>
        <v>12.642624000000001</v>
      </c>
      <c r="H45" s="270"/>
    </row>
    <row r="46" spans="1:14" ht="19.5" customHeight="1" thickBot="1" x14ac:dyDescent="0.35">
      <c r="A46" s="278" t="s">
        <v>78</v>
      </c>
      <c r="B46" s="279"/>
      <c r="C46" s="273" t="s">
        <v>79</v>
      </c>
      <c r="D46" s="280">
        <f>D45/$B$45</f>
        <v>0.14122080000000001</v>
      </c>
      <c r="E46" s="281"/>
      <c r="F46" s="282">
        <f>F45/$B$45</f>
        <v>0.12642624000000002</v>
      </c>
      <c r="H46" s="270"/>
    </row>
    <row r="47" spans="1:14" ht="27" customHeight="1" thickBot="1" x14ac:dyDescent="0.45">
      <c r="A47" s="283"/>
      <c r="B47" s="284"/>
      <c r="C47" s="285" t="s">
        <v>80</v>
      </c>
      <c r="D47" s="286">
        <v>0.15</v>
      </c>
      <c r="E47" s="287"/>
      <c r="F47" s="281"/>
      <c r="H47" s="270"/>
    </row>
    <row r="48" spans="1:14" ht="18.75" x14ac:dyDescent="0.3">
      <c r="C48" s="288" t="s">
        <v>81</v>
      </c>
      <c r="D48" s="276">
        <f>D47*$B$45</f>
        <v>15</v>
      </c>
      <c r="F48" s="289"/>
      <c r="H48" s="270"/>
    </row>
    <row r="49" spans="1:12" ht="19.5" customHeight="1" thickBot="1" x14ac:dyDescent="0.35">
      <c r="C49" s="290" t="s">
        <v>82</v>
      </c>
      <c r="D49" s="291">
        <f>D48/B34</f>
        <v>15</v>
      </c>
      <c r="F49" s="289"/>
      <c r="H49" s="270"/>
    </row>
    <row r="50" spans="1:12" ht="18.75" x14ac:dyDescent="0.3">
      <c r="C50" s="236" t="s">
        <v>83</v>
      </c>
      <c r="D50" s="292">
        <f>AVERAGE(E38:E41,G38:G41)</f>
        <v>119964070.93066394</v>
      </c>
      <c r="F50" s="293"/>
      <c r="H50" s="270"/>
    </row>
    <row r="51" spans="1:12" ht="18.75" x14ac:dyDescent="0.3">
      <c r="C51" s="241" t="s">
        <v>84</v>
      </c>
      <c r="D51" s="294">
        <f>STDEV(E38:E41,G38:G41)/D50</f>
        <v>1.7102866096277369E-2</v>
      </c>
      <c r="F51" s="293"/>
      <c r="H51" s="270"/>
    </row>
    <row r="52" spans="1:12" ht="19.5" customHeight="1" thickBot="1" x14ac:dyDescent="0.35">
      <c r="C52" s="295" t="s">
        <v>20</v>
      </c>
      <c r="D52" s="296">
        <f>COUNT(E38:E41,G38:G41)</f>
        <v>6</v>
      </c>
      <c r="F52" s="293"/>
    </row>
    <row r="54" spans="1:12" ht="18.75" x14ac:dyDescent="0.3">
      <c r="A54" s="297" t="s">
        <v>1</v>
      </c>
      <c r="B54" s="298" t="s">
        <v>85</v>
      </c>
    </row>
    <row r="55" spans="1:12" ht="18.75" x14ac:dyDescent="0.3">
      <c r="A55" s="197" t="s">
        <v>86</v>
      </c>
      <c r="B55" s="299" t="str">
        <f>B21</f>
        <v xml:space="preserve">Lamivudine 150mg + Zidovudine 300mg + Nevirapine 200mg </v>
      </c>
    </row>
    <row r="56" spans="1:12" ht="26.25" customHeight="1" x14ac:dyDescent="0.4">
      <c r="A56" s="299" t="s">
        <v>87</v>
      </c>
      <c r="B56" s="300">
        <v>150</v>
      </c>
      <c r="C56" s="197" t="str">
        <f>B20</f>
        <v>Lamivudine     Nevirapine and Zidovudine</v>
      </c>
      <c r="H56" s="275"/>
    </row>
    <row r="57" spans="1:12" ht="18.75" x14ac:dyDescent="0.3">
      <c r="A57" s="299" t="s">
        <v>88</v>
      </c>
      <c r="B57" s="301">
        <f>Uniformity!C46</f>
        <v>1136.7725</v>
      </c>
      <c r="H57" s="275"/>
    </row>
    <row r="58" spans="1:12" ht="19.5" customHeight="1" thickBot="1" x14ac:dyDescent="0.35">
      <c r="H58" s="275"/>
    </row>
    <row r="59" spans="1:12" s="222" customFormat="1" ht="27" customHeight="1" thickBot="1" x14ac:dyDescent="0.45">
      <c r="A59" s="236" t="s">
        <v>89</v>
      </c>
      <c r="B59" s="237">
        <v>100</v>
      </c>
      <c r="C59" s="197"/>
      <c r="D59" s="302" t="s">
        <v>90</v>
      </c>
      <c r="E59" s="303" t="s">
        <v>62</v>
      </c>
      <c r="F59" s="303" t="s">
        <v>63</v>
      </c>
      <c r="G59" s="303" t="s">
        <v>91</v>
      </c>
      <c r="H59" s="243" t="s">
        <v>92</v>
      </c>
      <c r="L59" s="223"/>
    </row>
    <row r="60" spans="1:12" s="222" customFormat="1" ht="26.25" customHeight="1" x14ac:dyDescent="0.4">
      <c r="A60" s="241" t="s">
        <v>93</v>
      </c>
      <c r="B60" s="242">
        <v>5</v>
      </c>
      <c r="C60" s="304" t="s">
        <v>94</v>
      </c>
      <c r="D60" s="305">
        <v>1062.08</v>
      </c>
      <c r="E60" s="306">
        <v>1</v>
      </c>
      <c r="F60" s="307">
        <v>109264488</v>
      </c>
      <c r="G60" s="308">
        <f>IF(ISBLANK(F60),"-",(F60/$D$50*$D$47*$B$68)*($B$57/$D$60))</f>
        <v>146.22964555893066</v>
      </c>
      <c r="H60" s="309">
        <f t="shared" ref="H60:H71" si="0">IF(ISBLANK(F60),"-",G60/$B$56)</f>
        <v>0.97486430372620436</v>
      </c>
      <c r="L60" s="223"/>
    </row>
    <row r="61" spans="1:12" s="222" customFormat="1" ht="26.25" customHeight="1" x14ac:dyDescent="0.4">
      <c r="A61" s="241" t="s">
        <v>95</v>
      </c>
      <c r="B61" s="242">
        <v>50</v>
      </c>
      <c r="C61" s="310"/>
      <c r="D61" s="311"/>
      <c r="E61" s="312">
        <v>2</v>
      </c>
      <c r="F61" s="255">
        <v>109070458</v>
      </c>
      <c r="G61" s="313">
        <f>IF(ISBLANK(F61),"-",(F61/$D$50*$D$47*$B$68)*($B$57/$D$60))</f>
        <v>145.96997346741088</v>
      </c>
      <c r="H61" s="314">
        <f t="shared" si="0"/>
        <v>0.9731331564494059</v>
      </c>
      <c r="L61" s="223"/>
    </row>
    <row r="62" spans="1:12" s="222" customFormat="1" ht="26.25" customHeight="1" x14ac:dyDescent="0.4">
      <c r="A62" s="241" t="s">
        <v>96</v>
      </c>
      <c r="B62" s="242">
        <v>1</v>
      </c>
      <c r="C62" s="310"/>
      <c r="D62" s="311"/>
      <c r="E62" s="312">
        <v>3</v>
      </c>
      <c r="F62" s="315">
        <v>108634899</v>
      </c>
      <c r="G62" s="313">
        <f>IF(ISBLANK(F62),"-",(F62/$D$50*$D$47*$B$68)*($B$57/$D$60))</f>
        <v>145.3870609460983</v>
      </c>
      <c r="H62" s="314">
        <f t="shared" si="0"/>
        <v>0.96924707297398871</v>
      </c>
      <c r="L62" s="223"/>
    </row>
    <row r="63" spans="1:12" ht="27" customHeight="1" thickBot="1" x14ac:dyDescent="0.45">
      <c r="A63" s="241" t="s">
        <v>97</v>
      </c>
      <c r="B63" s="242">
        <v>1</v>
      </c>
      <c r="C63" s="316"/>
      <c r="D63" s="317"/>
      <c r="E63" s="318">
        <v>4</v>
      </c>
      <c r="F63" s="319"/>
      <c r="G63" s="313" t="str">
        <f>IF(ISBLANK(F63),"-",(F63/$D$50*$D$47*$B$68)*($B$57/$D$60))</f>
        <v>-</v>
      </c>
      <c r="H63" s="314" t="str">
        <f t="shared" si="0"/>
        <v>-</v>
      </c>
    </row>
    <row r="64" spans="1:12" ht="26.25" customHeight="1" x14ac:dyDescent="0.4">
      <c r="A64" s="241" t="s">
        <v>98</v>
      </c>
      <c r="B64" s="242">
        <v>1</v>
      </c>
      <c r="C64" s="304" t="s">
        <v>99</v>
      </c>
      <c r="D64" s="305">
        <v>1044.47</v>
      </c>
      <c r="E64" s="306">
        <v>1</v>
      </c>
      <c r="F64" s="307">
        <v>109118701</v>
      </c>
      <c r="G64" s="320">
        <f>IF(ISBLANK(F64),"-",(F64/$D$50*$D$47*$B$68)*($B$57/$D$64))</f>
        <v>148.49671277876342</v>
      </c>
      <c r="H64" s="321">
        <f t="shared" si="0"/>
        <v>0.98997808519175612</v>
      </c>
    </row>
    <row r="65" spans="1:8" ht="26.25" customHeight="1" x14ac:dyDescent="0.4">
      <c r="A65" s="241" t="s">
        <v>100</v>
      </c>
      <c r="B65" s="242">
        <v>1</v>
      </c>
      <c r="C65" s="310"/>
      <c r="D65" s="311"/>
      <c r="E65" s="312">
        <v>2</v>
      </c>
      <c r="F65" s="255">
        <v>109721769</v>
      </c>
      <c r="G65" s="322">
        <f>IF(ISBLANK(F65),"-",(F65/$D$50*$D$47*$B$68)*($B$57/$D$64))</f>
        <v>149.31741184098982</v>
      </c>
      <c r="H65" s="323">
        <f t="shared" si="0"/>
        <v>0.99544941227326544</v>
      </c>
    </row>
    <row r="66" spans="1:8" ht="26.25" customHeight="1" x14ac:dyDescent="0.4">
      <c r="A66" s="241" t="s">
        <v>101</v>
      </c>
      <c r="B66" s="242">
        <v>1</v>
      </c>
      <c r="C66" s="310"/>
      <c r="D66" s="311"/>
      <c r="E66" s="312">
        <v>3</v>
      </c>
      <c r="F66" s="255">
        <v>109228382</v>
      </c>
      <c r="G66" s="322">
        <f>IF(ISBLANK(F66),"-",(F66/$D$50*$D$47*$B$68)*($B$57/$D$64))</f>
        <v>148.64597470916607</v>
      </c>
      <c r="H66" s="323">
        <f t="shared" si="0"/>
        <v>0.99097316472777375</v>
      </c>
    </row>
    <row r="67" spans="1:8" ht="27" customHeight="1" thickBot="1" x14ac:dyDescent="0.45">
      <c r="A67" s="241" t="s">
        <v>102</v>
      </c>
      <c r="B67" s="242">
        <v>1</v>
      </c>
      <c r="C67" s="316"/>
      <c r="D67" s="317"/>
      <c r="E67" s="318">
        <v>4</v>
      </c>
      <c r="F67" s="319"/>
      <c r="G67" s="324" t="str">
        <f>IF(ISBLANK(F67),"-",(F67/$D$50*$D$47*$B$68)*($B$57/$D$64))</f>
        <v>-</v>
      </c>
      <c r="H67" s="325" t="str">
        <f t="shared" si="0"/>
        <v>-</v>
      </c>
    </row>
    <row r="68" spans="1:8" ht="26.25" customHeight="1" x14ac:dyDescent="0.4">
      <c r="A68" s="241" t="s">
        <v>103</v>
      </c>
      <c r="B68" s="326">
        <f>(B67/B66)*(B65/B64)*(B63/B62)*(B61/B60)*B59</f>
        <v>1000</v>
      </c>
      <c r="C68" s="304" t="s">
        <v>104</v>
      </c>
      <c r="D68" s="305">
        <v>1082.3499999999999</v>
      </c>
      <c r="E68" s="306">
        <v>1</v>
      </c>
      <c r="F68" s="307">
        <v>111922964</v>
      </c>
      <c r="G68" s="320">
        <f>IF(ISBLANK(F68),"-",(F68/$D$50*$D$47*$B$68)*($B$57/$D$68))</f>
        <v>146.98232212580771</v>
      </c>
      <c r="H68" s="314">
        <f t="shared" si="0"/>
        <v>0.97988214750538472</v>
      </c>
    </row>
    <row r="69" spans="1:8" ht="27" customHeight="1" thickBot="1" x14ac:dyDescent="0.45">
      <c r="A69" s="295" t="s">
        <v>105</v>
      </c>
      <c r="B69" s="327">
        <f>(D47*B68)/B56*B57</f>
        <v>1136.7725</v>
      </c>
      <c r="C69" s="310"/>
      <c r="D69" s="311"/>
      <c r="E69" s="312">
        <v>2</v>
      </c>
      <c r="F69" s="255">
        <v>111836379</v>
      </c>
      <c r="G69" s="322">
        <f>IF(ISBLANK(F69),"-",(F69/$D$50*$D$47*$B$68)*($B$57/$D$68))</f>
        <v>146.86861476936866</v>
      </c>
      <c r="H69" s="314">
        <f t="shared" si="0"/>
        <v>0.97912409846245774</v>
      </c>
    </row>
    <row r="70" spans="1:8" ht="26.25" customHeight="1" x14ac:dyDescent="0.4">
      <c r="A70" s="328" t="s">
        <v>78</v>
      </c>
      <c r="B70" s="329"/>
      <c r="C70" s="310"/>
      <c r="D70" s="311"/>
      <c r="E70" s="312">
        <v>3</v>
      </c>
      <c r="F70" s="255">
        <v>111739539</v>
      </c>
      <c r="G70" s="322">
        <f>IF(ISBLANK(F70),"-",(F70/$D$50*$D$47*$B$68)*($B$57/$D$68))</f>
        <v>146.74144008094049</v>
      </c>
      <c r="H70" s="314">
        <f t="shared" si="0"/>
        <v>0.97827626720626992</v>
      </c>
    </row>
    <row r="71" spans="1:8" ht="27" customHeight="1" thickBot="1" x14ac:dyDescent="0.45">
      <c r="A71" s="330"/>
      <c r="B71" s="331"/>
      <c r="C71" s="332"/>
      <c r="D71" s="317"/>
      <c r="E71" s="318">
        <v>4</v>
      </c>
      <c r="F71" s="319"/>
      <c r="G71" s="324" t="str">
        <f>IF(ISBLANK(F71),"-",(F71/$D$50*$D$47*$B$68)*($B$57/$D$68))</f>
        <v>-</v>
      </c>
      <c r="H71" s="333" t="str">
        <f t="shared" si="0"/>
        <v>-</v>
      </c>
    </row>
    <row r="72" spans="1:8" ht="26.25" customHeight="1" x14ac:dyDescent="0.4">
      <c r="A72" s="275"/>
      <c r="B72" s="275"/>
      <c r="C72" s="275"/>
      <c r="D72" s="275"/>
      <c r="E72" s="275"/>
      <c r="F72" s="334" t="s">
        <v>71</v>
      </c>
      <c r="G72" s="335">
        <f>AVERAGE(G60:G71)</f>
        <v>147.18212847527514</v>
      </c>
      <c r="H72" s="336">
        <f>AVERAGE(H60:H71)</f>
        <v>0.98121418983516739</v>
      </c>
    </row>
    <row r="73" spans="1:8" ht="26.25" customHeight="1" x14ac:dyDescent="0.4">
      <c r="C73" s="275"/>
      <c r="D73" s="275"/>
      <c r="E73" s="275"/>
      <c r="F73" s="337" t="s">
        <v>84</v>
      </c>
      <c r="G73" s="338">
        <f>STDEV(G60:G71)/G72</f>
        <v>9.1033658284385248E-3</v>
      </c>
      <c r="H73" s="338">
        <f>STDEV(H60:H71)/H72</f>
        <v>9.1033658284385057E-3</v>
      </c>
    </row>
    <row r="74" spans="1:8" ht="27" customHeight="1" thickBot="1" x14ac:dyDescent="0.45">
      <c r="A74" s="275"/>
      <c r="B74" s="275"/>
      <c r="C74" s="275"/>
      <c r="D74" s="275"/>
      <c r="E74" s="277"/>
      <c r="F74" s="339" t="s">
        <v>20</v>
      </c>
      <c r="G74" s="340">
        <f>COUNT(G60:G71)</f>
        <v>9</v>
      </c>
      <c r="H74" s="340">
        <f>COUNT(H60:H71)</f>
        <v>9</v>
      </c>
    </row>
    <row r="76" spans="1:8" ht="26.25" customHeight="1" x14ac:dyDescent="0.4">
      <c r="A76" s="214" t="s">
        <v>106</v>
      </c>
      <c r="B76" s="215" t="s">
        <v>107</v>
      </c>
      <c r="C76" s="341" t="str">
        <f>B20</f>
        <v>Lamivudine     Nevirapine and Zidovudine</v>
      </c>
      <c r="D76" s="341"/>
      <c r="E76" s="197" t="s">
        <v>108</v>
      </c>
      <c r="F76" s="197"/>
      <c r="G76" s="342">
        <f>H72</f>
        <v>0.98121418983516739</v>
      </c>
      <c r="H76" s="224"/>
    </row>
    <row r="77" spans="1:8" ht="18.75" x14ac:dyDescent="0.3">
      <c r="A77" s="213" t="s">
        <v>109</v>
      </c>
      <c r="B77" s="213" t="s">
        <v>110</v>
      </c>
    </row>
    <row r="78" spans="1:8" ht="18.75" x14ac:dyDescent="0.3">
      <c r="A78" s="213"/>
      <c r="B78" s="213"/>
    </row>
    <row r="79" spans="1:8" ht="26.25" customHeight="1" x14ac:dyDescent="0.4">
      <c r="A79" s="214" t="s">
        <v>4</v>
      </c>
      <c r="B79" s="343" t="str">
        <f>B26</f>
        <v>lamivudine</v>
      </c>
      <c r="C79" s="343"/>
    </row>
    <row r="80" spans="1:8" ht="26.25" customHeight="1" x14ac:dyDescent="0.4">
      <c r="A80" s="215" t="s">
        <v>48</v>
      </c>
      <c r="B80" s="343" t="str">
        <f>B27</f>
        <v>WRS L3-9</v>
      </c>
      <c r="C80" s="343"/>
    </row>
    <row r="81" spans="1:12" ht="27" customHeight="1" thickBot="1" x14ac:dyDescent="0.45">
      <c r="A81" s="215" t="s">
        <v>6</v>
      </c>
      <c r="B81" s="217">
        <f>B28</f>
        <v>84.06</v>
      </c>
    </row>
    <row r="82" spans="1:12" s="222" customFormat="1" ht="27" customHeight="1" thickBot="1" x14ac:dyDescent="0.45">
      <c r="A82" s="215" t="s">
        <v>49</v>
      </c>
      <c r="B82" s="218">
        <v>0</v>
      </c>
      <c r="C82" s="219" t="s">
        <v>50</v>
      </c>
      <c r="D82" s="220"/>
      <c r="E82" s="220"/>
      <c r="F82" s="220"/>
      <c r="G82" s="221"/>
      <c r="I82" s="223"/>
      <c r="J82" s="223"/>
      <c r="K82" s="223"/>
      <c r="L82" s="223"/>
    </row>
    <row r="83" spans="1:12" s="222" customFormat="1" ht="19.5" customHeight="1" thickBot="1" x14ac:dyDescent="0.35">
      <c r="A83" s="215" t="s">
        <v>51</v>
      </c>
      <c r="B83" s="224">
        <f>B81-B82</f>
        <v>84.06</v>
      </c>
      <c r="C83" s="225"/>
      <c r="D83" s="225"/>
      <c r="E83" s="225"/>
      <c r="F83" s="225"/>
      <c r="G83" s="226"/>
      <c r="I83" s="223"/>
      <c r="J83" s="223"/>
      <c r="K83" s="223"/>
      <c r="L83" s="223"/>
    </row>
    <row r="84" spans="1:12" s="222" customFormat="1" ht="27" customHeight="1" thickBot="1" x14ac:dyDescent="0.45">
      <c r="A84" s="215" t="s">
        <v>52</v>
      </c>
      <c r="B84" s="227">
        <v>1</v>
      </c>
      <c r="C84" s="228" t="s">
        <v>111</v>
      </c>
      <c r="D84" s="229"/>
      <c r="E84" s="229"/>
      <c r="F84" s="229"/>
      <c r="G84" s="229"/>
      <c r="H84" s="230"/>
      <c r="I84" s="223"/>
      <c r="J84" s="223"/>
      <c r="K84" s="223"/>
      <c r="L84" s="223"/>
    </row>
    <row r="85" spans="1:12" s="222" customFormat="1" ht="27" customHeight="1" thickBot="1" x14ac:dyDescent="0.45">
      <c r="A85" s="215" t="s">
        <v>54</v>
      </c>
      <c r="B85" s="227">
        <v>1</v>
      </c>
      <c r="C85" s="228" t="s">
        <v>112</v>
      </c>
      <c r="D85" s="229"/>
      <c r="E85" s="229"/>
      <c r="F85" s="229"/>
      <c r="G85" s="229"/>
      <c r="H85" s="230"/>
      <c r="I85" s="223"/>
      <c r="J85" s="223"/>
      <c r="K85" s="223"/>
      <c r="L85" s="223"/>
    </row>
    <row r="86" spans="1:12" s="222" customFormat="1" ht="18.75" x14ac:dyDescent="0.3">
      <c r="A86" s="215"/>
      <c r="B86" s="233"/>
      <c r="C86" s="234"/>
      <c r="D86" s="234"/>
      <c r="E86" s="234"/>
      <c r="F86" s="234"/>
      <c r="G86" s="234"/>
      <c r="H86" s="234"/>
      <c r="I86" s="223"/>
      <c r="J86" s="223"/>
      <c r="K86" s="223"/>
      <c r="L86" s="223"/>
    </row>
    <row r="87" spans="1:12" s="222" customFormat="1" ht="18.75" x14ac:dyDescent="0.3">
      <c r="A87" s="215" t="s">
        <v>56</v>
      </c>
      <c r="B87" s="235">
        <f>B84/B85</f>
        <v>1</v>
      </c>
      <c r="C87" s="197" t="s">
        <v>57</v>
      </c>
      <c r="D87" s="197"/>
      <c r="E87" s="197"/>
      <c r="F87" s="197"/>
      <c r="G87" s="197"/>
      <c r="I87" s="223"/>
      <c r="J87" s="223"/>
      <c r="K87" s="223"/>
      <c r="L87" s="223"/>
    </row>
    <row r="88" spans="1:12" ht="19.5" customHeight="1" thickBot="1" x14ac:dyDescent="0.35">
      <c r="A88" s="213"/>
      <c r="B88" s="213"/>
    </row>
    <row r="89" spans="1:12" ht="27" customHeight="1" thickBot="1" x14ac:dyDescent="0.45">
      <c r="A89" s="236" t="s">
        <v>58</v>
      </c>
      <c r="B89" s="237">
        <v>20</v>
      </c>
      <c r="D89" s="344" t="s">
        <v>59</v>
      </c>
      <c r="E89" s="345"/>
      <c r="F89" s="238" t="s">
        <v>60</v>
      </c>
      <c r="G89" s="240"/>
    </row>
    <row r="90" spans="1:12" ht="27" customHeight="1" thickBot="1" x14ac:dyDescent="0.45">
      <c r="A90" s="241" t="s">
        <v>61</v>
      </c>
      <c r="B90" s="242">
        <v>4</v>
      </c>
      <c r="C90" s="346" t="s">
        <v>62</v>
      </c>
      <c r="D90" s="244" t="s">
        <v>63</v>
      </c>
      <c r="E90" s="245" t="s">
        <v>64</v>
      </c>
      <c r="F90" s="244" t="s">
        <v>63</v>
      </c>
      <c r="G90" s="347" t="s">
        <v>64</v>
      </c>
      <c r="I90" s="247" t="s">
        <v>65</v>
      </c>
    </row>
    <row r="91" spans="1:12" ht="26.25" customHeight="1" x14ac:dyDescent="0.4">
      <c r="A91" s="241" t="s">
        <v>66</v>
      </c>
      <c r="B91" s="242">
        <v>20</v>
      </c>
      <c r="C91" s="348">
        <v>1</v>
      </c>
      <c r="D91" s="817">
        <v>99527502</v>
      </c>
      <c r="E91" s="250">
        <f>IF(ISBLANK(D91),"-",$D$101/$D$98*D91)</f>
        <v>131032038.07815763</v>
      </c>
      <c r="F91" s="820">
        <v>114978695</v>
      </c>
      <c r="G91" s="252">
        <f>IF(ISBLANK(F91),"-",$D$101/$F$98*F91)</f>
        <v>133471601.87056454</v>
      </c>
      <c r="I91" s="253"/>
    </row>
    <row r="92" spans="1:12" ht="26.25" customHeight="1" x14ac:dyDescent="0.4">
      <c r="A92" s="241" t="s">
        <v>67</v>
      </c>
      <c r="B92" s="242">
        <v>1</v>
      </c>
      <c r="C92" s="275">
        <v>2</v>
      </c>
      <c r="D92" s="818">
        <v>99702057</v>
      </c>
      <c r="E92" s="256">
        <f>IF(ISBLANK(D92),"-",$D$101/$D$98*D92)</f>
        <v>131261846.89428499</v>
      </c>
      <c r="F92" s="821">
        <v>115203506</v>
      </c>
      <c r="G92" s="258">
        <f>IF(ISBLANK(F92),"-",$D$101/$F$98*F92)</f>
        <v>133732570.95086348</v>
      </c>
      <c r="I92" s="259">
        <f>ABS((F96/D96*D95)-F95)/D95</f>
        <v>2.1628979319755173E-2</v>
      </c>
    </row>
    <row r="93" spans="1:12" ht="26.25" customHeight="1" x14ac:dyDescent="0.4">
      <c r="A93" s="241" t="s">
        <v>68</v>
      </c>
      <c r="B93" s="242">
        <v>1</v>
      </c>
      <c r="C93" s="275">
        <v>3</v>
      </c>
      <c r="D93" s="818">
        <v>99676530</v>
      </c>
      <c r="E93" s="256">
        <f>IF(ISBLANK(D93),"-",$D$101/$D$98*D93)</f>
        <v>131228239.55190417</v>
      </c>
      <c r="F93" s="821">
        <v>115281239</v>
      </c>
      <c r="G93" s="258">
        <f>IF(ISBLANK(F93),"-",$D$101/$F$98*F93)</f>
        <v>133822806.34645747</v>
      </c>
      <c r="I93" s="259"/>
    </row>
    <row r="94" spans="1:12" ht="27" customHeight="1" thickBot="1" x14ac:dyDescent="0.45">
      <c r="A94" s="241" t="s">
        <v>69</v>
      </c>
      <c r="B94" s="242">
        <v>1</v>
      </c>
      <c r="C94" s="349">
        <v>4</v>
      </c>
      <c r="D94" s="819"/>
      <c r="E94" s="262" t="str">
        <f>IF(ISBLANK(D94),"-",$D$101/$D$98*D94)</f>
        <v>-</v>
      </c>
      <c r="F94" s="822"/>
      <c r="G94" s="264" t="str">
        <f>IF(ISBLANK(F94),"-",$D$101/$F$98*F94)</f>
        <v>-</v>
      </c>
      <c r="I94" s="265"/>
    </row>
    <row r="95" spans="1:12" ht="27" customHeight="1" thickBot="1" x14ac:dyDescent="0.45">
      <c r="A95" s="241" t="s">
        <v>70</v>
      </c>
      <c r="B95" s="242">
        <v>1</v>
      </c>
      <c r="C95" s="215" t="s">
        <v>71</v>
      </c>
      <c r="D95" s="350">
        <f>AVERAGE(D91:D94)</f>
        <v>99635363</v>
      </c>
      <c r="E95" s="268">
        <f>AVERAGE(E91:E94)</f>
        <v>131174041.5081156</v>
      </c>
      <c r="F95" s="351">
        <f>AVERAGE(F91:F94)</f>
        <v>115154480</v>
      </c>
      <c r="G95" s="352">
        <f>AVERAGE(G91:G94)</f>
        <v>133675659.72262849</v>
      </c>
    </row>
    <row r="96" spans="1:12" ht="26.25" customHeight="1" x14ac:dyDescent="0.4">
      <c r="A96" s="241" t="s">
        <v>72</v>
      </c>
      <c r="B96" s="217">
        <v>1</v>
      </c>
      <c r="C96" s="353" t="s">
        <v>113</v>
      </c>
      <c r="D96" s="354">
        <v>15.06</v>
      </c>
      <c r="E96" s="197"/>
      <c r="F96" s="272">
        <v>17.079999999999998</v>
      </c>
    </row>
    <row r="97" spans="1:10" ht="26.25" customHeight="1" x14ac:dyDescent="0.4">
      <c r="A97" s="241" t="s">
        <v>74</v>
      </c>
      <c r="B97" s="217">
        <v>1</v>
      </c>
      <c r="C97" s="355" t="s">
        <v>114</v>
      </c>
      <c r="D97" s="356">
        <f>D96*$B$87</f>
        <v>15.06</v>
      </c>
      <c r="E97" s="275"/>
      <c r="F97" s="274">
        <f>F96*$B$87</f>
        <v>17.079999999999998</v>
      </c>
    </row>
    <row r="98" spans="1:10" ht="19.5" customHeight="1" thickBot="1" x14ac:dyDescent="0.35">
      <c r="A98" s="241" t="s">
        <v>76</v>
      </c>
      <c r="B98" s="275">
        <f>(B97/B96)*(B95/B94)*(B93/B92)*(B91/B90)*B89</f>
        <v>100</v>
      </c>
      <c r="C98" s="355" t="s">
        <v>115</v>
      </c>
      <c r="D98" s="357">
        <f>D97*$B$83/100</f>
        <v>12.659436000000001</v>
      </c>
      <c r="E98" s="277"/>
      <c r="F98" s="276">
        <f>F97*$B$83/100</f>
        <v>14.357448</v>
      </c>
    </row>
    <row r="99" spans="1:10" ht="19.5" customHeight="1" thickBot="1" x14ac:dyDescent="0.35">
      <c r="A99" s="278" t="s">
        <v>78</v>
      </c>
      <c r="B99" s="358"/>
      <c r="C99" s="355" t="s">
        <v>116</v>
      </c>
      <c r="D99" s="359">
        <f>D98/$B$98</f>
        <v>0.12659436000000002</v>
      </c>
      <c r="E99" s="277"/>
      <c r="F99" s="282">
        <f>F98/$B$98</f>
        <v>0.14357448</v>
      </c>
      <c r="H99" s="270"/>
    </row>
    <row r="100" spans="1:10" ht="19.5" customHeight="1" thickBot="1" x14ac:dyDescent="0.35">
      <c r="A100" s="283"/>
      <c r="B100" s="360"/>
      <c r="C100" s="355" t="s">
        <v>80</v>
      </c>
      <c r="D100" s="361">
        <f>$B$56/$B$116</f>
        <v>0.16666666666666666</v>
      </c>
      <c r="F100" s="289"/>
      <c r="G100" s="362"/>
      <c r="H100" s="270"/>
    </row>
    <row r="101" spans="1:10" ht="18.75" x14ac:dyDescent="0.3">
      <c r="C101" s="355" t="s">
        <v>81</v>
      </c>
      <c r="D101" s="356">
        <f>D100*$B$98</f>
        <v>16.666666666666664</v>
      </c>
      <c r="F101" s="289"/>
      <c r="H101" s="270"/>
    </row>
    <row r="102" spans="1:10" ht="19.5" customHeight="1" thickBot="1" x14ac:dyDescent="0.35">
      <c r="C102" s="363" t="s">
        <v>82</v>
      </c>
      <c r="D102" s="364">
        <f>D101/B34</f>
        <v>16.666666666666664</v>
      </c>
      <c r="F102" s="293"/>
      <c r="H102" s="270"/>
      <c r="J102" s="365"/>
    </row>
    <row r="103" spans="1:10" ht="18.75" x14ac:dyDescent="0.3">
      <c r="C103" s="366" t="s">
        <v>117</v>
      </c>
      <c r="D103" s="367">
        <f>AVERAGE(E91:E94,G91:G94)</f>
        <v>132424850.61537206</v>
      </c>
      <c r="F103" s="293"/>
      <c r="G103" s="362"/>
      <c r="H103" s="270"/>
      <c r="J103" s="368"/>
    </row>
    <row r="104" spans="1:10" ht="18.75" x14ac:dyDescent="0.3">
      <c r="C104" s="337" t="s">
        <v>84</v>
      </c>
      <c r="D104" s="369">
        <f>STDEV(E91:E94,G91:G94)/D103</f>
        <v>1.040045514537608E-2</v>
      </c>
      <c r="F104" s="293"/>
      <c r="H104" s="270"/>
      <c r="J104" s="368"/>
    </row>
    <row r="105" spans="1:10" ht="19.5" customHeight="1" thickBot="1" x14ac:dyDescent="0.35">
      <c r="C105" s="339" t="s">
        <v>20</v>
      </c>
      <c r="D105" s="370">
        <f>COUNT(E91:E94,G91:G94)</f>
        <v>6</v>
      </c>
      <c r="F105" s="293"/>
      <c r="H105" s="270"/>
      <c r="J105" s="368"/>
    </row>
    <row r="106" spans="1:10" ht="19.5" customHeight="1" thickBot="1" x14ac:dyDescent="0.35">
      <c r="A106" s="297"/>
      <c r="B106" s="297"/>
      <c r="C106" s="297"/>
      <c r="D106" s="297"/>
      <c r="E106" s="297"/>
    </row>
    <row r="107" spans="1:10" ht="26.25" customHeight="1" x14ac:dyDescent="0.4">
      <c r="A107" s="236" t="s">
        <v>118</v>
      </c>
      <c r="B107" s="237">
        <v>900</v>
      </c>
      <c r="C107" s="344" t="s">
        <v>119</v>
      </c>
      <c r="D107" s="371" t="s">
        <v>63</v>
      </c>
      <c r="E107" s="372" t="s">
        <v>120</v>
      </c>
      <c r="F107" s="373" t="s">
        <v>121</v>
      </c>
    </row>
    <row r="108" spans="1:10" ht="26.25" customHeight="1" x14ac:dyDescent="0.4">
      <c r="A108" s="241" t="s">
        <v>122</v>
      </c>
      <c r="B108" s="242">
        <v>1</v>
      </c>
      <c r="C108" s="374">
        <v>1</v>
      </c>
      <c r="D108" s="375">
        <v>131065168</v>
      </c>
      <c r="E108" s="376">
        <f t="shared" ref="E108:E113" si="1">IF(ISBLANK(D108),"-",D108/$D$103*$D$100*$B$116)</f>
        <v>148.45986314986914</v>
      </c>
      <c r="F108" s="377">
        <f t="shared" ref="F108:F113" si="2">IF(ISBLANK(D108), "-", E108/$B$56)</f>
        <v>0.98973242099912762</v>
      </c>
    </row>
    <row r="109" spans="1:10" ht="26.25" customHeight="1" x14ac:dyDescent="0.4">
      <c r="A109" s="241" t="s">
        <v>95</v>
      </c>
      <c r="B109" s="242">
        <v>1</v>
      </c>
      <c r="C109" s="374">
        <v>2</v>
      </c>
      <c r="D109" s="375">
        <v>130809988</v>
      </c>
      <c r="E109" s="378">
        <f t="shared" si="1"/>
        <v>148.170816193636</v>
      </c>
      <c r="F109" s="379">
        <f t="shared" si="2"/>
        <v>0.98780544129090664</v>
      </c>
    </row>
    <row r="110" spans="1:10" ht="26.25" customHeight="1" x14ac:dyDescent="0.4">
      <c r="A110" s="241" t="s">
        <v>96</v>
      </c>
      <c r="B110" s="242">
        <v>1</v>
      </c>
      <c r="C110" s="374">
        <v>3</v>
      </c>
      <c r="D110" s="375">
        <v>130778348</v>
      </c>
      <c r="E110" s="378">
        <f t="shared" si="1"/>
        <v>148.13497699896865</v>
      </c>
      <c r="F110" s="379">
        <f t="shared" si="2"/>
        <v>0.98756651332645773</v>
      </c>
    </row>
    <row r="111" spans="1:10" ht="26.25" customHeight="1" x14ac:dyDescent="0.4">
      <c r="A111" s="241" t="s">
        <v>97</v>
      </c>
      <c r="B111" s="242">
        <v>1</v>
      </c>
      <c r="C111" s="374">
        <v>4</v>
      </c>
      <c r="D111" s="375">
        <v>130451850</v>
      </c>
      <c r="E111" s="378">
        <f t="shared" si="1"/>
        <v>147.76514686684149</v>
      </c>
      <c r="F111" s="379">
        <f t="shared" si="2"/>
        <v>0.98510097911227656</v>
      </c>
    </row>
    <row r="112" spans="1:10" ht="26.25" customHeight="1" x14ac:dyDescent="0.4">
      <c r="A112" s="241" t="s">
        <v>98</v>
      </c>
      <c r="B112" s="242">
        <v>1</v>
      </c>
      <c r="C112" s="374">
        <v>5</v>
      </c>
      <c r="D112" s="375">
        <v>128620364</v>
      </c>
      <c r="E112" s="378">
        <f t="shared" si="1"/>
        <v>145.69058987301915</v>
      </c>
      <c r="F112" s="379">
        <f t="shared" si="2"/>
        <v>0.97127059915346103</v>
      </c>
    </row>
    <row r="113" spans="1:10" ht="26.25" customHeight="1" x14ac:dyDescent="0.4">
      <c r="A113" s="241" t="s">
        <v>100</v>
      </c>
      <c r="B113" s="242">
        <v>1</v>
      </c>
      <c r="C113" s="380">
        <v>6</v>
      </c>
      <c r="D113" s="381">
        <v>128662229</v>
      </c>
      <c r="E113" s="382">
        <f t="shared" si="1"/>
        <v>145.73801110831465</v>
      </c>
      <c r="F113" s="383">
        <f t="shared" si="2"/>
        <v>0.97158674072209772</v>
      </c>
    </row>
    <row r="114" spans="1:10" ht="26.25" customHeight="1" x14ac:dyDescent="0.4">
      <c r="A114" s="241" t="s">
        <v>101</v>
      </c>
      <c r="B114" s="242">
        <v>1</v>
      </c>
      <c r="C114" s="374"/>
      <c r="D114" s="275"/>
      <c r="E114" s="197"/>
      <c r="F114" s="384"/>
    </row>
    <row r="115" spans="1:10" ht="26.25" customHeight="1" x14ac:dyDescent="0.4">
      <c r="A115" s="241" t="s">
        <v>102</v>
      </c>
      <c r="B115" s="242">
        <v>1</v>
      </c>
      <c r="C115" s="374"/>
      <c r="D115" s="385" t="s">
        <v>71</v>
      </c>
      <c r="E115" s="386">
        <f>AVERAGE(E108:E113)</f>
        <v>147.32656736510819</v>
      </c>
      <c r="F115" s="387">
        <f>AVERAGE(F108:F113)</f>
        <v>0.98217711576738775</v>
      </c>
    </row>
    <row r="116" spans="1:10" ht="27" customHeight="1" thickBot="1" x14ac:dyDescent="0.45">
      <c r="A116" s="241" t="s">
        <v>103</v>
      </c>
      <c r="B116" s="254">
        <f>(B115/B114)*(B113/B112)*(B111/B110)*(B109/B108)*B107</f>
        <v>900</v>
      </c>
      <c r="C116" s="388"/>
      <c r="D116" s="215" t="s">
        <v>84</v>
      </c>
      <c r="E116" s="389">
        <f>STDEV(E108:E113)/E115</f>
        <v>8.6087676757339287E-3</v>
      </c>
      <c r="F116" s="389">
        <f>STDEV(F108:F113)/F115</f>
        <v>8.6087676757339165E-3</v>
      </c>
      <c r="I116" s="197"/>
    </row>
    <row r="117" spans="1:10" ht="27" customHeight="1" thickBot="1" x14ac:dyDescent="0.45">
      <c r="A117" s="278" t="s">
        <v>78</v>
      </c>
      <c r="B117" s="279"/>
      <c r="C117" s="390"/>
      <c r="D117" s="391" t="s">
        <v>20</v>
      </c>
      <c r="E117" s="392">
        <f>COUNT(E108:E113)</f>
        <v>6</v>
      </c>
      <c r="F117" s="392">
        <f>COUNT(F108:F113)</f>
        <v>6</v>
      </c>
      <c r="I117" s="197"/>
      <c r="J117" s="368"/>
    </row>
    <row r="118" spans="1:10" ht="19.5" customHeight="1" thickBot="1" x14ac:dyDescent="0.35">
      <c r="A118" s="283"/>
      <c r="B118" s="284"/>
      <c r="C118" s="197"/>
      <c r="D118" s="197"/>
      <c r="E118" s="197"/>
      <c r="F118" s="275"/>
      <c r="G118" s="197"/>
      <c r="H118" s="197"/>
      <c r="I118" s="197"/>
    </row>
    <row r="119" spans="1:10" ht="18.75" x14ac:dyDescent="0.3">
      <c r="A119" s="393"/>
      <c r="B119" s="234"/>
      <c r="C119" s="197"/>
      <c r="D119" s="197"/>
      <c r="E119" s="197"/>
      <c r="F119" s="275"/>
      <c r="G119" s="197"/>
      <c r="H119" s="197"/>
      <c r="I119" s="197"/>
    </row>
    <row r="120" spans="1:10" ht="26.25" customHeight="1" x14ac:dyDescent="0.4">
      <c r="A120" s="214" t="s">
        <v>106</v>
      </c>
      <c r="B120" s="215" t="s">
        <v>123</v>
      </c>
      <c r="C120" s="341" t="str">
        <f>B20</f>
        <v>Lamivudine     Nevirapine and Zidovudine</v>
      </c>
      <c r="D120" s="341"/>
      <c r="E120" s="197" t="s">
        <v>124</v>
      </c>
      <c r="F120" s="197"/>
      <c r="G120" s="342">
        <f>F115</f>
        <v>0.98217711576738775</v>
      </c>
      <c r="H120" s="197"/>
      <c r="I120" s="197"/>
    </row>
    <row r="121" spans="1:10" ht="19.5" customHeight="1" thickBot="1" x14ac:dyDescent="0.35">
      <c r="A121" s="394"/>
      <c r="B121" s="394"/>
      <c r="C121" s="395"/>
      <c r="D121" s="395"/>
      <c r="E121" s="395"/>
      <c r="F121" s="395"/>
      <c r="G121" s="395"/>
      <c r="H121" s="395"/>
    </row>
    <row r="122" spans="1:10" ht="18.75" x14ac:dyDescent="0.3">
      <c r="B122" s="396" t="s">
        <v>26</v>
      </c>
      <c r="C122" s="396"/>
      <c r="E122" s="346" t="s">
        <v>27</v>
      </c>
      <c r="F122" s="397"/>
      <c r="G122" s="396" t="s">
        <v>28</v>
      </c>
      <c r="H122" s="396"/>
    </row>
    <row r="123" spans="1:10" ht="69.95" customHeight="1" x14ac:dyDescent="0.3">
      <c r="A123" s="214" t="s">
        <v>29</v>
      </c>
      <c r="B123" s="398"/>
      <c r="C123" s="398"/>
      <c r="E123" s="398"/>
      <c r="F123" s="197"/>
      <c r="G123" s="398"/>
      <c r="H123" s="398"/>
    </row>
    <row r="124" spans="1:10" ht="69.95" customHeight="1" x14ac:dyDescent="0.3">
      <c r="A124" s="214" t="s">
        <v>30</v>
      </c>
      <c r="B124" s="399"/>
      <c r="C124" s="399"/>
      <c r="E124" s="399"/>
      <c r="F124" s="197"/>
      <c r="G124" s="400"/>
      <c r="H124" s="400"/>
    </row>
    <row r="125" spans="1:10" ht="18.75" x14ac:dyDescent="0.3">
      <c r="A125" s="275"/>
      <c r="B125" s="275"/>
      <c r="C125" s="275"/>
      <c r="D125" s="275"/>
      <c r="E125" s="275"/>
      <c r="F125" s="277"/>
      <c r="G125" s="275"/>
      <c r="H125" s="275"/>
      <c r="I125" s="197"/>
    </row>
    <row r="126" spans="1:10" ht="18.75" x14ac:dyDescent="0.3">
      <c r="A126" s="275"/>
      <c r="B126" s="275"/>
      <c r="C126" s="275"/>
      <c r="D126" s="275"/>
      <c r="E126" s="275"/>
      <c r="F126" s="277"/>
      <c r="G126" s="275"/>
      <c r="H126" s="275"/>
      <c r="I126" s="197"/>
    </row>
    <row r="127" spans="1:10" ht="18.75" x14ac:dyDescent="0.3">
      <c r="A127" s="275"/>
      <c r="B127" s="275"/>
      <c r="C127" s="275"/>
      <c r="D127" s="275"/>
      <c r="E127" s="275"/>
      <c r="F127" s="277"/>
      <c r="G127" s="275"/>
      <c r="H127" s="275"/>
      <c r="I127" s="197"/>
    </row>
    <row r="128" spans="1:10" ht="18.75" x14ac:dyDescent="0.3">
      <c r="A128" s="275"/>
      <c r="B128" s="275"/>
      <c r="C128" s="275"/>
      <c r="D128" s="275"/>
      <c r="E128" s="275"/>
      <c r="F128" s="277"/>
      <c r="G128" s="275"/>
      <c r="H128" s="275"/>
      <c r="I128" s="197"/>
    </row>
    <row r="129" spans="1:9" ht="18.75" x14ac:dyDescent="0.3">
      <c r="A129" s="275"/>
      <c r="B129" s="275"/>
      <c r="C129" s="275"/>
      <c r="D129" s="275"/>
      <c r="E129" s="275"/>
      <c r="F129" s="277"/>
      <c r="G129" s="275"/>
      <c r="H129" s="275"/>
      <c r="I129" s="197"/>
    </row>
    <row r="130" spans="1:9" ht="18.75" x14ac:dyDescent="0.3">
      <c r="A130" s="275"/>
      <c r="B130" s="275"/>
      <c r="C130" s="275"/>
      <c r="D130" s="275"/>
      <c r="E130" s="275"/>
      <c r="F130" s="277"/>
      <c r="G130" s="275"/>
      <c r="H130" s="275"/>
      <c r="I130" s="197"/>
    </row>
    <row r="131" spans="1:9" ht="18.75" x14ac:dyDescent="0.3">
      <c r="A131" s="275"/>
      <c r="B131" s="275"/>
      <c r="C131" s="275"/>
      <c r="D131" s="275"/>
      <c r="E131" s="275"/>
      <c r="F131" s="277"/>
      <c r="G131" s="275"/>
      <c r="H131" s="275"/>
      <c r="I131" s="197"/>
    </row>
    <row r="132" spans="1:9" ht="18.75" x14ac:dyDescent="0.3">
      <c r="A132" s="275"/>
      <c r="B132" s="275"/>
      <c r="C132" s="275"/>
      <c r="D132" s="275"/>
      <c r="E132" s="275"/>
      <c r="F132" s="277"/>
      <c r="G132" s="275"/>
      <c r="H132" s="275"/>
      <c r="I132" s="197"/>
    </row>
    <row r="133" spans="1:9" ht="18.75" x14ac:dyDescent="0.3">
      <c r="A133" s="275"/>
      <c r="B133" s="275"/>
      <c r="C133" s="275"/>
      <c r="D133" s="275"/>
      <c r="E133" s="275"/>
      <c r="F133" s="277"/>
      <c r="G133" s="275"/>
      <c r="H133" s="275"/>
      <c r="I133" s="197"/>
    </row>
    <row r="250" spans="1:1" x14ac:dyDescent="0.25">
      <c r="A250" s="195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I92:I93"/>
    <mergeCell ref="A99:B100"/>
    <mergeCell ref="A117:B118"/>
    <mergeCell ref="C120:D120"/>
    <mergeCell ref="B122:C122"/>
    <mergeCell ref="G122:H122"/>
    <mergeCell ref="B79:C79"/>
    <mergeCell ref="B80:C80"/>
    <mergeCell ref="C82:G82"/>
    <mergeCell ref="C84:H84"/>
    <mergeCell ref="C85:H85"/>
    <mergeCell ref="F89:G89"/>
    <mergeCell ref="C64:C67"/>
    <mergeCell ref="D64:D67"/>
    <mergeCell ref="C68:C71"/>
    <mergeCell ref="D68:D71"/>
    <mergeCell ref="A70:B71"/>
    <mergeCell ref="C76:D76"/>
    <mergeCell ref="D36:E36"/>
    <mergeCell ref="F36:G36"/>
    <mergeCell ref="I39:I40"/>
    <mergeCell ref="A46:B47"/>
    <mergeCell ref="C60:C63"/>
    <mergeCell ref="D60:D63"/>
    <mergeCell ref="B21:H21"/>
    <mergeCell ref="B26:C26"/>
    <mergeCell ref="B27:C27"/>
    <mergeCell ref="C29:G29"/>
    <mergeCell ref="C31:H31"/>
    <mergeCell ref="C32:H32"/>
    <mergeCell ref="A1:I7"/>
    <mergeCell ref="A8:I14"/>
    <mergeCell ref="A16:H16"/>
    <mergeCell ref="A17:H17"/>
    <mergeCell ref="B18:C18"/>
    <mergeCell ref="B20:C20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abSelected="1" topLeftCell="A12" workbookViewId="0">
      <selection activeCell="C21" sqref="C21"/>
    </sheetView>
  </sheetViews>
  <sheetFormatPr defaultRowHeight="13.5" x14ac:dyDescent="0.25"/>
  <cols>
    <col min="1" max="1" width="27.5703125" style="149" customWidth="1"/>
    <col min="2" max="2" width="20.42578125" style="149" customWidth="1"/>
    <col min="3" max="3" width="31.85546875" style="149" customWidth="1"/>
    <col min="4" max="4" width="25.85546875" style="149" customWidth="1"/>
    <col min="5" max="5" width="25.7109375" style="149" customWidth="1"/>
    <col min="6" max="6" width="23.140625" style="149" customWidth="1"/>
    <col min="7" max="7" width="28.42578125" style="149" customWidth="1"/>
    <col min="8" max="8" width="21.5703125" style="149" customWidth="1"/>
    <col min="9" max="9" width="9.140625" style="149" customWidth="1"/>
    <col min="10" max="16384" width="9.140625" style="186"/>
  </cols>
  <sheetData>
    <row r="14" spans="1:6" ht="15" customHeight="1" x14ac:dyDescent="0.3">
      <c r="A14" s="148"/>
      <c r="C14" s="150"/>
      <c r="F14" s="150"/>
    </row>
    <row r="15" spans="1:6" ht="18.75" customHeight="1" x14ac:dyDescent="0.3">
      <c r="A15" s="151" t="s">
        <v>0</v>
      </c>
      <c r="B15" s="151"/>
      <c r="C15" s="151"/>
      <c r="D15" s="151"/>
      <c r="E15" s="151"/>
    </row>
    <row r="16" spans="1:6" ht="16.5" customHeight="1" x14ac:dyDescent="0.3">
      <c r="A16" s="152" t="s">
        <v>1</v>
      </c>
      <c r="B16" s="153" t="s">
        <v>2</v>
      </c>
    </row>
    <row r="17" spans="1:5" ht="16.5" customHeight="1" x14ac:dyDescent="0.3">
      <c r="A17" s="154" t="s">
        <v>3</v>
      </c>
      <c r="B17" s="154" t="s">
        <v>5</v>
      </c>
      <c r="D17" s="155"/>
      <c r="E17" s="156"/>
    </row>
    <row r="18" spans="1:5" ht="16.5" customHeight="1" x14ac:dyDescent="0.3">
      <c r="A18" s="157" t="s">
        <v>4</v>
      </c>
      <c r="B18" s="154" t="s">
        <v>127</v>
      </c>
      <c r="C18" s="156"/>
      <c r="D18" s="156"/>
      <c r="E18" s="156"/>
    </row>
    <row r="19" spans="1:5" ht="16.5" customHeight="1" x14ac:dyDescent="0.3">
      <c r="A19" s="157" t="s">
        <v>6</v>
      </c>
      <c r="B19" s="158">
        <v>100.4</v>
      </c>
      <c r="C19" s="156"/>
      <c r="D19" s="156"/>
      <c r="E19" s="156"/>
    </row>
    <row r="20" spans="1:5" ht="16.5" customHeight="1" x14ac:dyDescent="0.3">
      <c r="A20" s="154" t="s">
        <v>8</v>
      </c>
      <c r="B20" s="158">
        <v>16.8</v>
      </c>
      <c r="C20" s="156"/>
      <c r="D20" s="156"/>
      <c r="E20" s="156"/>
    </row>
    <row r="21" spans="1:5" ht="16.5" customHeight="1" x14ac:dyDescent="0.3">
      <c r="A21" s="154" t="s">
        <v>10</v>
      </c>
      <c r="B21" s="159">
        <v>0.15</v>
      </c>
      <c r="C21" s="156"/>
      <c r="D21" s="156"/>
      <c r="E21" s="156"/>
    </row>
    <row r="22" spans="1:5" ht="15.75" customHeight="1" x14ac:dyDescent="0.25">
      <c r="A22" s="156"/>
      <c r="B22" s="156"/>
      <c r="C22" s="156"/>
      <c r="D22" s="156"/>
      <c r="E22" s="156"/>
    </row>
    <row r="23" spans="1:5" ht="16.5" customHeight="1" x14ac:dyDescent="0.3">
      <c r="A23" s="160" t="s">
        <v>13</v>
      </c>
      <c r="B23" s="161" t="s">
        <v>14</v>
      </c>
      <c r="C23" s="160" t="s">
        <v>15</v>
      </c>
      <c r="D23" s="160" t="s">
        <v>16</v>
      </c>
      <c r="E23" s="160" t="s">
        <v>17</v>
      </c>
    </row>
    <row r="24" spans="1:5" ht="16.5" customHeight="1" x14ac:dyDescent="0.3">
      <c r="A24" s="162">
        <v>1</v>
      </c>
      <c r="B24" s="163">
        <v>111519565</v>
      </c>
      <c r="C24" s="163">
        <v>4029.4</v>
      </c>
      <c r="D24" s="164">
        <v>1.1000000000000001</v>
      </c>
      <c r="E24" s="165">
        <v>2.9</v>
      </c>
    </row>
    <row r="25" spans="1:5" ht="16.5" customHeight="1" x14ac:dyDescent="0.3">
      <c r="A25" s="162">
        <v>2</v>
      </c>
      <c r="B25" s="163">
        <v>111550912</v>
      </c>
      <c r="C25" s="163">
        <v>4061.7</v>
      </c>
      <c r="D25" s="164">
        <v>1.1000000000000001</v>
      </c>
      <c r="E25" s="164">
        <v>2.9</v>
      </c>
    </row>
    <row r="26" spans="1:5" ht="16.5" customHeight="1" x14ac:dyDescent="0.3">
      <c r="A26" s="162">
        <v>3</v>
      </c>
      <c r="B26" s="163">
        <v>111439122</v>
      </c>
      <c r="C26" s="163">
        <v>4022.8</v>
      </c>
      <c r="D26" s="164">
        <v>1.1000000000000001</v>
      </c>
      <c r="E26" s="164">
        <v>2.9</v>
      </c>
    </row>
    <row r="27" spans="1:5" ht="16.5" customHeight="1" x14ac:dyDescent="0.3">
      <c r="A27" s="162">
        <v>4</v>
      </c>
      <c r="B27" s="163">
        <v>115833536</v>
      </c>
      <c r="C27" s="163">
        <v>4031.2</v>
      </c>
      <c r="D27" s="164">
        <v>1.1000000000000001</v>
      </c>
      <c r="E27" s="164">
        <v>2.9</v>
      </c>
    </row>
    <row r="28" spans="1:5" ht="16.5" customHeight="1" x14ac:dyDescent="0.3">
      <c r="A28" s="162">
        <v>5</v>
      </c>
      <c r="B28" s="163">
        <v>111489399</v>
      </c>
      <c r="C28" s="163">
        <v>4036.4</v>
      </c>
      <c r="D28" s="164">
        <v>1.1000000000000001</v>
      </c>
      <c r="E28" s="164">
        <v>2.9</v>
      </c>
    </row>
    <row r="29" spans="1:5" ht="16.5" customHeight="1" x14ac:dyDescent="0.3">
      <c r="A29" s="162">
        <v>6</v>
      </c>
      <c r="B29" s="166">
        <v>111523668</v>
      </c>
      <c r="C29" s="166">
        <v>4053.2</v>
      </c>
      <c r="D29" s="167">
        <v>1.1000000000000001</v>
      </c>
      <c r="E29" s="167">
        <v>2.9</v>
      </c>
    </row>
    <row r="30" spans="1:5" ht="16.5" customHeight="1" x14ac:dyDescent="0.3">
      <c r="A30" s="168" t="s">
        <v>18</v>
      </c>
      <c r="B30" s="169">
        <f>AVERAGE(B24:B29)</f>
        <v>112226033.66666667</v>
      </c>
      <c r="C30" s="170">
        <f>AVERAGE(C24:C29)</f>
        <v>4039.1166666666672</v>
      </c>
      <c r="D30" s="171">
        <f>AVERAGE(D24:D29)</f>
        <v>1.0999999999999999</v>
      </c>
      <c r="E30" s="171">
        <f>AVERAGE(E24:E29)</f>
        <v>2.9</v>
      </c>
    </row>
    <row r="31" spans="1:5" ht="16.5" customHeight="1" x14ac:dyDescent="0.3">
      <c r="A31" s="172" t="s">
        <v>19</v>
      </c>
      <c r="B31" s="173">
        <f>(STDEV(B24:B29)/B30)</f>
        <v>1.57514095300747E-2</v>
      </c>
      <c r="C31" s="174"/>
      <c r="D31" s="174"/>
      <c r="E31" s="175"/>
    </row>
    <row r="32" spans="1:5" s="149" customFormat="1" ht="16.5" customHeight="1" x14ac:dyDescent="0.3">
      <c r="A32" s="176" t="s">
        <v>20</v>
      </c>
      <c r="B32" s="177">
        <f>COUNT(B24:B29)</f>
        <v>6</v>
      </c>
      <c r="C32" s="178"/>
      <c r="D32" s="179"/>
      <c r="E32" s="180"/>
    </row>
    <row r="33" spans="1:5" s="149" customFormat="1" ht="15.75" customHeight="1" x14ac:dyDescent="0.25">
      <c r="A33" s="156"/>
      <c r="B33" s="156"/>
      <c r="C33" s="156"/>
      <c r="D33" s="156"/>
      <c r="E33" s="156"/>
    </row>
    <row r="34" spans="1:5" s="149" customFormat="1" ht="16.5" customHeight="1" x14ac:dyDescent="0.3">
      <c r="A34" s="157" t="s">
        <v>21</v>
      </c>
      <c r="B34" s="181" t="s">
        <v>22</v>
      </c>
      <c r="C34" s="182"/>
      <c r="D34" s="182"/>
      <c r="E34" s="182"/>
    </row>
    <row r="35" spans="1:5" ht="16.5" customHeight="1" x14ac:dyDescent="0.3">
      <c r="A35" s="157"/>
      <c r="B35" s="181" t="s">
        <v>23</v>
      </c>
      <c r="C35" s="182"/>
      <c r="D35" s="182"/>
      <c r="E35" s="182"/>
    </row>
    <row r="36" spans="1:5" ht="16.5" customHeight="1" x14ac:dyDescent="0.3">
      <c r="A36" s="157"/>
      <c r="B36" s="181" t="s">
        <v>24</v>
      </c>
      <c r="C36" s="182"/>
      <c r="D36" s="182"/>
      <c r="E36" s="182"/>
    </row>
    <row r="37" spans="1:5" ht="15.75" customHeight="1" x14ac:dyDescent="0.25">
      <c r="A37" s="156"/>
      <c r="B37" s="156"/>
      <c r="C37" s="156"/>
      <c r="D37" s="156"/>
      <c r="E37" s="156"/>
    </row>
    <row r="38" spans="1:5" ht="16.5" customHeight="1" x14ac:dyDescent="0.3">
      <c r="A38" s="152" t="s">
        <v>1</v>
      </c>
      <c r="B38" s="153" t="s">
        <v>25</v>
      </c>
    </row>
    <row r="39" spans="1:5" ht="16.5" customHeight="1" x14ac:dyDescent="0.3">
      <c r="A39" s="157" t="s">
        <v>4</v>
      </c>
      <c r="B39" s="154" t="s">
        <v>127</v>
      </c>
      <c r="C39" s="156"/>
      <c r="D39" s="156"/>
      <c r="E39" s="156"/>
    </row>
    <row r="40" spans="1:5" ht="16.5" customHeight="1" x14ac:dyDescent="0.3">
      <c r="A40" s="157" t="s">
        <v>6</v>
      </c>
      <c r="B40" s="158">
        <v>84.06</v>
      </c>
      <c r="C40" s="156"/>
      <c r="D40" s="156"/>
      <c r="E40" s="156"/>
    </row>
    <row r="41" spans="1:5" ht="16.5" customHeight="1" x14ac:dyDescent="0.3">
      <c r="A41" s="154" t="s">
        <v>8</v>
      </c>
      <c r="B41" s="158">
        <v>15.33</v>
      </c>
      <c r="C41" s="156"/>
      <c r="D41" s="156"/>
      <c r="E41" s="156"/>
    </row>
    <row r="42" spans="1:5" ht="16.5" customHeight="1" x14ac:dyDescent="0.3">
      <c r="A42" s="154" t="s">
        <v>10</v>
      </c>
      <c r="B42" s="159">
        <v>0.15</v>
      </c>
      <c r="C42" s="156"/>
      <c r="D42" s="156"/>
      <c r="E42" s="156"/>
    </row>
    <row r="43" spans="1:5" ht="15.75" customHeight="1" x14ac:dyDescent="0.25">
      <c r="A43" s="156"/>
      <c r="B43" s="156"/>
      <c r="C43" s="156"/>
      <c r="D43" s="156"/>
      <c r="E43" s="156"/>
    </row>
    <row r="44" spans="1:5" ht="16.5" customHeight="1" x14ac:dyDescent="0.3">
      <c r="A44" s="160" t="s">
        <v>13</v>
      </c>
      <c r="B44" s="161" t="s">
        <v>14</v>
      </c>
      <c r="C44" s="160" t="s">
        <v>15</v>
      </c>
      <c r="D44" s="160" t="s">
        <v>16</v>
      </c>
      <c r="E44" s="160" t="s">
        <v>17</v>
      </c>
    </row>
    <row r="45" spans="1:5" ht="16.5" customHeight="1" x14ac:dyDescent="0.3">
      <c r="A45" s="162">
        <v>1</v>
      </c>
      <c r="B45" s="163">
        <v>108871168</v>
      </c>
      <c r="C45" s="163">
        <v>3577.3</v>
      </c>
      <c r="D45" s="164">
        <v>1.1000000000000001</v>
      </c>
      <c r="E45" s="165">
        <v>3.2</v>
      </c>
    </row>
    <row r="46" spans="1:5" ht="16.5" customHeight="1" x14ac:dyDescent="0.3">
      <c r="A46" s="162">
        <v>2</v>
      </c>
      <c r="B46" s="163">
        <v>108774472</v>
      </c>
      <c r="C46" s="163">
        <v>3583.5</v>
      </c>
      <c r="D46" s="164">
        <v>1.1000000000000001</v>
      </c>
      <c r="E46" s="164">
        <v>3.2</v>
      </c>
    </row>
    <row r="47" spans="1:5" ht="16.5" customHeight="1" x14ac:dyDescent="0.3">
      <c r="A47" s="162">
        <v>3</v>
      </c>
      <c r="B47" s="163">
        <v>108655485</v>
      </c>
      <c r="C47" s="163">
        <v>3583.5</v>
      </c>
      <c r="D47" s="164">
        <v>1.1000000000000001</v>
      </c>
      <c r="E47" s="164">
        <v>3.2</v>
      </c>
    </row>
    <row r="48" spans="1:5" ht="16.5" customHeight="1" x14ac:dyDescent="0.3">
      <c r="A48" s="162">
        <v>4</v>
      </c>
      <c r="B48" s="163">
        <v>108680864</v>
      </c>
      <c r="C48" s="163">
        <v>3598</v>
      </c>
      <c r="D48" s="164">
        <v>1.1000000000000001</v>
      </c>
      <c r="E48" s="164">
        <v>3.2</v>
      </c>
    </row>
    <row r="49" spans="1:7" ht="16.5" customHeight="1" x14ac:dyDescent="0.3">
      <c r="A49" s="162">
        <v>5</v>
      </c>
      <c r="B49" s="163">
        <v>108559327</v>
      </c>
      <c r="C49" s="163">
        <v>3567</v>
      </c>
      <c r="D49" s="164">
        <v>1.1000000000000001</v>
      </c>
      <c r="E49" s="164">
        <v>3.2</v>
      </c>
    </row>
    <row r="50" spans="1:7" ht="16.5" customHeight="1" x14ac:dyDescent="0.3">
      <c r="A50" s="162">
        <v>6</v>
      </c>
      <c r="B50" s="166">
        <v>108564106</v>
      </c>
      <c r="C50" s="166">
        <v>3571.1</v>
      </c>
      <c r="D50" s="167">
        <v>1.1000000000000001</v>
      </c>
      <c r="E50" s="167">
        <v>3.2</v>
      </c>
    </row>
    <row r="51" spans="1:7" ht="16.5" customHeight="1" x14ac:dyDescent="0.3">
      <c r="A51" s="168" t="s">
        <v>18</v>
      </c>
      <c r="B51" s="169">
        <f>AVERAGE(B45:B50)</f>
        <v>108684237</v>
      </c>
      <c r="C51" s="170">
        <f>AVERAGE(C45:C50)</f>
        <v>3580.0666666666662</v>
      </c>
      <c r="D51" s="171">
        <f>AVERAGE(D45:D50)</f>
        <v>1.0999999999999999</v>
      </c>
      <c r="E51" s="171">
        <f>AVERAGE(E45:E50)</f>
        <v>3.1999999999999997</v>
      </c>
    </row>
    <row r="52" spans="1:7" ht="16.5" customHeight="1" x14ac:dyDescent="0.3">
      <c r="A52" s="172" t="s">
        <v>19</v>
      </c>
      <c r="B52" s="173">
        <f>(STDEV(B45:B50)/B51)</f>
        <v>1.1190249378128703E-3</v>
      </c>
      <c r="C52" s="174"/>
      <c r="D52" s="174"/>
      <c r="E52" s="175"/>
    </row>
    <row r="53" spans="1:7" s="149" customFormat="1" ht="16.5" customHeight="1" x14ac:dyDescent="0.3">
      <c r="A53" s="176" t="s">
        <v>20</v>
      </c>
      <c r="B53" s="177">
        <f>COUNT(B45:B50)</f>
        <v>6</v>
      </c>
      <c r="C53" s="178"/>
      <c r="D53" s="179"/>
      <c r="E53" s="180"/>
    </row>
    <row r="54" spans="1:7" s="149" customFormat="1" ht="15.75" customHeight="1" x14ac:dyDescent="0.25">
      <c r="A54" s="156"/>
      <c r="B54" s="156"/>
      <c r="C54" s="156"/>
      <c r="D54" s="156"/>
      <c r="E54" s="156"/>
    </row>
    <row r="55" spans="1:7" s="149" customFormat="1" ht="16.5" customHeight="1" x14ac:dyDescent="0.3">
      <c r="A55" s="157" t="s">
        <v>21</v>
      </c>
      <c r="B55" s="181" t="s">
        <v>22</v>
      </c>
      <c r="C55" s="182"/>
      <c r="D55" s="182"/>
      <c r="E55" s="182"/>
    </row>
    <row r="56" spans="1:7" ht="16.5" customHeight="1" x14ac:dyDescent="0.3">
      <c r="A56" s="157"/>
      <c r="B56" s="181" t="s">
        <v>23</v>
      </c>
      <c r="C56" s="182"/>
      <c r="D56" s="182"/>
      <c r="E56" s="182"/>
    </row>
    <row r="57" spans="1:7" ht="16.5" customHeight="1" x14ac:dyDescent="0.3">
      <c r="A57" s="157"/>
      <c r="B57" s="181" t="s">
        <v>24</v>
      </c>
      <c r="C57" s="182"/>
      <c r="D57" s="182"/>
      <c r="E57" s="182"/>
    </row>
    <row r="58" spans="1:7" ht="14.25" customHeight="1" thickBot="1" x14ac:dyDescent="0.3">
      <c r="A58" s="183"/>
      <c r="B58" s="184"/>
      <c r="D58" s="185"/>
      <c r="F58" s="186"/>
      <c r="G58" s="186"/>
    </row>
    <row r="59" spans="1:7" ht="15" customHeight="1" x14ac:dyDescent="0.3">
      <c r="B59" s="187" t="s">
        <v>26</v>
      </c>
      <c r="C59" s="187"/>
      <c r="E59" s="188" t="s">
        <v>27</v>
      </c>
      <c r="F59" s="189"/>
      <c r="G59" s="188" t="s">
        <v>28</v>
      </c>
    </row>
    <row r="60" spans="1:7" ht="15" customHeight="1" x14ac:dyDescent="0.3">
      <c r="A60" s="190" t="s">
        <v>29</v>
      </c>
      <c r="B60" s="191"/>
      <c r="C60" s="191"/>
      <c r="E60" s="191"/>
      <c r="G60" s="191"/>
    </row>
    <row r="61" spans="1:7" ht="15" customHeight="1" x14ac:dyDescent="0.3">
      <c r="A61" s="190" t="s">
        <v>30</v>
      </c>
      <c r="B61" s="192"/>
      <c r="C61" s="192"/>
      <c r="E61" s="192"/>
      <c r="G61" s="19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abSelected="1" workbookViewId="0">
      <selection activeCell="C21" sqref="C21"/>
    </sheetView>
  </sheetViews>
  <sheetFormatPr defaultRowHeight="13.5" x14ac:dyDescent="0.25"/>
  <cols>
    <col min="1" max="1" width="27.5703125" style="103" customWidth="1"/>
    <col min="2" max="2" width="20.42578125" style="103" customWidth="1"/>
    <col min="3" max="3" width="31.85546875" style="103" customWidth="1"/>
    <col min="4" max="4" width="25.85546875" style="103" customWidth="1"/>
    <col min="5" max="5" width="25.7109375" style="103" customWidth="1"/>
    <col min="6" max="6" width="23.140625" style="103" customWidth="1"/>
    <col min="7" max="7" width="28.42578125" style="103" customWidth="1"/>
    <col min="8" max="8" width="21.5703125" style="103" customWidth="1"/>
    <col min="9" max="9" width="9.140625" style="103" customWidth="1"/>
    <col min="10" max="16384" width="9.140625" style="140"/>
  </cols>
  <sheetData>
    <row r="14" spans="1:6" ht="15" customHeight="1" x14ac:dyDescent="0.3">
      <c r="A14" s="102"/>
      <c r="C14" s="104"/>
      <c r="F14" s="104"/>
    </row>
    <row r="15" spans="1:6" ht="18.75" customHeight="1" x14ac:dyDescent="0.3">
      <c r="A15" s="105" t="s">
        <v>0</v>
      </c>
      <c r="B15" s="105"/>
      <c r="C15" s="105"/>
      <c r="D15" s="105"/>
      <c r="E15" s="105"/>
    </row>
    <row r="16" spans="1:6" ht="16.5" customHeight="1" x14ac:dyDescent="0.3">
      <c r="A16" s="106" t="s">
        <v>1</v>
      </c>
      <c r="B16" s="107" t="s">
        <v>2</v>
      </c>
    </row>
    <row r="17" spans="1:5" ht="16.5" customHeight="1" x14ac:dyDescent="0.3">
      <c r="A17" s="108" t="s">
        <v>3</v>
      </c>
      <c r="B17" s="108" t="s">
        <v>5</v>
      </c>
      <c r="D17" s="109"/>
      <c r="E17" s="110"/>
    </row>
    <row r="18" spans="1:5" ht="16.5" customHeight="1" x14ac:dyDescent="0.3">
      <c r="A18" s="111" t="s">
        <v>4</v>
      </c>
      <c r="B18" s="108" t="s">
        <v>125</v>
      </c>
      <c r="C18" s="110"/>
      <c r="D18" s="110"/>
      <c r="E18" s="110"/>
    </row>
    <row r="19" spans="1:5" ht="16.5" customHeight="1" x14ac:dyDescent="0.3">
      <c r="A19" s="111" t="s">
        <v>6</v>
      </c>
      <c r="B19" s="112">
        <v>98.8</v>
      </c>
      <c r="C19" s="110"/>
      <c r="D19" s="110"/>
      <c r="E19" s="110"/>
    </row>
    <row r="20" spans="1:5" ht="16.5" customHeight="1" x14ac:dyDescent="0.3">
      <c r="A20" s="108" t="s">
        <v>8</v>
      </c>
      <c r="B20" s="112">
        <v>16.8</v>
      </c>
      <c r="C20" s="110"/>
      <c r="D20" s="110"/>
      <c r="E20" s="110"/>
    </row>
    <row r="21" spans="1:5" ht="16.5" customHeight="1" x14ac:dyDescent="0.3">
      <c r="A21" s="108" t="s">
        <v>10</v>
      </c>
      <c r="B21" s="113">
        <v>0.2</v>
      </c>
      <c r="C21" s="110"/>
      <c r="D21" s="110"/>
      <c r="E21" s="110"/>
    </row>
    <row r="22" spans="1:5" ht="15.75" customHeight="1" x14ac:dyDescent="0.25">
      <c r="A22" s="110"/>
      <c r="B22" s="110"/>
      <c r="C22" s="110"/>
      <c r="D22" s="110"/>
      <c r="E22" s="110"/>
    </row>
    <row r="23" spans="1:5" ht="16.5" customHeight="1" x14ac:dyDescent="0.3">
      <c r="A23" s="114" t="s">
        <v>13</v>
      </c>
      <c r="B23" s="115" t="s">
        <v>14</v>
      </c>
      <c r="C23" s="114" t="s">
        <v>15</v>
      </c>
      <c r="D23" s="114" t="s">
        <v>16</v>
      </c>
      <c r="E23" s="114" t="s">
        <v>17</v>
      </c>
    </row>
    <row r="24" spans="1:5" ht="16.5" customHeight="1" x14ac:dyDescent="0.3">
      <c r="A24" s="116">
        <v>1</v>
      </c>
      <c r="B24" s="117">
        <v>100045295</v>
      </c>
      <c r="C24" s="117">
        <v>6552.2</v>
      </c>
      <c r="D24" s="118">
        <v>1.1000000000000001</v>
      </c>
      <c r="E24" s="119">
        <v>12.8</v>
      </c>
    </row>
    <row r="25" spans="1:5" ht="16.5" customHeight="1" x14ac:dyDescent="0.3">
      <c r="A25" s="116">
        <v>2</v>
      </c>
      <c r="B25" s="117">
        <v>100087384</v>
      </c>
      <c r="C25" s="117">
        <v>6551.2</v>
      </c>
      <c r="D25" s="118">
        <v>1.1000000000000001</v>
      </c>
      <c r="E25" s="118">
        <v>12.8</v>
      </c>
    </row>
    <row r="26" spans="1:5" ht="16.5" customHeight="1" x14ac:dyDescent="0.3">
      <c r="A26" s="116">
        <v>3</v>
      </c>
      <c r="B26" s="117">
        <v>100131622</v>
      </c>
      <c r="C26" s="117">
        <v>6542.9</v>
      </c>
      <c r="D26" s="118">
        <v>1</v>
      </c>
      <c r="E26" s="118">
        <v>12.8</v>
      </c>
    </row>
    <row r="27" spans="1:5" ht="16.5" customHeight="1" x14ac:dyDescent="0.3">
      <c r="A27" s="116">
        <v>4</v>
      </c>
      <c r="B27" s="117">
        <v>100107968</v>
      </c>
      <c r="C27" s="117">
        <v>6524</v>
      </c>
      <c r="D27" s="118">
        <v>1</v>
      </c>
      <c r="E27" s="118">
        <v>12.8</v>
      </c>
    </row>
    <row r="28" spans="1:5" ht="16.5" customHeight="1" x14ac:dyDescent="0.3">
      <c r="A28" s="116">
        <v>5</v>
      </c>
      <c r="B28" s="117">
        <v>100111457</v>
      </c>
      <c r="C28" s="117">
        <v>6506.7</v>
      </c>
      <c r="D28" s="118">
        <v>1</v>
      </c>
      <c r="E28" s="118">
        <v>12.8</v>
      </c>
    </row>
    <row r="29" spans="1:5" ht="16.5" customHeight="1" x14ac:dyDescent="0.3">
      <c r="A29" s="116">
        <v>6</v>
      </c>
      <c r="B29" s="120">
        <v>100116501</v>
      </c>
      <c r="C29" s="120">
        <v>6551</v>
      </c>
      <c r="D29" s="121">
        <v>1.1000000000000001</v>
      </c>
      <c r="E29" s="121">
        <v>12.8</v>
      </c>
    </row>
    <row r="30" spans="1:5" ht="16.5" customHeight="1" x14ac:dyDescent="0.3">
      <c r="A30" s="122" t="s">
        <v>18</v>
      </c>
      <c r="B30" s="123">
        <f>AVERAGE(B24:B29)</f>
        <v>100100037.83333333</v>
      </c>
      <c r="C30" s="124">
        <f>AVERAGE(C24:C29)</f>
        <v>6538</v>
      </c>
      <c r="D30" s="125">
        <f>AVERAGE(D24:D29)</f>
        <v>1.05</v>
      </c>
      <c r="E30" s="125">
        <f>AVERAGE(E24:E29)</f>
        <v>12.799999999999999</v>
      </c>
    </row>
    <row r="31" spans="1:5" ht="16.5" customHeight="1" x14ac:dyDescent="0.3">
      <c r="A31" s="126" t="s">
        <v>19</v>
      </c>
      <c r="B31" s="127">
        <f>(STDEV(B24:B29)/B30)</f>
        <v>3.036297234792125E-4</v>
      </c>
      <c r="C31" s="128"/>
      <c r="D31" s="128"/>
      <c r="E31" s="129"/>
    </row>
    <row r="32" spans="1:5" s="103" customFormat="1" ht="16.5" customHeight="1" x14ac:dyDescent="0.3">
      <c r="A32" s="130" t="s">
        <v>20</v>
      </c>
      <c r="B32" s="131">
        <f>COUNT(B24:B29)</f>
        <v>6</v>
      </c>
      <c r="C32" s="132"/>
      <c r="D32" s="133"/>
      <c r="E32" s="134"/>
    </row>
    <row r="33" spans="1:5" s="103" customFormat="1" ht="15.75" customHeight="1" x14ac:dyDescent="0.25">
      <c r="A33" s="110"/>
      <c r="B33" s="110"/>
      <c r="C33" s="110"/>
      <c r="D33" s="110"/>
      <c r="E33" s="110"/>
    </row>
    <row r="34" spans="1:5" s="103" customFormat="1" ht="16.5" customHeight="1" x14ac:dyDescent="0.3">
      <c r="A34" s="111" t="s">
        <v>21</v>
      </c>
      <c r="B34" s="135" t="s">
        <v>22</v>
      </c>
      <c r="C34" s="136"/>
      <c r="D34" s="136"/>
      <c r="E34" s="136"/>
    </row>
    <row r="35" spans="1:5" ht="16.5" customHeight="1" x14ac:dyDescent="0.3">
      <c r="A35" s="111"/>
      <c r="B35" s="135" t="s">
        <v>23</v>
      </c>
      <c r="C35" s="136"/>
      <c r="D35" s="136"/>
      <c r="E35" s="136"/>
    </row>
    <row r="36" spans="1:5" ht="16.5" customHeight="1" x14ac:dyDescent="0.3">
      <c r="A36" s="111"/>
      <c r="B36" s="135" t="s">
        <v>24</v>
      </c>
      <c r="C36" s="136"/>
      <c r="D36" s="136"/>
      <c r="E36" s="136"/>
    </row>
    <row r="37" spans="1:5" ht="15.75" customHeight="1" x14ac:dyDescent="0.25">
      <c r="A37" s="110"/>
      <c r="B37" s="110"/>
      <c r="C37" s="110"/>
      <c r="D37" s="110"/>
      <c r="E37" s="110"/>
    </row>
    <row r="38" spans="1:5" ht="16.5" customHeight="1" x14ac:dyDescent="0.3">
      <c r="A38" s="106" t="s">
        <v>1</v>
      </c>
      <c r="B38" s="107" t="s">
        <v>25</v>
      </c>
    </row>
    <row r="39" spans="1:5" ht="16.5" customHeight="1" x14ac:dyDescent="0.3">
      <c r="A39" s="111" t="s">
        <v>4</v>
      </c>
      <c r="B39" s="108" t="s">
        <v>125</v>
      </c>
      <c r="C39" s="110"/>
      <c r="D39" s="110"/>
      <c r="E39" s="110"/>
    </row>
    <row r="40" spans="1:5" ht="16.5" customHeight="1" x14ac:dyDescent="0.3">
      <c r="A40" s="111" t="s">
        <v>6</v>
      </c>
      <c r="B40" s="112">
        <v>98.8</v>
      </c>
      <c r="C40" s="110"/>
      <c r="D40" s="110"/>
      <c r="E40" s="110"/>
    </row>
    <row r="41" spans="1:5" ht="16.5" customHeight="1" x14ac:dyDescent="0.3">
      <c r="A41" s="108" t="s">
        <v>8</v>
      </c>
      <c r="B41" s="112">
        <v>22.3</v>
      </c>
      <c r="C41" s="110"/>
      <c r="D41" s="110"/>
      <c r="E41" s="110"/>
    </row>
    <row r="42" spans="1:5" ht="16.5" customHeight="1" x14ac:dyDescent="0.3">
      <c r="A42" s="108" t="s">
        <v>10</v>
      </c>
      <c r="B42" s="113">
        <v>0.2</v>
      </c>
      <c r="C42" s="110"/>
      <c r="D42" s="110"/>
      <c r="E42" s="110"/>
    </row>
    <row r="43" spans="1:5" ht="15.75" customHeight="1" x14ac:dyDescent="0.25">
      <c r="A43" s="110"/>
      <c r="B43" s="110"/>
      <c r="C43" s="110"/>
      <c r="D43" s="110"/>
      <c r="E43" s="110"/>
    </row>
    <row r="44" spans="1:5" ht="16.5" customHeight="1" x14ac:dyDescent="0.3">
      <c r="A44" s="114" t="s">
        <v>13</v>
      </c>
      <c r="B44" s="115" t="s">
        <v>14</v>
      </c>
      <c r="C44" s="114" t="s">
        <v>15</v>
      </c>
      <c r="D44" s="114" t="s">
        <v>16</v>
      </c>
      <c r="E44" s="114" t="s">
        <v>17</v>
      </c>
    </row>
    <row r="45" spans="1:5" ht="16.5" customHeight="1" x14ac:dyDescent="0.3">
      <c r="A45" s="116">
        <v>1</v>
      </c>
      <c r="B45" s="117">
        <v>114086370</v>
      </c>
      <c r="C45" s="117">
        <v>7706.5</v>
      </c>
      <c r="D45" s="118">
        <v>1.1000000000000001</v>
      </c>
      <c r="E45" s="119">
        <v>12.7</v>
      </c>
    </row>
    <row r="46" spans="1:5" ht="16.5" customHeight="1" x14ac:dyDescent="0.3">
      <c r="A46" s="116">
        <v>2</v>
      </c>
      <c r="B46" s="117">
        <v>114185528</v>
      </c>
      <c r="C46" s="117">
        <v>7718.2</v>
      </c>
      <c r="D46" s="118">
        <v>1.1000000000000001</v>
      </c>
      <c r="E46" s="118">
        <v>12.7</v>
      </c>
    </row>
    <row r="47" spans="1:5" ht="16.5" customHeight="1" x14ac:dyDescent="0.3">
      <c r="A47" s="116">
        <v>3</v>
      </c>
      <c r="B47" s="117">
        <v>114228547</v>
      </c>
      <c r="C47" s="117">
        <v>7713.5</v>
      </c>
      <c r="D47" s="118">
        <v>1.1000000000000001</v>
      </c>
      <c r="E47" s="118">
        <v>12.7</v>
      </c>
    </row>
    <row r="48" spans="1:5" ht="16.5" customHeight="1" x14ac:dyDescent="0.3">
      <c r="A48" s="116">
        <v>4</v>
      </c>
      <c r="B48" s="117">
        <v>114294389</v>
      </c>
      <c r="C48" s="117">
        <v>7720</v>
      </c>
      <c r="D48" s="118">
        <v>1.1000000000000001</v>
      </c>
      <c r="E48" s="118">
        <v>12.7</v>
      </c>
    </row>
    <row r="49" spans="1:7" ht="16.5" customHeight="1" x14ac:dyDescent="0.3">
      <c r="A49" s="116">
        <v>5</v>
      </c>
      <c r="B49" s="117">
        <v>114180932</v>
      </c>
      <c r="C49" s="117">
        <v>7740.4</v>
      </c>
      <c r="D49" s="118">
        <v>1.1000000000000001</v>
      </c>
      <c r="E49" s="118">
        <v>12.7</v>
      </c>
    </row>
    <row r="50" spans="1:7" ht="16.5" customHeight="1" x14ac:dyDescent="0.3">
      <c r="A50" s="116">
        <v>6</v>
      </c>
      <c r="B50" s="120">
        <v>114206980</v>
      </c>
      <c r="C50" s="120">
        <v>7741.3</v>
      </c>
      <c r="D50" s="121">
        <v>1.1000000000000001</v>
      </c>
      <c r="E50" s="121">
        <v>12.7</v>
      </c>
    </row>
    <row r="51" spans="1:7" ht="16.5" customHeight="1" x14ac:dyDescent="0.3">
      <c r="A51" s="122" t="s">
        <v>18</v>
      </c>
      <c r="B51" s="123">
        <f>AVERAGE(B45:B50)</f>
        <v>114197124.33333333</v>
      </c>
      <c r="C51" s="124">
        <f>AVERAGE(C45:C50)</f>
        <v>7723.3166666666666</v>
      </c>
      <c r="D51" s="125">
        <f>AVERAGE(D45:D50)</f>
        <v>1.0999999999999999</v>
      </c>
      <c r="E51" s="125">
        <f>AVERAGE(E45:E50)</f>
        <v>12.700000000000001</v>
      </c>
    </row>
    <row r="52" spans="1:7" ht="16.5" customHeight="1" x14ac:dyDescent="0.3">
      <c r="A52" s="126" t="s">
        <v>19</v>
      </c>
      <c r="B52" s="127">
        <f>(STDEV(B45:B50)/B51)</f>
        <v>5.9659530865580968E-4</v>
      </c>
      <c r="C52" s="128"/>
      <c r="D52" s="128"/>
      <c r="E52" s="129"/>
    </row>
    <row r="53" spans="1:7" s="103" customFormat="1" ht="16.5" customHeight="1" x14ac:dyDescent="0.3">
      <c r="A53" s="130" t="s">
        <v>20</v>
      </c>
      <c r="B53" s="131">
        <f>COUNT(B45:B50)</f>
        <v>6</v>
      </c>
      <c r="C53" s="132"/>
      <c r="D53" s="133"/>
      <c r="E53" s="134"/>
    </row>
    <row r="54" spans="1:7" s="103" customFormat="1" ht="15.75" customHeight="1" x14ac:dyDescent="0.25">
      <c r="A54" s="110"/>
      <c r="B54" s="110"/>
      <c r="C54" s="110"/>
      <c r="D54" s="110"/>
      <c r="E54" s="110"/>
    </row>
    <row r="55" spans="1:7" s="103" customFormat="1" ht="16.5" customHeight="1" x14ac:dyDescent="0.3">
      <c r="A55" s="111" t="s">
        <v>21</v>
      </c>
      <c r="B55" s="135" t="s">
        <v>22</v>
      </c>
      <c r="C55" s="136"/>
      <c r="D55" s="136"/>
      <c r="E55" s="136"/>
    </row>
    <row r="56" spans="1:7" ht="16.5" customHeight="1" x14ac:dyDescent="0.3">
      <c r="A56" s="111"/>
      <c r="B56" s="135" t="s">
        <v>23</v>
      </c>
      <c r="C56" s="136"/>
      <c r="D56" s="136"/>
      <c r="E56" s="136"/>
    </row>
    <row r="57" spans="1:7" ht="16.5" customHeight="1" x14ac:dyDescent="0.3">
      <c r="A57" s="111"/>
      <c r="B57" s="135" t="s">
        <v>24</v>
      </c>
      <c r="C57" s="136"/>
      <c r="D57" s="136"/>
      <c r="E57" s="136"/>
    </row>
    <row r="58" spans="1:7" ht="14.25" customHeight="1" thickBot="1" x14ac:dyDescent="0.3">
      <c r="A58" s="137"/>
      <c r="B58" s="138"/>
      <c r="D58" s="139"/>
      <c r="F58" s="140"/>
      <c r="G58" s="140"/>
    </row>
    <row r="59" spans="1:7" ht="15" customHeight="1" x14ac:dyDescent="0.3">
      <c r="B59" s="141" t="s">
        <v>26</v>
      </c>
      <c r="C59" s="141"/>
      <c r="E59" s="142" t="s">
        <v>27</v>
      </c>
      <c r="F59" s="143"/>
      <c r="G59" s="142" t="s">
        <v>28</v>
      </c>
    </row>
    <row r="60" spans="1:7" ht="15" customHeight="1" x14ac:dyDescent="0.3">
      <c r="A60" s="144" t="s">
        <v>29</v>
      </c>
      <c r="B60" s="145"/>
      <c r="C60" s="145"/>
      <c r="E60" s="145"/>
      <c r="G60" s="145"/>
    </row>
    <row r="61" spans="1:7" ht="15" customHeight="1" x14ac:dyDescent="0.3">
      <c r="A61" s="144" t="s">
        <v>30</v>
      </c>
      <c r="B61" s="146"/>
      <c r="C61" s="146"/>
      <c r="E61" s="146"/>
      <c r="G61" s="147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abSelected="1" topLeftCell="A33" workbookViewId="0">
      <selection activeCell="C21" sqref="C21"/>
    </sheetView>
  </sheetViews>
  <sheetFormatPr defaultRowHeight="13.5" x14ac:dyDescent="0.25"/>
  <cols>
    <col min="1" max="1" width="27.5703125" style="57" customWidth="1"/>
    <col min="2" max="2" width="20.42578125" style="57" customWidth="1"/>
    <col min="3" max="3" width="31.85546875" style="57" customWidth="1"/>
    <col min="4" max="4" width="25.85546875" style="57" customWidth="1"/>
    <col min="5" max="5" width="25.7109375" style="57" customWidth="1"/>
    <col min="6" max="6" width="23.140625" style="57" customWidth="1"/>
    <col min="7" max="7" width="28.42578125" style="57" customWidth="1"/>
    <col min="8" max="8" width="21.5703125" style="57" customWidth="1"/>
    <col min="9" max="9" width="9.140625" style="57" customWidth="1"/>
    <col min="10" max="16384" width="9.140625" style="94"/>
  </cols>
  <sheetData>
    <row r="14" spans="1:6" ht="15" customHeight="1" x14ac:dyDescent="0.3">
      <c r="A14" s="56"/>
      <c r="C14" s="58"/>
      <c r="F14" s="58"/>
    </row>
    <row r="15" spans="1:6" ht="18.75" customHeight="1" x14ac:dyDescent="0.3">
      <c r="A15" s="59" t="s">
        <v>0</v>
      </c>
      <c r="B15" s="59"/>
      <c r="C15" s="59"/>
      <c r="D15" s="59"/>
      <c r="E15" s="59"/>
    </row>
    <row r="16" spans="1:6" ht="16.5" customHeight="1" x14ac:dyDescent="0.3">
      <c r="A16" s="60" t="s">
        <v>1</v>
      </c>
      <c r="B16" s="61" t="s">
        <v>2</v>
      </c>
    </row>
    <row r="17" spans="1:5" ht="16.5" customHeight="1" x14ac:dyDescent="0.3">
      <c r="A17" s="62" t="s">
        <v>3</v>
      </c>
      <c r="B17" s="62" t="s">
        <v>5</v>
      </c>
      <c r="D17" s="63"/>
      <c r="E17" s="64"/>
    </row>
    <row r="18" spans="1:5" ht="16.5" customHeight="1" x14ac:dyDescent="0.3">
      <c r="A18" s="65" t="s">
        <v>4</v>
      </c>
      <c r="B18" s="62" t="s">
        <v>126</v>
      </c>
      <c r="C18" s="64"/>
      <c r="D18" s="64"/>
      <c r="E18" s="64"/>
    </row>
    <row r="19" spans="1:5" ht="16.5" customHeight="1" x14ac:dyDescent="0.3">
      <c r="A19" s="65" t="s">
        <v>6</v>
      </c>
      <c r="B19" s="66">
        <v>99.4</v>
      </c>
      <c r="C19" s="64"/>
      <c r="D19" s="64"/>
      <c r="E19" s="64"/>
    </row>
    <row r="20" spans="1:5" ht="16.5" customHeight="1" x14ac:dyDescent="0.3">
      <c r="A20" s="62" t="s">
        <v>8</v>
      </c>
      <c r="B20" s="66">
        <v>16.8</v>
      </c>
      <c r="C20" s="64"/>
      <c r="D20" s="64"/>
      <c r="E20" s="64"/>
    </row>
    <row r="21" spans="1:5" ht="16.5" customHeight="1" x14ac:dyDescent="0.3">
      <c r="A21" s="62" t="s">
        <v>10</v>
      </c>
      <c r="B21" s="67">
        <v>0.3</v>
      </c>
      <c r="C21" s="64"/>
      <c r="D21" s="64"/>
      <c r="E21" s="64"/>
    </row>
    <row r="22" spans="1:5" ht="15.75" customHeight="1" x14ac:dyDescent="0.25">
      <c r="A22" s="64"/>
      <c r="B22" s="64"/>
      <c r="C22" s="64"/>
      <c r="D22" s="64"/>
      <c r="E22" s="64"/>
    </row>
    <row r="23" spans="1:5" ht="16.5" customHeight="1" x14ac:dyDescent="0.3">
      <c r="A23" s="68" t="s">
        <v>13</v>
      </c>
      <c r="B23" s="69" t="s">
        <v>14</v>
      </c>
      <c r="C23" s="68" t="s">
        <v>15</v>
      </c>
      <c r="D23" s="68" t="s">
        <v>16</v>
      </c>
      <c r="E23" s="68" t="s">
        <v>17</v>
      </c>
    </row>
    <row r="24" spans="1:5" ht="16.5" customHeight="1" x14ac:dyDescent="0.3">
      <c r="A24" s="70">
        <v>1</v>
      </c>
      <c r="B24" s="71">
        <v>248778626</v>
      </c>
      <c r="C24" s="71">
        <v>5922.2</v>
      </c>
      <c r="D24" s="72">
        <v>1.1000000000000001</v>
      </c>
      <c r="E24" s="73">
        <v>3.9</v>
      </c>
    </row>
    <row r="25" spans="1:5" ht="16.5" customHeight="1" x14ac:dyDescent="0.3">
      <c r="A25" s="70">
        <v>2</v>
      </c>
      <c r="B25" s="71">
        <v>248823907</v>
      </c>
      <c r="C25" s="71">
        <v>5929.1</v>
      </c>
      <c r="D25" s="72">
        <v>1.2</v>
      </c>
      <c r="E25" s="72">
        <v>3.9</v>
      </c>
    </row>
    <row r="26" spans="1:5" ht="16.5" customHeight="1" x14ac:dyDescent="0.3">
      <c r="A26" s="70">
        <v>3</v>
      </c>
      <c r="B26" s="71">
        <v>248856828</v>
      </c>
      <c r="C26" s="71">
        <v>5955.7</v>
      </c>
      <c r="D26" s="72">
        <v>1.1000000000000001</v>
      </c>
      <c r="E26" s="72">
        <v>3.9</v>
      </c>
    </row>
    <row r="27" spans="1:5" ht="16.5" customHeight="1" x14ac:dyDescent="0.3">
      <c r="A27" s="70">
        <v>4</v>
      </c>
      <c r="B27" s="71">
        <v>248801185</v>
      </c>
      <c r="C27" s="71">
        <v>5942.9</v>
      </c>
      <c r="D27" s="72">
        <v>1.1000000000000001</v>
      </c>
      <c r="E27" s="72">
        <v>3.9</v>
      </c>
    </row>
    <row r="28" spans="1:5" ht="16.5" customHeight="1" x14ac:dyDescent="0.3">
      <c r="A28" s="70">
        <v>5</v>
      </c>
      <c r="B28" s="71">
        <v>248819370</v>
      </c>
      <c r="C28" s="71">
        <v>5930.2</v>
      </c>
      <c r="D28" s="72">
        <v>1.1000000000000001</v>
      </c>
      <c r="E28" s="72">
        <v>3.9</v>
      </c>
    </row>
    <row r="29" spans="1:5" ht="16.5" customHeight="1" x14ac:dyDescent="0.3">
      <c r="A29" s="70">
        <v>6</v>
      </c>
      <c r="B29" s="74">
        <v>248776467</v>
      </c>
      <c r="C29" s="74">
        <v>5963.2</v>
      </c>
      <c r="D29" s="75">
        <v>1.1000000000000001</v>
      </c>
      <c r="E29" s="75">
        <v>3.9</v>
      </c>
    </row>
    <row r="30" spans="1:5" ht="16.5" customHeight="1" x14ac:dyDescent="0.3">
      <c r="A30" s="76" t="s">
        <v>18</v>
      </c>
      <c r="B30" s="77">
        <f>AVERAGE(B24:B29)</f>
        <v>248809397.16666666</v>
      </c>
      <c r="C30" s="78">
        <f>AVERAGE(C24:C29)</f>
        <v>5940.55</v>
      </c>
      <c r="D30" s="79">
        <f>AVERAGE(D24:D29)</f>
        <v>1.1166666666666665</v>
      </c>
      <c r="E30" s="79">
        <f>AVERAGE(E24:E29)</f>
        <v>3.9</v>
      </c>
    </row>
    <row r="31" spans="1:5" ht="16.5" customHeight="1" x14ac:dyDescent="0.3">
      <c r="A31" s="80" t="s">
        <v>19</v>
      </c>
      <c r="B31" s="81">
        <f>(STDEV(B24:B29)/B30)</f>
        <v>1.2267767297468598E-4</v>
      </c>
      <c r="C31" s="82"/>
      <c r="D31" s="82"/>
      <c r="E31" s="83"/>
    </row>
    <row r="32" spans="1:5" s="57" customFormat="1" ht="16.5" customHeight="1" x14ac:dyDescent="0.3">
      <c r="A32" s="84" t="s">
        <v>20</v>
      </c>
      <c r="B32" s="85">
        <f>COUNT(B24:B29)</f>
        <v>6</v>
      </c>
      <c r="C32" s="86"/>
      <c r="D32" s="87"/>
      <c r="E32" s="88"/>
    </row>
    <row r="33" spans="1:5" s="57" customFormat="1" ht="15.75" customHeight="1" x14ac:dyDescent="0.25">
      <c r="A33" s="64"/>
      <c r="B33" s="64"/>
      <c r="C33" s="64"/>
      <c r="D33" s="64"/>
      <c r="E33" s="64"/>
    </row>
    <row r="34" spans="1:5" s="57" customFormat="1" ht="16.5" customHeight="1" x14ac:dyDescent="0.3">
      <c r="A34" s="65" t="s">
        <v>21</v>
      </c>
      <c r="B34" s="89" t="s">
        <v>22</v>
      </c>
      <c r="C34" s="90"/>
      <c r="D34" s="90"/>
      <c r="E34" s="90"/>
    </row>
    <row r="35" spans="1:5" ht="16.5" customHeight="1" x14ac:dyDescent="0.3">
      <c r="A35" s="65"/>
      <c r="B35" s="89" t="s">
        <v>23</v>
      </c>
      <c r="C35" s="90"/>
      <c r="D35" s="90"/>
      <c r="E35" s="90"/>
    </row>
    <row r="36" spans="1:5" ht="16.5" customHeight="1" x14ac:dyDescent="0.3">
      <c r="A36" s="65"/>
      <c r="B36" s="89" t="s">
        <v>24</v>
      </c>
      <c r="C36" s="90"/>
      <c r="D36" s="90"/>
      <c r="E36" s="90"/>
    </row>
    <row r="37" spans="1:5" ht="15.75" customHeight="1" x14ac:dyDescent="0.25">
      <c r="A37" s="64"/>
      <c r="B37" s="64"/>
      <c r="C37" s="64"/>
      <c r="D37" s="64"/>
      <c r="E37" s="64"/>
    </row>
    <row r="38" spans="1:5" ht="16.5" customHeight="1" x14ac:dyDescent="0.3">
      <c r="A38" s="60" t="s">
        <v>1</v>
      </c>
      <c r="B38" s="61" t="s">
        <v>25</v>
      </c>
    </row>
    <row r="39" spans="1:5" ht="16.5" customHeight="1" x14ac:dyDescent="0.3">
      <c r="A39" s="65" t="s">
        <v>4</v>
      </c>
      <c r="B39" s="62" t="s">
        <v>126</v>
      </c>
      <c r="C39" s="64"/>
      <c r="D39" s="64"/>
      <c r="E39" s="64"/>
    </row>
    <row r="40" spans="1:5" ht="16.5" customHeight="1" x14ac:dyDescent="0.3">
      <c r="A40" s="65" t="s">
        <v>6</v>
      </c>
      <c r="B40" s="66">
        <v>99.4</v>
      </c>
      <c r="C40" s="64"/>
      <c r="D40" s="64"/>
      <c r="E40" s="64"/>
    </row>
    <row r="41" spans="1:5" ht="16.5" customHeight="1" x14ac:dyDescent="0.3">
      <c r="A41" s="62" t="s">
        <v>8</v>
      </c>
      <c r="B41" s="66">
        <v>29.96</v>
      </c>
      <c r="C41" s="64"/>
      <c r="D41" s="64"/>
      <c r="E41" s="64"/>
    </row>
    <row r="42" spans="1:5" ht="16.5" customHeight="1" x14ac:dyDescent="0.3">
      <c r="A42" s="62" t="s">
        <v>10</v>
      </c>
      <c r="B42" s="67">
        <v>0.3</v>
      </c>
      <c r="C42" s="64"/>
      <c r="D42" s="64"/>
      <c r="E42" s="64"/>
    </row>
    <row r="43" spans="1:5" ht="15.75" customHeight="1" x14ac:dyDescent="0.25">
      <c r="A43" s="64"/>
      <c r="B43" s="64"/>
      <c r="C43" s="64"/>
      <c r="D43" s="64"/>
      <c r="E43" s="64"/>
    </row>
    <row r="44" spans="1:5" ht="16.5" customHeight="1" x14ac:dyDescent="0.3">
      <c r="A44" s="68" t="s">
        <v>13</v>
      </c>
      <c r="B44" s="69" t="s">
        <v>14</v>
      </c>
      <c r="C44" s="68" t="s">
        <v>15</v>
      </c>
      <c r="D44" s="68" t="s">
        <v>16</v>
      </c>
      <c r="E44" s="68" t="s">
        <v>17</v>
      </c>
    </row>
    <row r="45" spans="1:5" ht="16.5" customHeight="1" x14ac:dyDescent="0.3">
      <c r="A45" s="70">
        <v>1</v>
      </c>
      <c r="B45" s="71">
        <v>226613820</v>
      </c>
      <c r="C45" s="71">
        <v>4350.5</v>
      </c>
      <c r="D45" s="72">
        <v>1.1000000000000001</v>
      </c>
      <c r="E45" s="73">
        <v>4.2</v>
      </c>
    </row>
    <row r="46" spans="1:5" ht="16.5" customHeight="1" x14ac:dyDescent="0.3">
      <c r="A46" s="70">
        <v>2</v>
      </c>
      <c r="B46" s="71">
        <v>226626513</v>
      </c>
      <c r="C46" s="71">
        <v>4351.5</v>
      </c>
      <c r="D46" s="72">
        <v>1.1000000000000001</v>
      </c>
      <c r="E46" s="72">
        <v>4.2</v>
      </c>
    </row>
    <row r="47" spans="1:5" ht="16.5" customHeight="1" x14ac:dyDescent="0.3">
      <c r="A47" s="70">
        <v>3</v>
      </c>
      <c r="B47" s="71">
        <v>227249907</v>
      </c>
      <c r="C47" s="71">
        <v>4362.3</v>
      </c>
      <c r="D47" s="72">
        <v>1.1000000000000001</v>
      </c>
      <c r="E47" s="72">
        <v>4.2</v>
      </c>
    </row>
    <row r="48" spans="1:5" ht="16.5" customHeight="1" x14ac:dyDescent="0.3">
      <c r="A48" s="70">
        <v>4</v>
      </c>
      <c r="B48" s="71">
        <v>227251305</v>
      </c>
      <c r="C48" s="71">
        <v>4378.7</v>
      </c>
      <c r="D48" s="72">
        <v>1.1000000000000001</v>
      </c>
      <c r="E48" s="72">
        <v>4.2</v>
      </c>
    </row>
    <row r="49" spans="1:7" ht="16.5" customHeight="1" x14ac:dyDescent="0.3">
      <c r="A49" s="70">
        <v>5</v>
      </c>
      <c r="B49" s="71">
        <v>227234223</v>
      </c>
      <c r="C49" s="71">
        <v>4377.7</v>
      </c>
      <c r="D49" s="72">
        <v>1.1000000000000001</v>
      </c>
      <c r="E49" s="72">
        <v>4.2</v>
      </c>
    </row>
    <row r="50" spans="1:7" ht="16.5" customHeight="1" x14ac:dyDescent="0.3">
      <c r="A50" s="70">
        <v>6</v>
      </c>
      <c r="B50" s="74">
        <v>226628620</v>
      </c>
      <c r="C50" s="74">
        <v>4388.7</v>
      </c>
      <c r="D50" s="75">
        <v>1.1000000000000001</v>
      </c>
      <c r="E50" s="75">
        <v>4.2</v>
      </c>
    </row>
    <row r="51" spans="1:7" ht="16.5" customHeight="1" x14ac:dyDescent="0.3">
      <c r="A51" s="76" t="s">
        <v>18</v>
      </c>
      <c r="B51" s="77">
        <f>AVERAGE(B45:B50)</f>
        <v>226934064.66666666</v>
      </c>
      <c r="C51" s="78">
        <f>AVERAGE(C45:C50)</f>
        <v>4368.2333333333336</v>
      </c>
      <c r="D51" s="79">
        <f>AVERAGE(D45:D50)</f>
        <v>1.0999999999999999</v>
      </c>
      <c r="E51" s="79">
        <f>AVERAGE(E45:E50)</f>
        <v>4.2</v>
      </c>
    </row>
    <row r="52" spans="1:7" ht="16.5" customHeight="1" x14ac:dyDescent="0.3">
      <c r="A52" s="80" t="s">
        <v>19</v>
      </c>
      <c r="B52" s="81">
        <f>(STDEV(B45:B50)/B51)</f>
        <v>1.5020302718727939E-3</v>
      </c>
      <c r="C52" s="82"/>
      <c r="D52" s="82"/>
      <c r="E52" s="83"/>
    </row>
    <row r="53" spans="1:7" s="57" customFormat="1" ht="16.5" customHeight="1" x14ac:dyDescent="0.3">
      <c r="A53" s="84" t="s">
        <v>20</v>
      </c>
      <c r="B53" s="85">
        <f>COUNT(B45:B50)</f>
        <v>6</v>
      </c>
      <c r="C53" s="86"/>
      <c r="D53" s="87"/>
      <c r="E53" s="88"/>
    </row>
    <row r="54" spans="1:7" s="57" customFormat="1" ht="15.75" customHeight="1" x14ac:dyDescent="0.25">
      <c r="A54" s="64"/>
      <c r="B54" s="64"/>
      <c r="C54" s="64"/>
      <c r="D54" s="64"/>
      <c r="E54" s="64"/>
    </row>
    <row r="55" spans="1:7" s="57" customFormat="1" ht="16.5" customHeight="1" x14ac:dyDescent="0.3">
      <c r="A55" s="65" t="s">
        <v>21</v>
      </c>
      <c r="B55" s="89" t="s">
        <v>22</v>
      </c>
      <c r="C55" s="90"/>
      <c r="D55" s="90"/>
      <c r="E55" s="90"/>
    </row>
    <row r="56" spans="1:7" ht="16.5" customHeight="1" x14ac:dyDescent="0.3">
      <c r="A56" s="65"/>
      <c r="B56" s="89" t="s">
        <v>23</v>
      </c>
      <c r="C56" s="90"/>
      <c r="D56" s="90"/>
      <c r="E56" s="90"/>
    </row>
    <row r="57" spans="1:7" ht="16.5" customHeight="1" x14ac:dyDescent="0.3">
      <c r="A57" s="65"/>
      <c r="B57" s="89" t="s">
        <v>24</v>
      </c>
      <c r="C57" s="90"/>
      <c r="D57" s="90"/>
      <c r="E57" s="90"/>
    </row>
    <row r="58" spans="1:7" ht="14.25" customHeight="1" thickBot="1" x14ac:dyDescent="0.3">
      <c r="A58" s="91"/>
      <c r="B58" s="92"/>
      <c r="D58" s="93"/>
      <c r="F58" s="94"/>
      <c r="G58" s="94"/>
    </row>
    <row r="59" spans="1:7" ht="15" customHeight="1" x14ac:dyDescent="0.3">
      <c r="B59" s="95" t="s">
        <v>26</v>
      </c>
      <c r="C59" s="95"/>
      <c r="E59" s="96" t="s">
        <v>27</v>
      </c>
      <c r="F59" s="97"/>
      <c r="G59" s="96" t="s">
        <v>28</v>
      </c>
    </row>
    <row r="60" spans="1:7" ht="15" customHeight="1" x14ac:dyDescent="0.3">
      <c r="A60" s="98" t="s">
        <v>29</v>
      </c>
      <c r="B60" s="99"/>
      <c r="C60" s="99"/>
      <c r="E60" s="99"/>
      <c r="G60" s="99"/>
    </row>
    <row r="61" spans="1:7" ht="15" customHeight="1" x14ac:dyDescent="0.3">
      <c r="A61" s="98" t="s">
        <v>30</v>
      </c>
      <c r="B61" s="100"/>
      <c r="C61" s="100"/>
      <c r="E61" s="100"/>
      <c r="G61" s="10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3" workbookViewId="0">
      <selection activeCell="A9" sqref="A9:H5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51" t="s">
        <v>31</v>
      </c>
      <c r="B11" s="52"/>
      <c r="C11" s="52"/>
      <c r="D11" s="52"/>
      <c r="E11" s="52"/>
      <c r="F11" s="53"/>
      <c r="G11" s="41"/>
    </row>
    <row r="12" spans="1:7" ht="16.5" customHeight="1" x14ac:dyDescent="0.3">
      <c r="A12" s="50" t="s">
        <v>32</v>
      </c>
      <c r="B12" s="50"/>
      <c r="C12" s="50"/>
      <c r="D12" s="50"/>
      <c r="E12" s="50"/>
      <c r="F12" s="50"/>
      <c r="G12" s="40"/>
    </row>
    <row r="14" spans="1:7" ht="16.5" customHeight="1" x14ac:dyDescent="0.3">
      <c r="A14" s="55" t="s">
        <v>33</v>
      </c>
      <c r="B14" s="55"/>
      <c r="C14" s="10" t="s">
        <v>5</v>
      </c>
    </row>
    <row r="15" spans="1:7" ht="16.5" customHeight="1" x14ac:dyDescent="0.3">
      <c r="A15" s="55" t="s">
        <v>34</v>
      </c>
      <c r="B15" s="55"/>
      <c r="C15" s="10" t="s">
        <v>7</v>
      </c>
    </row>
    <row r="16" spans="1:7" ht="16.5" customHeight="1" x14ac:dyDescent="0.3">
      <c r="A16" s="55" t="s">
        <v>35</v>
      </c>
      <c r="B16" s="55"/>
      <c r="C16" s="10" t="s">
        <v>9</v>
      </c>
    </row>
    <row r="17" spans="1:5" ht="16.5" customHeight="1" x14ac:dyDescent="0.3">
      <c r="A17" s="55" t="s">
        <v>36</v>
      </c>
      <c r="B17" s="55"/>
      <c r="C17" s="10" t="s">
        <v>11</v>
      </c>
    </row>
    <row r="18" spans="1:5" ht="16.5" customHeight="1" x14ac:dyDescent="0.3">
      <c r="A18" s="55" t="s">
        <v>37</v>
      </c>
      <c r="B18" s="55"/>
      <c r="C18" s="47" t="s">
        <v>12</v>
      </c>
    </row>
    <row r="19" spans="1:5" ht="16.5" customHeight="1" x14ac:dyDescent="0.3">
      <c r="A19" s="55" t="s">
        <v>38</v>
      </c>
      <c r="B19" s="55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50" t="s">
        <v>1</v>
      </c>
      <c r="B21" s="50"/>
      <c r="C21" s="9" t="s">
        <v>39</v>
      </c>
      <c r="D21" s="16"/>
    </row>
    <row r="22" spans="1:5" ht="15.75" customHeight="1" x14ac:dyDescent="0.3">
      <c r="A22" s="54"/>
      <c r="B22" s="54"/>
      <c r="C22" s="7"/>
      <c r="D22" s="54"/>
      <c r="E22" s="54"/>
    </row>
    <row r="23" spans="1:5" ht="33.75" customHeight="1" x14ac:dyDescent="0.3">
      <c r="C23" s="36" t="s">
        <v>40</v>
      </c>
      <c r="D23" s="35" t="s">
        <v>41</v>
      </c>
      <c r="E23" s="2"/>
    </row>
    <row r="24" spans="1:5" ht="15.75" customHeight="1" x14ac:dyDescent="0.3">
      <c r="C24" s="45">
        <v>1142.04</v>
      </c>
      <c r="D24" s="37">
        <f t="shared" ref="D24:D43" si="0">(C24-$C$46)/$C$46</f>
        <v>4.6337327829446325E-3</v>
      </c>
      <c r="E24" s="3"/>
    </row>
    <row r="25" spans="1:5" ht="15.75" customHeight="1" x14ac:dyDescent="0.3">
      <c r="C25" s="45">
        <v>1129.76</v>
      </c>
      <c r="D25" s="38">
        <f t="shared" si="0"/>
        <v>-6.1687804727859315E-3</v>
      </c>
      <c r="E25" s="3"/>
    </row>
    <row r="26" spans="1:5" ht="15.75" customHeight="1" x14ac:dyDescent="0.3">
      <c r="C26" s="45">
        <v>1131.43</v>
      </c>
      <c r="D26" s="38">
        <f t="shared" si="0"/>
        <v>-4.6997090446856977E-3</v>
      </c>
      <c r="E26" s="3"/>
    </row>
    <row r="27" spans="1:5" ht="15.75" customHeight="1" x14ac:dyDescent="0.3">
      <c r="C27" s="45">
        <v>1136.79</v>
      </c>
      <c r="D27" s="38">
        <f t="shared" si="0"/>
        <v>1.5394461072841963E-5</v>
      </c>
      <c r="E27" s="3"/>
    </row>
    <row r="28" spans="1:5" ht="15.75" customHeight="1" x14ac:dyDescent="0.3">
      <c r="C28" s="45">
        <v>1164.79</v>
      </c>
      <c r="D28" s="38">
        <f t="shared" si="0"/>
        <v>2.4646532177722391E-2</v>
      </c>
      <c r="E28" s="3"/>
    </row>
    <row r="29" spans="1:5" ht="15.75" customHeight="1" x14ac:dyDescent="0.3">
      <c r="C29" s="45">
        <v>1160.1199999999999</v>
      </c>
      <c r="D29" s="38">
        <f t="shared" si="0"/>
        <v>2.0538410279981135E-2</v>
      </c>
      <c r="E29" s="3"/>
    </row>
    <row r="30" spans="1:5" ht="15.75" customHeight="1" x14ac:dyDescent="0.3">
      <c r="C30" s="45">
        <v>1121.6300000000001</v>
      </c>
      <c r="D30" s="38">
        <f t="shared" si="0"/>
        <v>-1.3320607245513E-2</v>
      </c>
      <c r="E30" s="3"/>
    </row>
    <row r="31" spans="1:5" ht="15.75" customHeight="1" x14ac:dyDescent="0.3">
      <c r="C31" s="45">
        <v>1155.81</v>
      </c>
      <c r="D31" s="38">
        <f t="shared" si="0"/>
        <v>1.6746974438596914E-2</v>
      </c>
      <c r="E31" s="3"/>
    </row>
    <row r="32" spans="1:5" ht="15.75" customHeight="1" x14ac:dyDescent="0.3">
      <c r="C32" s="45">
        <v>1167.75</v>
      </c>
      <c r="D32" s="38">
        <f t="shared" si="0"/>
        <v>2.7250395307768231E-2</v>
      </c>
      <c r="E32" s="3"/>
    </row>
    <row r="33" spans="1:7" ht="15.75" customHeight="1" x14ac:dyDescent="0.3">
      <c r="C33" s="45">
        <v>1140.94</v>
      </c>
      <c r="D33" s="38">
        <f t="shared" si="0"/>
        <v>3.666080944076337E-3</v>
      </c>
      <c r="E33" s="3"/>
    </row>
    <row r="34" spans="1:7" ht="15.75" customHeight="1" x14ac:dyDescent="0.3">
      <c r="C34" s="45">
        <v>1149.94</v>
      </c>
      <c r="D34" s="38">
        <f t="shared" si="0"/>
        <v>1.1583232352999406E-2</v>
      </c>
      <c r="E34" s="3"/>
    </row>
    <row r="35" spans="1:7" ht="15.75" customHeight="1" x14ac:dyDescent="0.3">
      <c r="C35" s="45">
        <v>1152.27</v>
      </c>
      <c r="D35" s="38">
        <f t="shared" si="0"/>
        <v>1.3632894884420536E-2</v>
      </c>
      <c r="E35" s="3"/>
    </row>
    <row r="36" spans="1:7" ht="15.75" customHeight="1" x14ac:dyDescent="0.3">
      <c r="C36" s="45">
        <v>1113.47</v>
      </c>
      <c r="D36" s="38">
        <f t="shared" si="0"/>
        <v>-2.0498824522936655E-2</v>
      </c>
      <c r="E36" s="3"/>
    </row>
    <row r="37" spans="1:7" ht="15.75" customHeight="1" x14ac:dyDescent="0.3">
      <c r="C37" s="45">
        <v>1098.5</v>
      </c>
      <c r="D37" s="38">
        <f t="shared" si="0"/>
        <v>-3.3667686366445383E-2</v>
      </c>
      <c r="E37" s="3"/>
    </row>
    <row r="38" spans="1:7" ht="15.75" customHeight="1" x14ac:dyDescent="0.3">
      <c r="C38" s="45">
        <v>1108.25</v>
      </c>
      <c r="D38" s="38">
        <f t="shared" si="0"/>
        <v>-2.5090772340112057E-2</v>
      </c>
      <c r="E38" s="3"/>
    </row>
    <row r="39" spans="1:7" ht="15.75" customHeight="1" x14ac:dyDescent="0.3">
      <c r="C39" s="45">
        <v>1125.3800000000001</v>
      </c>
      <c r="D39" s="38">
        <f t="shared" si="0"/>
        <v>-1.0021794158461722E-2</v>
      </c>
      <c r="E39" s="3"/>
    </row>
    <row r="40" spans="1:7" ht="15.75" customHeight="1" x14ac:dyDescent="0.3">
      <c r="C40" s="45">
        <v>1146.42</v>
      </c>
      <c r="D40" s="38">
        <f t="shared" si="0"/>
        <v>8.4867464686206213E-3</v>
      </c>
      <c r="E40" s="3"/>
    </row>
    <row r="41" spans="1:7" ht="15.75" customHeight="1" x14ac:dyDescent="0.3">
      <c r="C41" s="45">
        <v>1103.6400000000001</v>
      </c>
      <c r="D41" s="38">
        <f t="shared" si="0"/>
        <v>-2.9146113228460342E-2</v>
      </c>
      <c r="E41" s="3"/>
    </row>
    <row r="42" spans="1:7" ht="15.75" customHeight="1" x14ac:dyDescent="0.3">
      <c r="C42" s="45">
        <v>1156.32</v>
      </c>
      <c r="D42" s="38">
        <f t="shared" si="0"/>
        <v>1.719561301843588E-2</v>
      </c>
      <c r="E42" s="3"/>
    </row>
    <row r="43" spans="1:7" ht="16.5" customHeight="1" x14ac:dyDescent="0.3">
      <c r="C43" s="46">
        <v>1130.2</v>
      </c>
      <c r="D43" s="39">
        <f t="shared" si="0"/>
        <v>-5.7817197372385335E-3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42</v>
      </c>
      <c r="C45" s="33">
        <f>SUM(C24:C44)</f>
        <v>22735.45</v>
      </c>
      <c r="D45" s="28"/>
      <c r="E45" s="4"/>
    </row>
    <row r="46" spans="1:7" ht="17.25" customHeight="1" x14ac:dyDescent="0.3">
      <c r="B46" s="32" t="s">
        <v>43</v>
      </c>
      <c r="C46" s="34">
        <f>AVERAGE(C24:C44)</f>
        <v>1136.7725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43</v>
      </c>
      <c r="C48" s="35" t="s">
        <v>44</v>
      </c>
      <c r="D48" s="30"/>
      <c r="G48" s="8"/>
    </row>
    <row r="49" spans="1:6" ht="17.25" customHeight="1" x14ac:dyDescent="0.3">
      <c r="B49" s="48">
        <f>C46</f>
        <v>1136.7725</v>
      </c>
      <c r="C49" s="43">
        <f>-IF(C46&lt;=80,10%,IF(C46&lt;250,7.5%,5%))</f>
        <v>-0.05</v>
      </c>
      <c r="D49" s="31">
        <f>IF(C46&lt;=80,C46*0.9,IF(C46&lt;250,C46*0.925,C46*0.95))</f>
        <v>1079.9338749999999</v>
      </c>
    </row>
    <row r="50" spans="1:6" ht="17.25" customHeight="1" x14ac:dyDescent="0.3">
      <c r="B50" s="49"/>
      <c r="C50" s="44">
        <f>IF(C46&lt;=80, 10%, IF(C46&lt;250, 7.5%, 5%))</f>
        <v>0.05</v>
      </c>
      <c r="D50" s="31">
        <f>IF(C46&lt;=80, C46*1.1, IF(C46&lt;250, C46*1.075, C46*1.05))</f>
        <v>1193.6111250000001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26</v>
      </c>
      <c r="C52" s="17"/>
      <c r="D52" s="18" t="s">
        <v>27</v>
      </c>
      <c r="E52" s="19"/>
      <c r="F52" s="18" t="s">
        <v>28</v>
      </c>
    </row>
    <row r="53" spans="1:6" ht="34.5" customHeight="1" x14ac:dyDescent="0.3">
      <c r="A53" s="20" t="s">
        <v>29</v>
      </c>
      <c r="B53" s="21"/>
      <c r="C53" s="22"/>
      <c r="D53" s="21"/>
      <c r="E53" s="11"/>
      <c r="F53" s="23"/>
    </row>
    <row r="54" spans="1:6" ht="34.5" customHeight="1" x14ac:dyDescent="0.3">
      <c r="A54" s="20" t="s">
        <v>30</v>
      </c>
      <c r="B54" s="24"/>
      <c r="C54" s="25"/>
      <c r="D54" s="24"/>
      <c r="E54" s="11"/>
      <c r="F54" s="2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zidovudine</vt:lpstr>
      <vt:lpstr>Nevirapine</vt:lpstr>
      <vt:lpstr>lamivudine</vt:lpstr>
      <vt:lpstr>SST(LAM)</vt:lpstr>
      <vt:lpstr>SST(NEV)</vt:lpstr>
      <vt:lpstr>SST(ZID)</vt:lpstr>
      <vt:lpstr>Uniformity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Eric</cp:lastModifiedBy>
  <cp:lastPrinted>2016-07-18T15:22:29Z</cp:lastPrinted>
  <dcterms:created xsi:type="dcterms:W3CDTF">2005-07-05T10:19:27Z</dcterms:created>
  <dcterms:modified xsi:type="dcterms:W3CDTF">2016-07-19T08:18:30Z</dcterms:modified>
  <cp:category/>
</cp:coreProperties>
</file>