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1" activeTab="9"/>
  </bookViews>
  <sheets>
    <sheet name="SST(LAM)" sheetId="11" r:id="rId1"/>
    <sheet name="SST(ZID) " sheetId="15" r:id="rId2"/>
    <sheet name="SST(NEV)" sheetId="16" r:id="rId3"/>
    <sheet name="Uniformity" sheetId="2" r:id="rId4"/>
    <sheet name="lamivudine" sheetId="3" r:id="rId5"/>
    <sheet name="Nevirapine" sheetId="4" r:id="rId6"/>
    <sheet name="zidovudine" sheetId="10" r:id="rId7"/>
    <sheet name="SST 2" sheetId="20" r:id="rId8"/>
    <sheet name="Uniformity 2" sheetId="21" r:id="rId9"/>
    <sheet name="lamivudine 2" sheetId="22" r:id="rId10"/>
  </sheets>
  <definedNames>
    <definedName name="_xlnm.Print_Area" localSheetId="4">lamivudine!$A$1:$H$124</definedName>
    <definedName name="_xlnm.Print_Area" localSheetId="9">'lamivudine 2'!$A$1:$I$126</definedName>
    <definedName name="_xlnm.Print_Area" localSheetId="5">Nevirapine!$A$1:$H$124</definedName>
    <definedName name="_xlnm.Print_Area" localSheetId="2">'SST(NEV)'!$A$15:$H$62</definedName>
    <definedName name="_xlnm.Print_Area" localSheetId="1">'SST(ZID) '!$A$15:$H$62</definedName>
    <definedName name="_xlnm.Print_Area" localSheetId="3">Uniformity!$A$1:$F$54</definedName>
    <definedName name="_xlnm.Print_Area" localSheetId="8">'Uniformity 2'!$A$12:$H$55</definedName>
    <definedName name="_xlnm.Print_Area" localSheetId="6">zidovudine!$A$1:$H$124</definedName>
  </definedNames>
  <calcPr calcId="145621"/>
</workbook>
</file>

<file path=xl/calcChain.xml><?xml version="1.0" encoding="utf-8"?>
<calcChain xmlns="http://schemas.openxmlformats.org/spreadsheetml/2006/main">
  <c r="C120" i="22" l="1"/>
  <c r="B116" i="22"/>
  <c r="D100" i="22"/>
  <c r="B98" i="22"/>
  <c r="D101" i="22" s="1"/>
  <c r="F95" i="22"/>
  <c r="D95" i="22"/>
  <c r="G94" i="22"/>
  <c r="E94" i="22"/>
  <c r="I92" i="22"/>
  <c r="B87" i="22"/>
  <c r="F97" i="22" s="1"/>
  <c r="B81" i="22"/>
  <c r="B83" i="22" s="1"/>
  <c r="B80" i="22"/>
  <c r="B79" i="22"/>
  <c r="C76" i="22"/>
  <c r="H71" i="22"/>
  <c r="G71" i="22"/>
  <c r="B68" i="22"/>
  <c r="H67" i="22"/>
  <c r="G67" i="22"/>
  <c r="H63" i="22"/>
  <c r="G63" i="22"/>
  <c r="H62" i="22"/>
  <c r="G62" i="22"/>
  <c r="H61" i="22"/>
  <c r="G61" i="22"/>
  <c r="G60" i="22"/>
  <c r="H60" i="22" s="1"/>
  <c r="C56" i="22"/>
  <c r="B55" i="22"/>
  <c r="B45" i="22"/>
  <c r="D48" i="22" s="1"/>
  <c r="F42" i="22"/>
  <c r="I39" i="22" s="1"/>
  <c r="D42" i="22"/>
  <c r="G41" i="22"/>
  <c r="E41" i="22"/>
  <c r="B34" i="22"/>
  <c r="D44" i="22" s="1"/>
  <c r="D45" i="22" s="1"/>
  <c r="D46" i="22" s="1"/>
  <c r="B30" i="22"/>
  <c r="D49" i="21"/>
  <c r="C46" i="21"/>
  <c r="D50" i="21" s="1"/>
  <c r="C45" i="21"/>
  <c r="D41" i="21"/>
  <c r="D40" i="21"/>
  <c r="D37" i="21"/>
  <c r="D36" i="21"/>
  <c r="D33" i="21"/>
  <c r="D32" i="21"/>
  <c r="D29" i="21"/>
  <c r="D28" i="21"/>
  <c r="D25" i="21"/>
  <c r="D24" i="21"/>
  <c r="C19" i="21"/>
  <c r="B53" i="20"/>
  <c r="E51" i="20"/>
  <c r="D51" i="20"/>
  <c r="C51" i="20"/>
  <c r="B51" i="20"/>
  <c r="B52" i="20" s="1"/>
  <c r="B42" i="20"/>
  <c r="B32" i="20"/>
  <c r="E30" i="20"/>
  <c r="D30" i="20"/>
  <c r="C30" i="20"/>
  <c r="B30" i="20"/>
  <c r="B31" i="20" s="1"/>
  <c r="B21" i="20"/>
  <c r="D102" i="22" l="1"/>
  <c r="D49" i="22"/>
  <c r="E40" i="22"/>
  <c r="E38" i="22"/>
  <c r="G40" i="22"/>
  <c r="E39" i="22"/>
  <c r="F98" i="22"/>
  <c r="F99" i="22" s="1"/>
  <c r="D27" i="21"/>
  <c r="D31" i="21"/>
  <c r="D35" i="21"/>
  <c r="D39" i="21"/>
  <c r="D43" i="21"/>
  <c r="C49" i="21"/>
  <c r="F44" i="22"/>
  <c r="F45" i="22" s="1"/>
  <c r="F46" i="22" s="1"/>
  <c r="B57" i="22"/>
  <c r="B69" i="22" s="1"/>
  <c r="C50" i="21"/>
  <c r="D97" i="22"/>
  <c r="D98" i="22" s="1"/>
  <c r="D99" i="22" s="1"/>
  <c r="D26" i="21"/>
  <c r="D30" i="21"/>
  <c r="D34" i="21"/>
  <c r="D38" i="21"/>
  <c r="D42" i="21"/>
  <c r="B49" i="21"/>
  <c r="E42" i="22" l="1"/>
  <c r="E93" i="22"/>
  <c r="G38" i="22"/>
  <c r="G42" i="22" s="1"/>
  <c r="G92" i="22"/>
  <c r="E92" i="22"/>
  <c r="E91" i="22"/>
  <c r="G93" i="22"/>
  <c r="G39" i="22"/>
  <c r="G91" i="22"/>
  <c r="E95" i="22" l="1"/>
  <c r="D105" i="22"/>
  <c r="D103" i="22"/>
  <c r="D52" i="22"/>
  <c r="G95" i="22"/>
  <c r="D50" i="22"/>
  <c r="E112" i="22" l="1"/>
  <c r="F112" i="22" s="1"/>
  <c r="E110" i="22"/>
  <c r="F110" i="22" s="1"/>
  <c r="E108" i="22"/>
  <c r="E113" i="22"/>
  <c r="F113" i="22" s="1"/>
  <c r="E111" i="22"/>
  <c r="F111" i="22" s="1"/>
  <c r="E109" i="22"/>
  <c r="F109" i="22" s="1"/>
  <c r="D104" i="22"/>
  <c r="G68" i="22"/>
  <c r="H68" i="22" s="1"/>
  <c r="G69" i="22"/>
  <c r="H69" i="22" s="1"/>
  <c r="G66" i="22"/>
  <c r="H66" i="22" s="1"/>
  <c r="G64" i="22"/>
  <c r="D51" i="22"/>
  <c r="G70" i="22"/>
  <c r="H70" i="22" s="1"/>
  <c r="G65" i="22"/>
  <c r="H65" i="22" s="1"/>
  <c r="E115" i="22" l="1"/>
  <c r="E116" i="22" s="1"/>
  <c r="E117" i="22"/>
  <c r="F108" i="22"/>
  <c r="H64" i="22"/>
  <c r="G74" i="22"/>
  <c r="G72" i="22"/>
  <c r="G73" i="22" s="1"/>
  <c r="H72" i="22" l="1"/>
  <c r="H74" i="22"/>
  <c r="F117" i="22"/>
  <c r="F115" i="22"/>
  <c r="G76" i="22" l="1"/>
  <c r="H73" i="22"/>
  <c r="G120" i="22"/>
  <c r="F116" i="22"/>
  <c r="B81" i="10" l="1"/>
  <c r="D64" i="10"/>
  <c r="D68" i="10"/>
  <c r="D60" i="10"/>
  <c r="D64" i="4"/>
  <c r="D68" i="4"/>
  <c r="D60" i="4"/>
  <c r="D30" i="16" l="1"/>
  <c r="E30" i="16"/>
  <c r="B21" i="16"/>
  <c r="B20" i="16"/>
  <c r="B19" i="16"/>
  <c r="B53" i="16"/>
  <c r="E51" i="16"/>
  <c r="D51" i="16"/>
  <c r="C51" i="16"/>
  <c r="B51" i="16"/>
  <c r="B52" i="16" s="1"/>
  <c r="B32" i="16"/>
  <c r="C30" i="16"/>
  <c r="B30" i="16"/>
  <c r="B31" i="16" s="1"/>
  <c r="B17" i="16"/>
  <c r="B17" i="15"/>
  <c r="B53" i="15"/>
  <c r="F51" i="15"/>
  <c r="D51" i="15"/>
  <c r="C51" i="15"/>
  <c r="B51" i="15"/>
  <c r="B52" i="15" s="1"/>
  <c r="B32" i="15"/>
  <c r="F30" i="15"/>
  <c r="C30" i="15"/>
  <c r="B30" i="15"/>
  <c r="B31" i="15" s="1"/>
  <c r="B21" i="15"/>
  <c r="B17" i="11"/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C120" i="10" l="1"/>
  <c r="B116" i="10"/>
  <c r="D100" i="10" s="1"/>
  <c r="B98" i="10"/>
  <c r="F95" i="10"/>
  <c r="D95" i="10"/>
  <c r="B87" i="10"/>
  <c r="F97" i="10" s="1"/>
  <c r="B83" i="10"/>
  <c r="B80" i="10"/>
  <c r="B79" i="10"/>
  <c r="C76" i="10"/>
  <c r="H71" i="10"/>
  <c r="G71" i="10"/>
  <c r="B68" i="10"/>
  <c r="H67" i="10"/>
  <c r="G67" i="10"/>
  <c r="G63" i="10"/>
  <c r="H63" i="10" s="1"/>
  <c r="C56" i="10"/>
  <c r="B55" i="10"/>
  <c r="D48" i="10"/>
  <c r="D49" i="10" s="1"/>
  <c r="B45" i="10"/>
  <c r="F44" i="10"/>
  <c r="D44" i="10"/>
  <c r="F42" i="10"/>
  <c r="D42" i="10"/>
  <c r="I39" i="10" s="1"/>
  <c r="G41" i="10"/>
  <c r="E41" i="10"/>
  <c r="B34" i="10"/>
  <c r="B30" i="10"/>
  <c r="D45" i="10" s="1"/>
  <c r="C120" i="4"/>
  <c r="B116" i="4"/>
  <c r="D100" i="4" s="1"/>
  <c r="D101" i="4" s="1"/>
  <c r="B98" i="4"/>
  <c r="F95" i="4"/>
  <c r="I92" i="4" s="1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F45" i="4" s="1"/>
  <c r="B30" i="4"/>
  <c r="C120" i="3"/>
  <c r="B116" i="3"/>
  <c r="D100" i="3" s="1"/>
  <c r="B98" i="3"/>
  <c r="F97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49" i="2" s="1"/>
  <c r="C45" i="2"/>
  <c r="C19" i="2"/>
  <c r="D50" i="2" l="1"/>
  <c r="B57" i="3"/>
  <c r="B69" i="3" s="1"/>
  <c r="B57" i="4"/>
  <c r="B69" i="4" s="1"/>
  <c r="B57" i="10"/>
  <c r="D33" i="2"/>
  <c r="D41" i="2"/>
  <c r="D34" i="2"/>
  <c r="D38" i="2"/>
  <c r="D42" i="2"/>
  <c r="B49" i="2"/>
  <c r="D29" i="2"/>
  <c r="D37" i="2"/>
  <c r="D26" i="2"/>
  <c r="D30" i="2"/>
  <c r="D27" i="2"/>
  <c r="D31" i="2"/>
  <c r="D35" i="2"/>
  <c r="D39" i="2"/>
  <c r="D43" i="2"/>
  <c r="C49" i="2"/>
  <c r="D25" i="2"/>
  <c r="D24" i="2"/>
  <c r="D28" i="2"/>
  <c r="D32" i="2"/>
  <c r="D36" i="2"/>
  <c r="D40" i="2"/>
  <c r="F45" i="3"/>
  <c r="I92" i="10"/>
  <c r="D101" i="10"/>
  <c r="D102" i="10" s="1"/>
  <c r="D97" i="10"/>
  <c r="I92" i="3"/>
  <c r="D101" i="3"/>
  <c r="D102" i="3" s="1"/>
  <c r="D46" i="10"/>
  <c r="E38" i="10"/>
  <c r="F45" i="10"/>
  <c r="F46" i="10" s="1"/>
  <c r="D98" i="10"/>
  <c r="F98" i="10"/>
  <c r="E39" i="10"/>
  <c r="G40" i="10"/>
  <c r="G39" i="10"/>
  <c r="G38" i="10"/>
  <c r="E40" i="10"/>
  <c r="F46" i="3"/>
  <c r="I39" i="3"/>
  <c r="D44" i="3"/>
  <c r="D45" i="3" s="1"/>
  <c r="D98" i="3"/>
  <c r="D99" i="3" s="1"/>
  <c r="F46" i="4"/>
  <c r="G38" i="4"/>
  <c r="D44" i="4"/>
  <c r="D45" i="4" s="1"/>
  <c r="E38" i="4" s="1"/>
  <c r="G40" i="4"/>
  <c r="D98" i="4"/>
  <c r="D99" i="4" s="1"/>
  <c r="G39" i="3"/>
  <c r="D49" i="3"/>
  <c r="G41" i="3"/>
  <c r="E41" i="3"/>
  <c r="G40" i="3"/>
  <c r="G38" i="3"/>
  <c r="E94" i="3"/>
  <c r="D102" i="4"/>
  <c r="E94" i="4"/>
  <c r="C50" i="2"/>
  <c r="G41" i="4"/>
  <c r="D49" i="4"/>
  <c r="F98" i="3"/>
  <c r="F99" i="3" s="1"/>
  <c r="F97" i="4"/>
  <c r="F98" i="4" s="1"/>
  <c r="F99" i="4" s="1"/>
  <c r="G39" i="4"/>
  <c r="I39" i="4"/>
  <c r="B69" i="10" l="1"/>
  <c r="G65" i="10"/>
  <c r="H65" i="10" s="1"/>
  <c r="G66" i="10"/>
  <c r="H66" i="10" s="1"/>
  <c r="E91" i="10"/>
  <c r="G92" i="10"/>
  <c r="G94" i="10"/>
  <c r="G93" i="10"/>
  <c r="G42" i="10"/>
  <c r="D52" i="10"/>
  <c r="E94" i="10"/>
  <c r="E92" i="10"/>
  <c r="D50" i="10"/>
  <c r="G91" i="10"/>
  <c r="F99" i="10"/>
  <c r="E42" i="10"/>
  <c r="D99" i="10"/>
  <c r="E93" i="10"/>
  <c r="D46" i="3"/>
  <c r="E39" i="3"/>
  <c r="G42" i="3"/>
  <c r="E38" i="3"/>
  <c r="E40" i="3"/>
  <c r="E91" i="3"/>
  <c r="E93" i="3"/>
  <c r="E92" i="3"/>
  <c r="G42" i="4"/>
  <c r="D46" i="4"/>
  <c r="E39" i="4"/>
  <c r="E41" i="4"/>
  <c r="E91" i="4"/>
  <c r="E93" i="4"/>
  <c r="E40" i="4"/>
  <c r="E92" i="4"/>
  <c r="G94" i="4"/>
  <c r="G91" i="3"/>
  <c r="D52" i="4"/>
  <c r="G93" i="4"/>
  <c r="G91" i="4"/>
  <c r="G93" i="3"/>
  <c r="G92" i="4"/>
  <c r="G92" i="3"/>
  <c r="G94" i="3"/>
  <c r="G95" i="10" l="1"/>
  <c r="D105" i="3"/>
  <c r="D105" i="10"/>
  <c r="E95" i="10"/>
  <c r="D103" i="10"/>
  <c r="G68" i="10"/>
  <c r="H68" i="10" s="1"/>
  <c r="G69" i="10"/>
  <c r="H69" i="10" s="1"/>
  <c r="G64" i="10"/>
  <c r="H64" i="10" s="1"/>
  <c r="G62" i="10"/>
  <c r="H62" i="10" s="1"/>
  <c r="G60" i="10"/>
  <c r="D51" i="10"/>
  <c r="G70" i="10"/>
  <c r="H70" i="10" s="1"/>
  <c r="G61" i="10"/>
  <c r="H61" i="10" s="1"/>
  <c r="D105" i="4"/>
  <c r="D103" i="4"/>
  <c r="E113" i="4" s="1"/>
  <c r="F113" i="4" s="1"/>
  <c r="D103" i="3"/>
  <c r="E110" i="3" s="1"/>
  <c r="F110" i="3" s="1"/>
  <c r="E95" i="3"/>
  <c r="E42" i="3"/>
  <c r="D52" i="3"/>
  <c r="D50" i="3"/>
  <c r="G65" i="3" s="1"/>
  <c r="H65" i="3" s="1"/>
  <c r="G95" i="3"/>
  <c r="D50" i="4"/>
  <c r="G66" i="4" s="1"/>
  <c r="H66" i="4" s="1"/>
  <c r="E42" i="4"/>
  <c r="E95" i="4"/>
  <c r="G95" i="4"/>
  <c r="E109" i="4"/>
  <c r="F109" i="4" s="1"/>
  <c r="E111" i="3"/>
  <c r="F111" i="3" s="1"/>
  <c r="D104" i="3"/>
  <c r="G71" i="4"/>
  <c r="H71" i="4" s="1"/>
  <c r="G69" i="4"/>
  <c r="H69" i="4" s="1"/>
  <c r="D51" i="3" l="1"/>
  <c r="D104" i="4"/>
  <c r="E108" i="4"/>
  <c r="F108" i="4" s="1"/>
  <c r="E109" i="3"/>
  <c r="F109" i="3" s="1"/>
  <c r="E112" i="3"/>
  <c r="F112" i="3" s="1"/>
  <c r="E113" i="3"/>
  <c r="F113" i="3" s="1"/>
  <c r="E108" i="3"/>
  <c r="F108" i="3" s="1"/>
  <c r="H60" i="10"/>
  <c r="G74" i="10"/>
  <c r="G72" i="10"/>
  <c r="G73" i="10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E111" i="4"/>
  <c r="F111" i="4" s="1"/>
  <c r="E110" i="4"/>
  <c r="F110" i="4" s="1"/>
  <c r="E112" i="4"/>
  <c r="F112" i="4" s="1"/>
  <c r="G67" i="4"/>
  <c r="H67" i="4" s="1"/>
  <c r="G60" i="3"/>
  <c r="H60" i="3" s="1"/>
  <c r="G71" i="3"/>
  <c r="H71" i="3" s="1"/>
  <c r="G62" i="3"/>
  <c r="H62" i="3" s="1"/>
  <c r="G68" i="3"/>
  <c r="H68" i="3" s="1"/>
  <c r="G64" i="3"/>
  <c r="H64" i="3" s="1"/>
  <c r="G70" i="3"/>
  <c r="H70" i="3" s="1"/>
  <c r="G63" i="3"/>
  <c r="H63" i="3" s="1"/>
  <c r="G69" i="3"/>
  <c r="H69" i="3" s="1"/>
  <c r="G61" i="3"/>
  <c r="H61" i="3" s="1"/>
  <c r="G67" i="3"/>
  <c r="H67" i="3" s="1"/>
  <c r="G66" i="3"/>
  <c r="H66" i="3" s="1"/>
  <c r="G63" i="4"/>
  <c r="H63" i="4" s="1"/>
  <c r="G68" i="4"/>
  <c r="H68" i="4" s="1"/>
  <c r="G60" i="4"/>
  <c r="H60" i="4" s="1"/>
  <c r="G65" i="4"/>
  <c r="H65" i="4" s="1"/>
  <c r="G62" i="4"/>
  <c r="H62" i="4" s="1"/>
  <c r="G61" i="4"/>
  <c r="H61" i="4" s="1"/>
  <c r="G64" i="4"/>
  <c r="H64" i="4" s="1"/>
  <c r="D51" i="4"/>
  <c r="G70" i="4"/>
  <c r="H70" i="4" s="1"/>
  <c r="E117" i="4" l="1"/>
  <c r="E115" i="4"/>
  <c r="E116" i="4" s="1"/>
  <c r="E117" i="3"/>
  <c r="E115" i="3"/>
  <c r="E116" i="3" s="1"/>
  <c r="E115" i="10"/>
  <c r="E116" i="10" s="1"/>
  <c r="E117" i="10"/>
  <c r="F108" i="10"/>
  <c r="H74" i="10"/>
  <c r="H72" i="10"/>
  <c r="G74" i="3"/>
  <c r="G72" i="3"/>
  <c r="G73" i="3" s="1"/>
  <c r="G74" i="4"/>
  <c r="G72" i="4"/>
  <c r="G73" i="4" s="1"/>
  <c r="F117" i="3"/>
  <c r="F115" i="3"/>
  <c r="H72" i="4"/>
  <c r="H74" i="4"/>
  <c r="H74" i="3"/>
  <c r="H72" i="3"/>
  <c r="F117" i="4"/>
  <c r="F115" i="4"/>
  <c r="G76" i="10" l="1"/>
  <c r="H73" i="10"/>
  <c r="F117" i="10"/>
  <c r="F115" i="10"/>
  <c r="H73" i="3"/>
  <c r="G76" i="3"/>
  <c r="G120" i="3"/>
  <c r="F116" i="3"/>
  <c r="G76" i="4"/>
  <c r="H73" i="4"/>
  <c r="G120" i="4"/>
  <c r="F116" i="4"/>
  <c r="G120" i="10" l="1"/>
  <c r="F116" i="10"/>
</calcChain>
</file>

<file path=xl/sharedStrings.xml><?xml version="1.0" encoding="utf-8"?>
<sst xmlns="http://schemas.openxmlformats.org/spreadsheetml/2006/main" count="883" uniqueCount="167">
  <si>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</si>
  <si>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</si>
  <si>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</si>
  <si>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</si>
  <si>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</si>
  <si>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</si>
  <si>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</si>
  <si>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NDQD2016061045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</si>
  <si>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</si>
  <si>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</si>
  <si>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</si>
  <si>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</si>
  <si>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14:31:05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</si>
  <si>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</si>
  <si>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</si>
  <si>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</si>
  <si>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</si>
  <si>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</si>
  <si>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</si>
  <si>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</si>
  <si>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</si>
  <si>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</si>
  <si>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</si>
  <si>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</si>
  <si>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</si>
  <si>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</si>
  <si>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</si>
  <si>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</si>
  <si>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</si>
  <si>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</si>
  <si>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</si>
  <si>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</si>
  <si>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</si>
  <si>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</si>
  <si>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</si>
  <si>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</si>
  <si>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</si>
  <si>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</si>
  <si>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</si>
  <si>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</si>
  <si>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</si>
  <si>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</si>
  <si>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</si>
  <si>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</si>
  <si>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</si>
  <si>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</si>
  <si>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</si>
  <si>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</si>
  <si>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</si>
  <si>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</si>
  <si>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</si>
  <si>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</si>
  <si>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</si>
  <si>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</si>
  <si>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</si>
  <si>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</si>
  <si>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</si>
  <si>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</si>
  <si>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</si>
  <si>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</si>
  <si>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</si>
  <si>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</si>
  <si>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</si>
  <si>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</si>
  <si>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</si>
  <si>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</si>
  <si>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</si>
  <si>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</si>
  <si>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</si>
  <si>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</si>
  <si>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</si>
  <si>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</si>
  <si>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</si>
  <si>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</si>
  <si>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</si>
  <si>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</si>
  <si>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</si>
  <si>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</si>
  <si>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</si>
  <si>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</si>
  <si>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</si>
  <si>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</si>
  <si>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</si>
  <si>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</si>
  <si>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</si>
  <si>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</si>
  <si>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</si>
  <si>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</si>
  <si>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</si>
  <si>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</si>
  <si>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</si>
  <si>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</si>
  <si>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</si>
  <si>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</si>
  <si>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</si>
  <si>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</si>
  <si>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</si>
  <si>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</si>
  <si>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</si>
  <si>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</si>
  <si>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</si>
  <si>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</si>
  <si>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</si>
  <si>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</si>
  <si>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</si>
  <si>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</si>
  <si>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</si>
  <si>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</si>
  <si>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</si>
  <si>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</si>
  <si>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</si>
  <si>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</si>
  <si>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</si>
  <si>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</si>
  <si>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</si>
  <si>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</si>
  <si>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</si>
  <si>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</si>
  <si>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</si>
  <si>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</si>
  <si>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</si>
  <si>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</si>
  <si>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</si>
  <si>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</si>
  <si>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</si>
  <si>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</si>
  <si>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lamivudine</t>
  </si>
  <si>
    <t>zidovudine</t>
  </si>
  <si>
    <t>WRS L3-9</t>
  </si>
  <si>
    <t>WRS NI-4</t>
  </si>
  <si>
    <t>WRS Z1-3</t>
  </si>
  <si>
    <t>LAMIVUDINE</t>
  </si>
  <si>
    <t xml:space="preserve">LAMIVUDINE </t>
  </si>
  <si>
    <t xml:space="preserve">Each tablet contains Lamivudine 150mg + Zidovudine 300mg + Nevirapine 200mg </t>
  </si>
  <si>
    <t>L42-1</t>
  </si>
  <si>
    <t>Zidovudine</t>
  </si>
  <si>
    <t>Resolution(USP)</t>
  </si>
  <si>
    <t>43.50.5</t>
  </si>
  <si>
    <r>
      <t>The number of Theoretical Plates (USP) for all peaks is NLT</t>
    </r>
    <r>
      <rPr>
        <b/>
        <sz val="12"/>
        <color rgb="FF000000"/>
        <rFont val="Book Antiqua"/>
        <family val="1"/>
      </rPr>
      <t xml:space="preserve"> 2000</t>
    </r>
  </si>
  <si>
    <r>
      <t>The Assymetry of all peaks is NMT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</si>
  <si>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peaks is NLT 3.0</t>
  </si>
  <si>
    <t xml:space="preserve">                                                                                                          The Resolution between the peak pair of Lamivudine  and Zidovudine is NLT 8</t>
  </si>
  <si>
    <t>Nevirapine</t>
  </si>
  <si>
    <t>The Resolution between the peak pair of Lamivudine  and Zidovudine is NLT 8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</si>
  <si>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</si>
  <si>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</si>
  <si>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</si>
  <si>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 xml:space="preserve">Lamivudine    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</si>
  <si>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</si>
  <si>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</si>
  <si>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</si>
  <si>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</si>
  <si>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</si>
  <si>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</si>
  <si>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</si>
  <si>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</si>
  <si>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</si>
  <si>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</si>
  <si>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</si>
  <si>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</si>
  <si>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</si>
  <si>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</si>
  <si>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</si>
  <si>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</si>
  <si>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</si>
  <si>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NDQD2016061050</t>
  </si>
  <si>
    <t>2016-06-10 15:13:42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</si>
</sst>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5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6" fillId="2" borderId="0"/>
    <xf numFmtId="0" fontId="26" fillId="2" borderId="0"/>
    <xf numFmtId="0" fontId="26" fillId="2" borderId="0"/>
    <xf numFmtId="0" fontId="26" fillId="2" borderId="0"/>
  </cellStyleXfs>
  <cellXfs count="9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3" borderId="29" xfId="4" applyFont="1" applyFill="1" applyBorder="1" applyAlignment="1" applyProtection="1">
      <alignment horizontal="center"/>
      <protection locked="0"/>
    </xf>
    <xf numFmtId="0" fontId="25" fillId="3" borderId="23" xfId="4" applyFont="1" applyFill="1" applyBorder="1" applyAlignment="1" applyProtection="1">
      <alignment horizontal="center"/>
      <protection locked="0"/>
    </xf>
    <xf numFmtId="0" fontId="25" fillId="3" borderId="34" xfId="4" applyFont="1" applyFill="1" applyBorder="1" applyAlignment="1" applyProtection="1">
      <alignment horizontal="center"/>
      <protection locked="0"/>
    </xf>
    <xf numFmtId="0" fontId="25" fillId="3" borderId="29" xfId="5" applyFont="1" applyFill="1" applyBorder="1" applyAlignment="1" applyProtection="1">
      <alignment horizontal="center"/>
      <protection locked="0"/>
    </xf>
    <xf numFmtId="0" fontId="25" fillId="3" borderId="23" xfId="5" applyFont="1" applyFill="1" applyBorder="1" applyAlignment="1" applyProtection="1">
      <alignment horizontal="center"/>
      <protection locked="0"/>
    </xf>
    <xf numFmtId="0" fontId="25" fillId="3" borderId="34" xfId="5" applyFont="1" applyFill="1" applyBorder="1" applyAlignment="1" applyProtection="1">
      <alignment horizontal="center"/>
      <protection locked="0"/>
    </xf>
    <xf numFmtId="0" fontId="25" fillId="3" borderId="29" xfId="6" applyFont="1" applyFill="1" applyBorder="1" applyAlignment="1" applyProtection="1">
      <alignment horizontal="center"/>
      <protection locked="0"/>
    </xf>
    <xf numFmtId="0" fontId="25" fillId="3" borderId="23" xfId="6" applyFont="1" applyFill="1" applyBorder="1" applyAlignment="1" applyProtection="1">
      <alignment horizontal="center"/>
      <protection locked="0"/>
    </xf>
    <xf numFmtId="0" fontId="25" fillId="3" borderId="34" xfId="6" applyFont="1" applyFill="1" applyBorder="1" applyAlignment="1" applyProtection="1">
      <alignment horizontal="center"/>
      <protection locked="0"/>
    </xf>
    <xf numFmtId="0" fontId="25" fillId="3" borderId="29" xfId="7" applyFont="1" applyFill="1" applyBorder="1" applyAlignment="1" applyProtection="1">
      <alignment horizontal="center"/>
      <protection locked="0"/>
    </xf>
    <xf numFmtId="0" fontId="25" fillId="3" borderId="23" xfId="7" applyFont="1" applyFill="1" applyBorder="1" applyAlignment="1" applyProtection="1">
      <alignment horizontal="center"/>
      <protection locked="0"/>
    </xf>
    <xf numFmtId="0" fontId="25" fillId="3" borderId="34" xfId="7" applyFont="1" applyFill="1" applyBorder="1" applyAlignment="1" applyProtection="1">
      <alignment horizontal="center"/>
      <protection locked="0"/>
    </xf>
    <xf numFmtId="0" fontId="25" fillId="3" borderId="29" xfId="8" applyFont="1" applyFill="1" applyBorder="1" applyAlignment="1" applyProtection="1">
      <alignment horizontal="center"/>
      <protection locked="0"/>
    </xf>
    <xf numFmtId="0" fontId="25" fillId="3" borderId="23" xfId="8" applyFont="1" applyFill="1" applyBorder="1" applyAlignment="1" applyProtection="1">
      <alignment horizontal="center"/>
      <protection locked="0"/>
    </xf>
    <xf numFmtId="0" fontId="25" fillId="3" borderId="34" xfId="8" applyFont="1" applyFill="1" applyBorder="1" applyAlignment="1" applyProtection="1">
      <alignment horizontal="center"/>
      <protection locked="0"/>
    </xf>
    <xf numFmtId="0" fontId="1" fillId="2" borderId="0" xfId="9" applyFont="1" applyFill="1"/>
    <xf numFmtId="0" fontId="2" fillId="2" borderId="0" xfId="9" applyFont="1" applyFill="1"/>
    <xf numFmtId="0" fontId="2" fillId="2" borderId="0" xfId="9" applyFont="1" applyFill="1" applyAlignment="1">
      <alignment horizontal="right"/>
    </xf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4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" applyFont="1" applyFill="1" applyAlignment="1">
      <alignment horizontal="center"/>
    </xf>
    <xf numFmtId="10" fontId="2" fillId="2" borderId="0" xfId="9" applyNumberFormat="1" applyFont="1" applyFill="1" applyBorder="1"/>
    <xf numFmtId="0" fontId="27" fillId="2" borderId="0" xfId="10" applyFont="1" applyFill="1"/>
    <xf numFmtId="0" fontId="30" fillId="2" borderId="0" xfId="10" applyFont="1" applyFill="1"/>
    <xf numFmtId="0" fontId="30" fillId="2" borderId="0" xfId="10" applyFont="1" applyFill="1" applyAlignment="1">
      <alignment horizontal="left"/>
    </xf>
    <xf numFmtId="0" fontId="32" fillId="2" borderId="0" xfId="10" applyFont="1" applyFill="1"/>
    <xf numFmtId="0" fontId="31" fillId="2" borderId="0" xfId="10" applyFont="1" applyFill="1"/>
    <xf numFmtId="0" fontId="32" fillId="2" borderId="7" xfId="10" applyFont="1" applyFill="1" applyBorder="1"/>
    <xf numFmtId="0" fontId="28" fillId="2" borderId="0" xfId="10" applyFont="1" applyFill="1" applyAlignment="1">
      <alignment horizontal="center"/>
    </xf>
    <xf numFmtId="0" fontId="26" fillId="2" borderId="0" xfId="10" applyFill="1"/>
    <xf numFmtId="0" fontId="34" fillId="2" borderId="0" xfId="10" applyFont="1" applyFill="1" applyAlignment="1">
      <alignment wrapText="1"/>
    </xf>
    <xf numFmtId="167" fontId="32" fillId="2" borderId="0" xfId="10" applyNumberFormat="1" applyFont="1" applyFill="1" applyAlignment="1">
      <alignment horizontal="center"/>
    </xf>
    <xf numFmtId="0" fontId="31" fillId="2" borderId="0" xfId="10" applyFont="1" applyFill="1" applyAlignment="1">
      <alignment horizontal="right"/>
    </xf>
    <xf numFmtId="167" fontId="32" fillId="2" borderId="0" xfId="10" applyNumberFormat="1" applyFont="1" applyFill="1"/>
    <xf numFmtId="0" fontId="35" fillId="2" borderId="0" xfId="10" applyFont="1" applyFill="1"/>
    <xf numFmtId="164" fontId="27" fillId="2" borderId="0" xfId="10" applyNumberFormat="1" applyFont="1" applyFill="1"/>
    <xf numFmtId="164" fontId="31" fillId="2" borderId="12" xfId="10" applyNumberFormat="1" applyFont="1" applyFill="1" applyBorder="1" applyAlignment="1">
      <alignment horizontal="center" wrapText="1"/>
    </xf>
    <xf numFmtId="0" fontId="31" fillId="2" borderId="12" xfId="10" applyFont="1" applyFill="1" applyBorder="1" applyAlignment="1">
      <alignment horizontal="center" wrapText="1"/>
    </xf>
    <xf numFmtId="2" fontId="32" fillId="3" borderId="14" xfId="10" applyNumberFormat="1" applyFont="1" applyFill="1" applyBorder="1" applyProtection="1">
      <protection locked="0"/>
    </xf>
    <xf numFmtId="10" fontId="32" fillId="2" borderId="13" xfId="10" applyNumberFormat="1" applyFont="1" applyFill="1" applyBorder="1" applyAlignment="1">
      <alignment horizontal="center"/>
    </xf>
    <xf numFmtId="10" fontId="32" fillId="2" borderId="0" xfId="10" applyNumberFormat="1" applyFont="1" applyFill="1" applyAlignment="1">
      <alignment horizontal="center"/>
    </xf>
    <xf numFmtId="10" fontId="32" fillId="2" borderId="14" xfId="10" applyNumberFormat="1" applyFont="1" applyFill="1" applyBorder="1" applyAlignment="1">
      <alignment horizontal="center"/>
    </xf>
    <xf numFmtId="2" fontId="32" fillId="3" borderId="15" xfId="10" applyNumberFormat="1" applyFont="1" applyFill="1" applyBorder="1" applyProtection="1">
      <protection locked="0"/>
    </xf>
    <xf numFmtId="10" fontId="32" fillId="2" borderId="15" xfId="10" applyNumberFormat="1" applyFont="1" applyFill="1" applyBorder="1" applyAlignment="1">
      <alignment horizontal="center"/>
    </xf>
    <xf numFmtId="166" fontId="28" fillId="2" borderId="0" xfId="10" applyNumberFormat="1" applyFont="1" applyFill="1" applyAlignment="1">
      <alignment horizontal="center"/>
    </xf>
    <xf numFmtId="10" fontId="28" fillId="2" borderId="0" xfId="10" applyNumberFormat="1" applyFont="1" applyFill="1" applyAlignment="1">
      <alignment horizontal="center"/>
    </xf>
    <xf numFmtId="0" fontId="32" fillId="2" borderId="12" xfId="10" applyFont="1" applyFill="1" applyBorder="1" applyAlignment="1">
      <alignment horizontal="right" vertical="center"/>
    </xf>
    <xf numFmtId="166" fontId="32" fillId="2" borderId="12" xfId="10" applyNumberFormat="1" applyFont="1" applyFill="1" applyBorder="1" applyAlignment="1">
      <alignment horizontal="center" vertical="center"/>
    </xf>
    <xf numFmtId="166" fontId="32" fillId="2" borderId="0" xfId="10" applyNumberFormat="1" applyFont="1" applyFill="1" applyAlignment="1">
      <alignment horizontal="center"/>
    </xf>
    <xf numFmtId="164" fontId="31" fillId="2" borderId="12" xfId="10" applyNumberFormat="1" applyFont="1" applyFill="1" applyBorder="1" applyAlignment="1">
      <alignment horizontal="center" vertical="center"/>
    </xf>
    <xf numFmtId="2" fontId="36" fillId="2" borderId="0" xfId="10" applyNumberFormat="1" applyFont="1" applyFill="1" applyAlignment="1">
      <alignment horizontal="right"/>
    </xf>
    <xf numFmtId="2" fontId="31" fillId="2" borderId="0" xfId="10" applyNumberFormat="1" applyFont="1" applyFill="1"/>
    <xf numFmtId="2" fontId="36" fillId="2" borderId="0" xfId="10" applyNumberFormat="1" applyFont="1" applyFill="1"/>
    <xf numFmtId="0" fontId="31" fillId="2" borderId="12" xfId="10" applyFont="1" applyFill="1" applyBorder="1" applyAlignment="1">
      <alignment horizontal="center" vertical="center"/>
    </xf>
    <xf numFmtId="10" fontId="28" fillId="2" borderId="0" xfId="10" applyNumberFormat="1" applyFont="1" applyFill="1"/>
    <xf numFmtId="165" fontId="31" fillId="2" borderId="16" xfId="10" applyNumberFormat="1" applyFont="1" applyFill="1" applyBorder="1" applyAlignment="1">
      <alignment horizontal="center"/>
    </xf>
    <xf numFmtId="2" fontId="31" fillId="2" borderId="12" xfId="10" applyNumberFormat="1" applyFont="1" applyFill="1" applyBorder="1" applyAlignment="1">
      <alignment horizontal="center" vertical="center"/>
    </xf>
    <xf numFmtId="165" fontId="31" fillId="2" borderId="17" xfId="10" applyNumberFormat="1" applyFont="1" applyFill="1" applyBorder="1" applyAlignment="1">
      <alignment horizontal="center"/>
    </xf>
    <xf numFmtId="0" fontId="32" fillId="2" borderId="9" xfId="10" applyFont="1" applyFill="1" applyBorder="1"/>
    <xf numFmtId="0" fontId="32" fillId="2" borderId="0" xfId="10" applyFont="1" applyFill="1" applyAlignment="1">
      <alignment horizontal="center"/>
    </xf>
    <xf numFmtId="10" fontId="32" fillId="2" borderId="9" xfId="10" applyNumberFormat="1" applyFont="1" applyFill="1" applyBorder="1"/>
    <xf numFmtId="0" fontId="31" fillId="2" borderId="10" xfId="10" applyFont="1" applyFill="1" applyBorder="1"/>
    <xf numFmtId="0" fontId="31" fillId="2" borderId="10" xfId="10" applyFont="1" applyFill="1" applyBorder="1" applyAlignment="1">
      <alignment horizontal="center"/>
    </xf>
    <xf numFmtId="0" fontId="32" fillId="2" borderId="10" xfId="10" applyFont="1" applyFill="1" applyBorder="1" applyAlignment="1">
      <alignment horizontal="center"/>
    </xf>
    <xf numFmtId="0" fontId="31" fillId="2" borderId="11" xfId="10" applyFont="1" applyFill="1" applyBorder="1"/>
    <xf numFmtId="0" fontId="32" fillId="2" borderId="11" xfId="10" applyFont="1" applyFill="1" applyBorder="1"/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right"/>
    </xf>
    <xf numFmtId="0" fontId="30" fillId="2" borderId="0" xfId="10" applyFont="1" applyFill="1" applyAlignment="1">
      <alignment horizontal="center"/>
    </xf>
    <xf numFmtId="164" fontId="27" fillId="2" borderId="0" xfId="10" applyNumberFormat="1" applyFont="1" applyFill="1" applyAlignment="1">
      <alignment horizontal="center"/>
    </xf>
    <xf numFmtId="166" fontId="31" fillId="2" borderId="13" xfId="10" applyNumberFormat="1" applyFont="1" applyFill="1" applyBorder="1" applyAlignment="1">
      <alignment horizontal="center" vertical="center"/>
    </xf>
    <xf numFmtId="166" fontId="31" fillId="2" borderId="15" xfId="10" applyNumberFormat="1" applyFont="1" applyFill="1" applyBorder="1" applyAlignment="1">
      <alignment horizontal="center" vertical="center"/>
    </xf>
    <xf numFmtId="0" fontId="34" fillId="2" borderId="18" xfId="10" applyFont="1" applyFill="1" applyBorder="1" applyAlignment="1">
      <alignment horizontal="center" wrapText="1"/>
    </xf>
    <xf numFmtId="0" fontId="34" fillId="2" borderId="19" xfId="10" applyFont="1" applyFill="1" applyBorder="1" applyAlignment="1">
      <alignment horizontal="center" wrapText="1"/>
    </xf>
    <xf numFmtId="0" fontId="34" fillId="2" borderId="20" xfId="10" applyFont="1" applyFill="1" applyBorder="1" applyAlignment="1">
      <alignment horizontal="center" wrapText="1"/>
    </xf>
    <xf numFmtId="0" fontId="27" fillId="2" borderId="0" xfId="12" applyFont="1" applyFill="1"/>
    <xf numFmtId="0" fontId="28" fillId="2" borderId="0" xfId="12" applyFont="1" applyFill="1"/>
    <xf numFmtId="0" fontId="28" fillId="2" borderId="0" xfId="12" applyFont="1" applyFill="1" applyAlignment="1">
      <alignment horizontal="right"/>
    </xf>
    <xf numFmtId="0" fontId="29" fillId="2" borderId="0" xfId="12" applyFont="1" applyFill="1" applyAlignment="1">
      <alignment horizontal="center"/>
    </xf>
    <xf numFmtId="0" fontId="30" fillId="2" borderId="0" xfId="12" applyFont="1" applyFill="1"/>
    <xf numFmtId="0" fontId="30" fillId="2" borderId="0" xfId="12" applyFont="1" applyFill="1" applyAlignment="1">
      <alignment horizontal="left"/>
    </xf>
    <xf numFmtId="0" fontId="31" fillId="2" borderId="0" xfId="12" applyFont="1" applyFill="1" applyAlignment="1">
      <alignment horizontal="left"/>
    </xf>
    <xf numFmtId="0" fontId="31" fillId="2" borderId="0" xfId="12" applyFont="1" applyFill="1" applyAlignment="1">
      <alignment horizontal="center"/>
    </xf>
    <xf numFmtId="0" fontId="32" fillId="2" borderId="0" xfId="12" applyFont="1" applyFill="1"/>
    <xf numFmtId="0" fontId="31" fillId="2" borderId="0" xfId="12" applyFont="1" applyFill="1"/>
    <xf numFmtId="2" fontId="31" fillId="2" borderId="0" xfId="12" applyNumberFormat="1" applyFont="1" applyFill="1" applyAlignment="1">
      <alignment horizontal="center"/>
    </xf>
    <xf numFmtId="164" fontId="31" fillId="2" borderId="0" xfId="12" applyNumberFormat="1" applyFont="1" applyFill="1" applyAlignment="1">
      <alignment horizontal="center"/>
    </xf>
    <xf numFmtId="0" fontId="31" fillId="2" borderId="1" xfId="12" applyFont="1" applyFill="1" applyBorder="1" applyAlignment="1">
      <alignment horizontal="center"/>
    </xf>
    <xf numFmtId="0" fontId="31" fillId="2" borderId="2" xfId="12" applyFont="1" applyFill="1" applyBorder="1" applyAlignment="1">
      <alignment horizontal="center"/>
    </xf>
    <xf numFmtId="0" fontId="32" fillId="2" borderId="3" xfId="12" applyFont="1" applyFill="1" applyBorder="1" applyAlignment="1">
      <alignment horizontal="center"/>
    </xf>
    <xf numFmtId="0" fontId="33" fillId="3" borderId="3" xfId="12" applyFont="1" applyFill="1" applyBorder="1" applyAlignment="1" applyProtection="1">
      <alignment horizontal="center"/>
      <protection locked="0"/>
    </xf>
    <xf numFmtId="2" fontId="33" fillId="3" borderId="3" xfId="12" applyNumberFormat="1" applyFont="1" applyFill="1" applyBorder="1" applyAlignment="1" applyProtection="1">
      <alignment horizontal="center"/>
      <protection locked="0"/>
    </xf>
    <xf numFmtId="2" fontId="33" fillId="3" borderId="4" xfId="12" applyNumberFormat="1" applyFont="1" applyFill="1" applyBorder="1" applyAlignment="1" applyProtection="1">
      <alignment horizontal="center"/>
      <protection locked="0"/>
    </xf>
    <xf numFmtId="0" fontId="33" fillId="3" borderId="5" xfId="12" applyFont="1" applyFill="1" applyBorder="1" applyAlignment="1" applyProtection="1">
      <alignment horizontal="center"/>
      <protection locked="0"/>
    </xf>
    <xf numFmtId="2" fontId="33" fillId="3" borderId="5" xfId="12" applyNumberFormat="1" applyFont="1" applyFill="1" applyBorder="1" applyAlignment="1" applyProtection="1">
      <alignment horizontal="center"/>
      <protection locked="0"/>
    </xf>
    <xf numFmtId="0" fontId="32" fillId="2" borderId="4" xfId="12" applyFont="1" applyFill="1" applyBorder="1"/>
    <xf numFmtId="1" fontId="31" fillId="4" borderId="2" xfId="12" applyNumberFormat="1" applyFont="1" applyFill="1" applyBorder="1" applyAlignment="1">
      <alignment horizontal="center"/>
    </xf>
    <xf numFmtId="1" fontId="31" fillId="4" borderId="1" xfId="12" applyNumberFormat="1" applyFont="1" applyFill="1" applyBorder="1" applyAlignment="1">
      <alignment horizontal="center"/>
    </xf>
    <xf numFmtId="2" fontId="31" fillId="4" borderId="1" xfId="12" applyNumberFormat="1" applyFont="1" applyFill="1" applyBorder="1" applyAlignment="1">
      <alignment horizontal="center"/>
    </xf>
    <xf numFmtId="0" fontId="32" fillId="2" borderId="3" xfId="12" applyFont="1" applyFill="1" applyBorder="1"/>
    <xf numFmtId="10" fontId="31" fillId="5" borderId="1" xfId="12" applyNumberFormat="1" applyFont="1" applyFill="1" applyBorder="1" applyAlignment="1">
      <alignment horizontal="center"/>
    </xf>
    <xf numFmtId="165" fontId="31" fillId="2" borderId="0" xfId="12" applyNumberFormat="1" applyFont="1" applyFill="1" applyAlignment="1">
      <alignment horizontal="center"/>
    </xf>
    <xf numFmtId="0" fontId="32" fillId="2" borderId="6" xfId="12" applyFont="1" applyFill="1" applyBorder="1"/>
    <xf numFmtId="0" fontId="32" fillId="2" borderId="5" xfId="12" applyFont="1" applyFill="1" applyBorder="1"/>
    <xf numFmtId="0" fontId="31" fillId="4" borderId="1" xfId="12" applyFont="1" applyFill="1" applyBorder="1" applyAlignment="1">
      <alignment horizontal="center"/>
    </xf>
    <xf numFmtId="0" fontId="31" fillId="2" borderId="7" xfId="12" applyFont="1" applyFill="1" applyBorder="1" applyAlignment="1">
      <alignment horizontal="center"/>
    </xf>
    <xf numFmtId="0" fontId="32" fillId="2" borderId="7" xfId="12" applyFont="1" applyFill="1" applyBorder="1"/>
    <xf numFmtId="0" fontId="32" fillId="2" borderId="8" xfId="12" applyFont="1" applyFill="1" applyBorder="1"/>
    <xf numFmtId="0" fontId="32" fillId="2" borderId="0" xfId="12" applyFont="1" applyFill="1" applyAlignment="1" applyProtection="1">
      <alignment horizontal="left"/>
      <protection locked="0"/>
    </xf>
    <xf numFmtId="0" fontId="32" fillId="2" borderId="0" xfId="12" applyFont="1" applyFill="1" applyProtection="1">
      <protection locked="0"/>
    </xf>
    <xf numFmtId="0" fontId="28" fillId="2" borderId="9" xfId="12" applyFont="1" applyFill="1" applyBorder="1"/>
    <xf numFmtId="0" fontId="28" fillId="2" borderId="0" xfId="12" applyFont="1" applyFill="1" applyAlignment="1">
      <alignment horizontal="center"/>
    </xf>
    <xf numFmtId="10" fontId="28" fillId="2" borderId="9" xfId="12" applyNumberFormat="1" applyFont="1" applyFill="1" applyBorder="1"/>
    <xf numFmtId="0" fontId="26" fillId="2" borderId="0" xfId="12" applyFill="1"/>
    <xf numFmtId="0" fontId="27" fillId="2" borderId="10" xfId="12" applyFont="1" applyFill="1" applyBorder="1" applyAlignment="1">
      <alignment horizontal="center"/>
    </xf>
    <xf numFmtId="0" fontId="27" fillId="2" borderId="10" xfId="12" applyFont="1" applyFill="1" applyBorder="1" applyAlignment="1">
      <alignment horizontal="center"/>
    </xf>
    <xf numFmtId="0" fontId="28" fillId="2" borderId="10" xfId="12" applyFont="1" applyFill="1" applyBorder="1" applyAlignment="1">
      <alignment horizontal="center"/>
    </xf>
    <xf numFmtId="0" fontId="27" fillId="2" borderId="0" xfId="12" applyFont="1" applyFill="1" applyAlignment="1">
      <alignment horizontal="right"/>
    </xf>
    <xf numFmtId="0" fontId="28" fillId="2" borderId="7" xfId="12" applyFont="1" applyFill="1" applyBorder="1"/>
    <xf numFmtId="0" fontId="27" fillId="2" borderId="11" xfId="12" applyFont="1" applyFill="1" applyBorder="1"/>
    <xf numFmtId="0" fontId="28" fillId="2" borderId="11" xfId="12" applyFont="1" applyFill="1" applyBorder="1"/>
    <xf numFmtId="0" fontId="37" fillId="2" borderId="0" xfId="13" applyFont="1" applyFill="1" applyAlignment="1">
      <alignment horizontal="center" vertical="center"/>
    </xf>
    <xf numFmtId="0" fontId="28" fillId="2" borderId="0" xfId="13" applyFont="1" applyFill="1"/>
    <xf numFmtId="0" fontId="38" fillId="2" borderId="0" xfId="13" applyFont="1" applyFill="1" applyAlignment="1">
      <alignment horizontal="center" vertical="center"/>
    </xf>
    <xf numFmtId="0" fontId="39" fillId="2" borderId="0" xfId="13" applyFont="1" applyFill="1"/>
    <xf numFmtId="0" fontId="40" fillId="2" borderId="18" xfId="13" applyFont="1" applyFill="1" applyBorder="1" applyAlignment="1">
      <alignment horizontal="center"/>
    </xf>
    <xf numFmtId="0" fontId="40" fillId="2" borderId="19" xfId="13" applyFont="1" applyFill="1" applyBorder="1" applyAlignment="1">
      <alignment horizontal="center"/>
    </xf>
    <xf numFmtId="0" fontId="40" fillId="2" borderId="20" xfId="13" applyFont="1" applyFill="1" applyBorder="1" applyAlignment="1">
      <alignment horizontal="center"/>
    </xf>
    <xf numFmtId="0" fontId="41" fillId="2" borderId="10" xfId="13" applyFont="1" applyFill="1" applyBorder="1" applyAlignment="1">
      <alignment horizontal="center" vertical="center"/>
    </xf>
    <xf numFmtId="0" fontId="26" fillId="2" borderId="0" xfId="13" applyFill="1"/>
    <xf numFmtId="0" fontId="42" fillId="2" borderId="0" xfId="13" applyFont="1" applyFill="1"/>
    <xf numFmtId="0" fontId="43" fillId="3" borderId="0" xfId="13" applyFont="1" applyFill="1" applyAlignment="1" applyProtection="1">
      <alignment horizontal="left" wrapText="1"/>
      <protection locked="0"/>
    </xf>
    <xf numFmtId="0" fontId="43" fillId="2" borderId="0" xfId="13" applyFont="1" applyFill="1" applyAlignment="1" applyProtection="1">
      <alignment horizontal="right"/>
      <protection locked="0"/>
    </xf>
    <xf numFmtId="0" fontId="43" fillId="2" borderId="0" xfId="13" applyFont="1" applyFill="1" applyAlignment="1" applyProtection="1">
      <alignment horizontal="left"/>
      <protection locked="0"/>
    </xf>
    <xf numFmtId="0" fontId="44" fillId="2" borderId="0" xfId="13" applyFont="1" applyFill="1"/>
    <xf numFmtId="0" fontId="44" fillId="3" borderId="0" xfId="13" applyFont="1" applyFill="1" applyAlignment="1" applyProtection="1">
      <alignment horizontal="left"/>
      <protection locked="0"/>
    </xf>
    <xf numFmtId="0" fontId="44" fillId="3" borderId="0" xfId="13" applyFont="1" applyFill="1" applyAlignment="1" applyProtection="1">
      <alignment horizontal="left" wrapText="1"/>
      <protection locked="0"/>
    </xf>
    <xf numFmtId="0" fontId="39" fillId="3" borderId="0" xfId="13" applyFont="1" applyFill="1" applyProtection="1">
      <protection locked="0"/>
    </xf>
    <xf numFmtId="168" fontId="44" fillId="3" borderId="0" xfId="13" applyNumberFormat="1" applyFont="1" applyFill="1" applyAlignment="1" applyProtection="1">
      <alignment horizontal="center"/>
      <protection locked="0"/>
    </xf>
    <xf numFmtId="169" fontId="39" fillId="2" borderId="0" xfId="13" applyNumberFormat="1" applyFont="1" applyFill="1" applyAlignment="1">
      <alignment horizontal="left"/>
    </xf>
    <xf numFmtId="0" fontId="29" fillId="2" borderId="0" xfId="13" applyFont="1" applyFill="1" applyAlignment="1">
      <alignment horizontal="left"/>
    </xf>
    <xf numFmtId="0" fontId="42" fillId="2" borderId="0" xfId="13" applyFont="1" applyFill="1" applyAlignment="1">
      <alignment horizontal="right"/>
    </xf>
    <xf numFmtId="0" fontId="39" fillId="2" borderId="0" xfId="13" applyFont="1" applyFill="1" applyAlignment="1">
      <alignment horizontal="right"/>
    </xf>
    <xf numFmtId="0" fontId="44" fillId="3" borderId="0" xfId="13" applyFont="1" applyFill="1" applyAlignment="1" applyProtection="1">
      <alignment horizontal="left"/>
      <protection locked="0"/>
    </xf>
    <xf numFmtId="0" fontId="43" fillId="3" borderId="0" xfId="13" applyFont="1" applyFill="1" applyAlignment="1" applyProtection="1">
      <alignment horizontal="center"/>
      <protection locked="0"/>
    </xf>
    <xf numFmtId="0" fontId="44" fillId="3" borderId="0" xfId="13" applyFont="1" applyFill="1" applyAlignment="1" applyProtection="1">
      <alignment horizontal="center"/>
      <protection locked="0"/>
    </xf>
    <xf numFmtId="0" fontId="40" fillId="2" borderId="18" xfId="13" applyFont="1" applyFill="1" applyBorder="1" applyAlignment="1">
      <alignment horizontal="justify" vertical="center" wrapText="1"/>
    </xf>
    <xf numFmtId="0" fontId="40" fillId="2" borderId="19" xfId="13" applyFont="1" applyFill="1" applyBorder="1" applyAlignment="1">
      <alignment horizontal="justify" vertical="center" wrapText="1"/>
    </xf>
    <xf numFmtId="0" fontId="40" fillId="2" borderId="20" xfId="13" applyFont="1" applyFill="1" applyBorder="1" applyAlignment="1">
      <alignment horizontal="justify" vertical="center" wrapText="1"/>
    </xf>
    <xf numFmtId="0" fontId="31" fillId="2" borderId="1" xfId="13" applyFont="1" applyFill="1" applyBorder="1" applyAlignment="1">
      <alignment horizontal="center"/>
    </xf>
    <xf numFmtId="0" fontId="45" fillId="2" borderId="0" xfId="13" applyFont="1" applyFill="1" applyAlignment="1">
      <alignment vertical="center" wrapText="1"/>
    </xf>
    <xf numFmtId="0" fontId="42" fillId="2" borderId="0" xfId="13" applyFont="1" applyFill="1" applyAlignment="1">
      <alignment horizontal="center"/>
    </xf>
    <xf numFmtId="0" fontId="46" fillId="2" borderId="0" xfId="13" applyFont="1" applyFill="1"/>
    <xf numFmtId="0" fontId="47" fillId="2" borderId="0" xfId="13" applyFont="1" applyFill="1"/>
    <xf numFmtId="2" fontId="43" fillId="3" borderId="0" xfId="13" applyNumberFormat="1" applyFont="1" applyFill="1" applyAlignment="1" applyProtection="1">
      <alignment horizontal="center"/>
      <protection locked="0"/>
    </xf>
    <xf numFmtId="0" fontId="40" fillId="2" borderId="18" xfId="13" applyFont="1" applyFill="1" applyBorder="1" applyAlignment="1">
      <alignment horizontal="left" vertical="center" wrapText="1"/>
    </xf>
    <xf numFmtId="0" fontId="40" fillId="2" borderId="19" xfId="13" applyFont="1" applyFill="1" applyBorder="1" applyAlignment="1">
      <alignment horizontal="left" vertical="center" wrapText="1"/>
    </xf>
    <xf numFmtId="0" fontId="40" fillId="2" borderId="20" xfId="13" applyFont="1" applyFill="1" applyBorder="1" applyAlignment="1">
      <alignment horizontal="left" vertical="center" wrapText="1"/>
    </xf>
    <xf numFmtId="0" fontId="42" fillId="2" borderId="0" xfId="13" applyFont="1" applyFill="1" applyAlignment="1">
      <alignment vertical="center" wrapText="1"/>
    </xf>
    <xf numFmtId="0" fontId="48" fillId="2" borderId="0" xfId="13" applyFont="1" applyFill="1"/>
    <xf numFmtId="2" fontId="42" fillId="2" borderId="0" xfId="13" applyNumberFormat="1" applyFont="1" applyFill="1" applyAlignment="1">
      <alignment horizontal="center"/>
    </xf>
    <xf numFmtId="0" fontId="40" fillId="2" borderId="0" xfId="13" applyFont="1" applyFill="1" applyAlignment="1">
      <alignment horizontal="left" vertical="center" wrapText="1"/>
    </xf>
    <xf numFmtId="170" fontId="42" fillId="2" borderId="0" xfId="13" applyNumberFormat="1" applyFont="1" applyFill="1" applyAlignment="1">
      <alignment horizontal="center"/>
    </xf>
    <xf numFmtId="0" fontId="39" fillId="2" borderId="21" xfId="13" applyFont="1" applyFill="1" applyBorder="1" applyAlignment="1">
      <alignment horizontal="right"/>
    </xf>
    <xf numFmtId="0" fontId="43" fillId="3" borderId="22" xfId="13" applyFont="1" applyFill="1" applyBorder="1" applyAlignment="1" applyProtection="1">
      <alignment horizontal="center"/>
      <protection locked="0"/>
    </xf>
    <xf numFmtId="0" fontId="42" fillId="2" borderId="47" xfId="13" applyFont="1" applyFill="1" applyBorder="1" applyAlignment="1">
      <alignment horizontal="center"/>
    </xf>
    <xf numFmtId="0" fontId="42" fillId="2" borderId="40" xfId="13" applyFont="1" applyFill="1" applyBorder="1" applyAlignment="1">
      <alignment horizontal="center"/>
    </xf>
    <xf numFmtId="0" fontId="42" fillId="2" borderId="58" xfId="13" applyFont="1" applyFill="1" applyBorder="1" applyAlignment="1">
      <alignment horizontal="center"/>
    </xf>
    <xf numFmtId="0" fontId="39" fillId="2" borderId="23" xfId="13" applyFont="1" applyFill="1" applyBorder="1" applyAlignment="1">
      <alignment horizontal="right"/>
    </xf>
    <xf numFmtId="0" fontId="43" fillId="3" borderId="24" xfId="13" applyFont="1" applyFill="1" applyBorder="1" applyAlignment="1" applyProtection="1">
      <alignment horizontal="center"/>
      <protection locked="0"/>
    </xf>
    <xf numFmtId="0" fontId="42" fillId="2" borderId="22" xfId="13" applyFont="1" applyFill="1" applyBorder="1" applyAlignment="1">
      <alignment horizontal="center"/>
    </xf>
    <xf numFmtId="0" fontId="42" fillId="2" borderId="25" xfId="13" applyFont="1" applyFill="1" applyBorder="1" applyAlignment="1">
      <alignment horizontal="center"/>
    </xf>
    <xf numFmtId="0" fontId="42" fillId="2" borderId="26" xfId="13" applyFont="1" applyFill="1" applyBorder="1" applyAlignment="1">
      <alignment horizontal="center"/>
    </xf>
    <xf numFmtId="0" fontId="42" fillId="2" borderId="27" xfId="13" applyFont="1" applyFill="1" applyBorder="1" applyAlignment="1">
      <alignment horizontal="center"/>
    </xf>
    <xf numFmtId="0" fontId="42" fillId="2" borderId="12" xfId="13" applyFont="1" applyFill="1" applyBorder="1" applyAlignment="1">
      <alignment horizontal="center"/>
    </xf>
    <xf numFmtId="0" fontId="39" fillId="2" borderId="28" xfId="13" applyFont="1" applyFill="1" applyBorder="1" applyAlignment="1">
      <alignment horizontal="center"/>
    </xf>
    <xf numFmtId="0" fontId="43" fillId="3" borderId="29" xfId="13" applyFont="1" applyFill="1" applyBorder="1" applyAlignment="1" applyProtection="1">
      <alignment horizontal="center"/>
      <protection locked="0"/>
    </xf>
    <xf numFmtId="171" fontId="39" fillId="2" borderId="26" xfId="13" applyNumberFormat="1" applyFont="1" applyFill="1" applyBorder="1" applyAlignment="1">
      <alignment horizontal="center"/>
    </xf>
    <xf numFmtId="171" fontId="39" fillId="2" borderId="30" xfId="13" applyNumberFormat="1" applyFont="1" applyFill="1" applyBorder="1" applyAlignment="1">
      <alignment horizontal="center"/>
    </xf>
    <xf numFmtId="0" fontId="48" fillId="2" borderId="13" xfId="13" applyFont="1" applyFill="1" applyBorder="1"/>
    <xf numFmtId="0" fontId="39" fillId="2" borderId="24" xfId="13" applyFont="1" applyFill="1" applyBorder="1" applyAlignment="1">
      <alignment horizontal="center"/>
    </xf>
    <xf numFmtId="0" fontId="43" fillId="3" borderId="23" xfId="13" applyFont="1" applyFill="1" applyBorder="1" applyAlignment="1" applyProtection="1">
      <alignment horizontal="center"/>
      <protection locked="0"/>
    </xf>
    <xf numFmtId="171" fontId="39" fillId="2" borderId="31" xfId="13" applyNumberFormat="1" applyFont="1" applyFill="1" applyBorder="1" applyAlignment="1">
      <alignment horizontal="center"/>
    </xf>
    <xf numFmtId="171" fontId="39" fillId="2" borderId="32" xfId="13" applyNumberFormat="1" applyFont="1" applyFill="1" applyBorder="1" applyAlignment="1">
      <alignment horizontal="center"/>
    </xf>
    <xf numFmtId="10" fontId="45" fillId="2" borderId="14" xfId="13" applyNumberFormat="1" applyFont="1" applyFill="1" applyBorder="1" applyAlignment="1">
      <alignment horizontal="center" vertical="center"/>
    </xf>
    <xf numFmtId="0" fontId="39" fillId="2" borderId="33" xfId="13" applyFont="1" applyFill="1" applyBorder="1" applyAlignment="1">
      <alignment horizontal="center"/>
    </xf>
    <xf numFmtId="0" fontId="43" fillId="3" borderId="34" xfId="13" applyFont="1" applyFill="1" applyBorder="1" applyAlignment="1" applyProtection="1">
      <alignment horizontal="center"/>
      <protection locked="0"/>
    </xf>
    <xf numFmtId="171" fontId="39" fillId="2" borderId="35" xfId="13" applyNumberFormat="1" applyFont="1" applyFill="1" applyBorder="1" applyAlignment="1">
      <alignment horizontal="center"/>
    </xf>
    <xf numFmtId="171" fontId="39" fillId="2" borderId="36" xfId="13" applyNumberFormat="1" applyFont="1" applyFill="1" applyBorder="1" applyAlignment="1">
      <alignment horizontal="center"/>
    </xf>
    <xf numFmtId="0" fontId="39" fillId="2" borderId="15" xfId="13" applyFont="1" applyFill="1" applyBorder="1"/>
    <xf numFmtId="0" fontId="39" fillId="2" borderId="24" xfId="13" applyFont="1" applyFill="1" applyBorder="1" applyAlignment="1">
      <alignment horizontal="right"/>
    </xf>
    <xf numFmtId="1" fontId="42" fillId="6" borderId="37" xfId="13" applyNumberFormat="1" applyFont="1" applyFill="1" applyBorder="1" applyAlignment="1">
      <alignment horizontal="center"/>
    </xf>
    <xf numFmtId="171" fontId="42" fillId="6" borderId="38" xfId="13" applyNumberFormat="1" applyFont="1" applyFill="1" applyBorder="1" applyAlignment="1">
      <alignment horizontal="center"/>
    </xf>
    <xf numFmtId="171" fontId="42" fillId="6" borderId="39" xfId="13" applyNumberFormat="1" applyFont="1" applyFill="1" applyBorder="1" applyAlignment="1">
      <alignment horizontal="center"/>
    </xf>
    <xf numFmtId="0" fontId="28" fillId="2" borderId="0" xfId="13" applyFont="1" applyFill="1" applyAlignment="1">
      <alignment horizontal="center"/>
    </xf>
    <xf numFmtId="0" fontId="39" fillId="2" borderId="40" xfId="13" applyFont="1" applyFill="1" applyBorder="1" applyAlignment="1">
      <alignment horizontal="right"/>
    </xf>
    <xf numFmtId="0" fontId="43" fillId="3" borderId="16" xfId="13" applyFont="1" applyFill="1" applyBorder="1" applyAlignment="1" applyProtection="1">
      <alignment horizontal="center"/>
      <protection locked="0"/>
    </xf>
    <xf numFmtId="0" fontId="39" fillId="2" borderId="11" xfId="13" applyFont="1" applyFill="1" applyBorder="1" applyAlignment="1">
      <alignment horizontal="right"/>
    </xf>
    <xf numFmtId="2" fontId="39" fillId="6" borderId="41" xfId="13" applyNumberFormat="1" applyFont="1" applyFill="1" applyBorder="1" applyAlignment="1">
      <alignment horizontal="center"/>
    </xf>
    <xf numFmtId="0" fontId="39" fillId="2" borderId="0" xfId="13" applyFont="1" applyFill="1" applyAlignment="1">
      <alignment horizontal="center"/>
    </xf>
    <xf numFmtId="2" fontId="39" fillId="7" borderId="41" xfId="13" applyNumberFormat="1" applyFont="1" applyFill="1" applyBorder="1" applyAlignment="1">
      <alignment horizontal="center"/>
    </xf>
    <xf numFmtId="2" fontId="39" fillId="2" borderId="0" xfId="13" applyNumberFormat="1" applyFont="1" applyFill="1" applyAlignment="1">
      <alignment horizontal="center"/>
    </xf>
    <xf numFmtId="0" fontId="40" fillId="2" borderId="21" xfId="13" applyFont="1" applyFill="1" applyBorder="1" applyAlignment="1">
      <alignment horizontal="left" vertical="center" wrapText="1"/>
    </xf>
    <xf numFmtId="0" fontId="40" fillId="2" borderId="22" xfId="13" applyFont="1" applyFill="1" applyBorder="1" applyAlignment="1">
      <alignment horizontal="left" vertical="center" wrapText="1"/>
    </xf>
    <xf numFmtId="166" fontId="39" fillId="6" borderId="41" xfId="13" applyNumberFormat="1" applyFont="1" applyFill="1" applyBorder="1" applyAlignment="1">
      <alignment horizontal="center"/>
    </xf>
    <xf numFmtId="166" fontId="39" fillId="2" borderId="0" xfId="13" applyNumberFormat="1" applyFont="1" applyFill="1" applyAlignment="1">
      <alignment horizontal="center"/>
    </xf>
    <xf numFmtId="166" fontId="39" fillId="6" borderId="17" xfId="13" applyNumberFormat="1" applyFont="1" applyFill="1" applyBorder="1" applyAlignment="1">
      <alignment horizontal="center"/>
    </xf>
    <xf numFmtId="0" fontId="40" fillId="2" borderId="43" xfId="13" applyFont="1" applyFill="1" applyBorder="1" applyAlignment="1">
      <alignment horizontal="left" vertical="center" wrapText="1"/>
    </xf>
    <xf numFmtId="0" fontId="40" fillId="2" borderId="44" xfId="13" applyFont="1" applyFill="1" applyBorder="1" applyAlignment="1">
      <alignment horizontal="left" vertical="center" wrapText="1"/>
    </xf>
    <xf numFmtId="0" fontId="39" fillId="2" borderId="42" xfId="13" applyFont="1" applyFill="1" applyBorder="1" applyAlignment="1">
      <alignment horizontal="right"/>
    </xf>
    <xf numFmtId="166" fontId="43" fillId="3" borderId="41" xfId="13" applyNumberFormat="1" applyFont="1" applyFill="1" applyBorder="1" applyAlignment="1" applyProtection="1">
      <alignment horizontal="center"/>
      <protection locked="0"/>
    </xf>
    <xf numFmtId="166" fontId="39" fillId="2" borderId="0" xfId="13" applyNumberFormat="1" applyFont="1" applyFill="1"/>
    <xf numFmtId="0" fontId="39" fillId="2" borderId="29" xfId="13" applyFont="1" applyFill="1" applyBorder="1" applyAlignment="1">
      <alignment horizontal="right"/>
    </xf>
    <xf numFmtId="1" fontId="39" fillId="2" borderId="0" xfId="13" applyNumberFormat="1" applyFont="1" applyFill="1" applyAlignment="1">
      <alignment horizontal="center"/>
    </xf>
    <xf numFmtId="0" fontId="39" fillId="2" borderId="15" xfId="13" applyFont="1" applyFill="1" applyBorder="1" applyAlignment="1">
      <alignment horizontal="right"/>
    </xf>
    <xf numFmtId="2" fontId="39" fillId="6" borderId="15" xfId="13" applyNumberFormat="1" applyFont="1" applyFill="1" applyBorder="1" applyAlignment="1">
      <alignment horizontal="center"/>
    </xf>
    <xf numFmtId="171" fontId="42" fillId="7" borderId="13" xfId="13" applyNumberFormat="1" applyFont="1" applyFill="1" applyBorder="1" applyAlignment="1">
      <alignment horizontal="center"/>
    </xf>
    <xf numFmtId="171" fontId="39" fillId="2" borderId="0" xfId="13" applyNumberFormat="1" applyFont="1" applyFill="1" applyAlignment="1">
      <alignment horizontal="center"/>
    </xf>
    <xf numFmtId="10" fontId="39" fillId="6" borderId="41" xfId="13" applyNumberFormat="1" applyFont="1" applyFill="1" applyBorder="1" applyAlignment="1">
      <alignment horizontal="center"/>
    </xf>
    <xf numFmtId="0" fontId="39" fillId="2" borderId="43" xfId="13" applyFont="1" applyFill="1" applyBorder="1" applyAlignment="1">
      <alignment horizontal="right"/>
    </xf>
    <xf numFmtId="0" fontId="39" fillId="7" borderId="15" xfId="13" applyFont="1" applyFill="1" applyBorder="1" applyAlignment="1">
      <alignment horizontal="center"/>
    </xf>
    <xf numFmtId="0" fontId="29" fillId="2" borderId="0" xfId="13" applyFont="1" applyFill="1"/>
    <xf numFmtId="0" fontId="42" fillId="2" borderId="0" xfId="13" applyFont="1" applyFill="1" applyAlignment="1">
      <alignment horizontal="left"/>
    </xf>
    <xf numFmtId="0" fontId="39" fillId="2" borderId="0" xfId="13" applyFont="1" applyFill="1" applyAlignment="1">
      <alignment horizontal="left"/>
    </xf>
    <xf numFmtId="172" fontId="43" fillId="3" borderId="0" xfId="13" applyNumberFormat="1" applyFont="1" applyFill="1" applyAlignment="1" applyProtection="1">
      <alignment horizontal="center"/>
      <protection locked="0"/>
    </xf>
    <xf numFmtId="166" fontId="42" fillId="2" borderId="0" xfId="13" applyNumberFormat="1" applyFont="1" applyFill="1" applyAlignment="1" applyProtection="1">
      <alignment horizontal="center"/>
      <protection locked="0"/>
    </xf>
    <xf numFmtId="2" fontId="42" fillId="2" borderId="13" xfId="13" applyNumberFormat="1" applyFont="1" applyFill="1" applyBorder="1" applyAlignment="1">
      <alignment horizontal="center"/>
    </xf>
    <xf numFmtId="0" fontId="42" fillId="2" borderId="13" xfId="13" applyFont="1" applyFill="1" applyBorder="1" applyAlignment="1">
      <alignment horizontal="center"/>
    </xf>
    <xf numFmtId="0" fontId="42" fillId="2" borderId="10" xfId="13" applyFont="1" applyFill="1" applyBorder="1" applyAlignment="1">
      <alignment horizontal="center" vertical="center"/>
    </xf>
    <xf numFmtId="2" fontId="43" fillId="3" borderId="13" xfId="13" applyNumberFormat="1" applyFont="1" applyFill="1" applyBorder="1" applyAlignment="1" applyProtection="1">
      <alignment horizontal="center" vertical="center"/>
      <protection locked="0"/>
    </xf>
    <xf numFmtId="0" fontId="39" fillId="2" borderId="13" xfId="13" applyFont="1" applyFill="1" applyBorder="1" applyAlignment="1">
      <alignment horizontal="center"/>
    </xf>
    <xf numFmtId="0" fontId="43" fillId="3" borderId="21" xfId="13" applyFont="1" applyFill="1" applyBorder="1" applyAlignment="1" applyProtection="1">
      <alignment horizontal="center"/>
      <protection locked="0"/>
    </xf>
    <xf numFmtId="166" fontId="39" fillId="2" borderId="21" xfId="13" applyNumberFormat="1" applyFont="1" applyFill="1" applyBorder="1" applyAlignment="1">
      <alignment horizontal="center"/>
    </xf>
    <xf numFmtId="10" fontId="39" fillId="2" borderId="13" xfId="13" applyNumberFormat="1" applyFont="1" applyFill="1" applyBorder="1" applyAlignment="1">
      <alignment horizontal="center" vertical="center"/>
    </xf>
    <xf numFmtId="0" fontId="42" fillId="2" borderId="0" xfId="13" applyFont="1" applyFill="1" applyAlignment="1">
      <alignment horizontal="center" vertical="center"/>
    </xf>
    <xf numFmtId="2" fontId="43" fillId="3" borderId="14" xfId="13" applyNumberFormat="1" applyFont="1" applyFill="1" applyBorder="1" applyAlignment="1" applyProtection="1">
      <alignment horizontal="center" vertical="center"/>
      <protection locked="0"/>
    </xf>
    <xf numFmtId="0" fontId="39" fillId="2" borderId="14" xfId="13" applyFont="1" applyFill="1" applyBorder="1" applyAlignment="1">
      <alignment horizontal="center"/>
    </xf>
    <xf numFmtId="166" fontId="39" fillId="2" borderId="23" xfId="13" applyNumberFormat="1" applyFont="1" applyFill="1" applyBorder="1" applyAlignment="1">
      <alignment horizontal="center"/>
    </xf>
    <xf numFmtId="10" fontId="39" fillId="2" borderId="14" xfId="13" applyNumberFormat="1" applyFont="1" applyFill="1" applyBorder="1" applyAlignment="1">
      <alignment horizontal="center" vertical="center"/>
    </xf>
    <xf numFmtId="1" fontId="43" fillId="3" borderId="23" xfId="13" applyNumberFormat="1" applyFont="1" applyFill="1" applyBorder="1" applyAlignment="1" applyProtection="1">
      <alignment horizontal="center"/>
      <protection locked="0"/>
    </xf>
    <xf numFmtId="0" fontId="42" fillId="2" borderId="9" xfId="13" applyFont="1" applyFill="1" applyBorder="1" applyAlignment="1">
      <alignment horizontal="center" vertical="center"/>
    </xf>
    <xf numFmtId="2" fontId="43" fillId="3" borderId="15" xfId="13" applyNumberFormat="1" applyFont="1" applyFill="1" applyBorder="1" applyAlignment="1" applyProtection="1">
      <alignment horizontal="center" vertical="center"/>
      <protection locked="0"/>
    </xf>
    <xf numFmtId="0" fontId="39" fillId="2" borderId="15" xfId="13" applyFont="1" applyFill="1" applyBorder="1" applyAlignment="1">
      <alignment horizontal="center"/>
    </xf>
    <xf numFmtId="0" fontId="43" fillId="3" borderId="43" xfId="13" applyFont="1" applyFill="1" applyBorder="1" applyAlignment="1" applyProtection="1">
      <alignment horizontal="center"/>
      <protection locked="0"/>
    </xf>
    <xf numFmtId="166" fontId="39" fillId="2" borderId="13" xfId="13" applyNumberFormat="1" applyFont="1" applyFill="1" applyBorder="1" applyAlignment="1">
      <alignment horizontal="center"/>
    </xf>
    <xf numFmtId="10" fontId="39" fillId="2" borderId="22" xfId="13" applyNumberFormat="1" applyFont="1" applyFill="1" applyBorder="1" applyAlignment="1">
      <alignment horizontal="center" vertical="center"/>
    </xf>
    <xf numFmtId="166" fontId="39" fillId="2" borderId="14" xfId="13" applyNumberFormat="1" applyFont="1" applyFill="1" applyBorder="1" applyAlignment="1">
      <alignment horizontal="center"/>
    </xf>
    <xf numFmtId="10" fontId="39" fillId="2" borderId="24" xfId="13" applyNumberFormat="1" applyFont="1" applyFill="1" applyBorder="1" applyAlignment="1">
      <alignment horizontal="center" vertical="center"/>
    </xf>
    <xf numFmtId="166" fontId="39" fillId="2" borderId="15" xfId="13" applyNumberFormat="1" applyFont="1" applyFill="1" applyBorder="1" applyAlignment="1">
      <alignment horizontal="center"/>
    </xf>
    <xf numFmtId="10" fontId="39" fillId="2" borderId="44" xfId="13" applyNumberFormat="1" applyFont="1" applyFill="1" applyBorder="1" applyAlignment="1">
      <alignment horizontal="center" vertical="center"/>
    </xf>
    <xf numFmtId="0" fontId="44" fillId="2" borderId="24" xfId="13" applyFont="1" applyFill="1" applyBorder="1" applyAlignment="1">
      <alignment horizontal="center"/>
    </xf>
    <xf numFmtId="2" fontId="44" fillId="2" borderId="44" xfId="13" applyNumberFormat="1" applyFont="1" applyFill="1" applyBorder="1" applyAlignment="1">
      <alignment horizontal="center"/>
    </xf>
    <xf numFmtId="0" fontId="40" fillId="2" borderId="21" xfId="13" applyFont="1" applyFill="1" applyBorder="1" applyAlignment="1">
      <alignment horizontal="center" vertical="center" wrapText="1"/>
    </xf>
    <xf numFmtId="0" fontId="40" fillId="2" borderId="22" xfId="13" applyFont="1" applyFill="1" applyBorder="1" applyAlignment="1">
      <alignment horizontal="center" vertical="center" wrapText="1"/>
    </xf>
    <xf numFmtId="0" fontId="40" fillId="2" borderId="43" xfId="13" applyFont="1" applyFill="1" applyBorder="1" applyAlignment="1">
      <alignment horizontal="center" vertical="center" wrapText="1"/>
    </xf>
    <xf numFmtId="0" fontId="40" fillId="2" borderId="44" xfId="13" applyFont="1" applyFill="1" applyBorder="1" applyAlignment="1">
      <alignment horizontal="center" vertical="center" wrapText="1"/>
    </xf>
    <xf numFmtId="0" fontId="42" fillId="2" borderId="43" xfId="13" applyFont="1" applyFill="1" applyBorder="1" applyAlignment="1">
      <alignment horizontal="center" vertical="center"/>
    </xf>
    <xf numFmtId="10" fontId="39" fillId="2" borderId="15" xfId="13" applyNumberFormat="1" applyFont="1" applyFill="1" applyBorder="1" applyAlignment="1">
      <alignment horizontal="center" vertical="center"/>
    </xf>
    <xf numFmtId="0" fontId="39" fillId="2" borderId="45" xfId="13" applyFont="1" applyFill="1" applyBorder="1" applyAlignment="1">
      <alignment horizontal="right"/>
    </xf>
    <xf numFmtId="2" fontId="43" fillId="7" borderId="33" xfId="13" applyNumberFormat="1" applyFont="1" applyFill="1" applyBorder="1" applyAlignment="1">
      <alignment horizontal="center"/>
    </xf>
    <xf numFmtId="10" fontId="43" fillId="7" borderId="33" xfId="13" applyNumberFormat="1" applyFont="1" applyFill="1" applyBorder="1" applyAlignment="1">
      <alignment horizontal="center"/>
    </xf>
    <xf numFmtId="0" fontId="39" fillId="2" borderId="41" xfId="13" applyFont="1" applyFill="1" applyBorder="1" applyAlignment="1">
      <alignment horizontal="right"/>
    </xf>
    <xf numFmtId="10" fontId="43" fillId="6" borderId="57" xfId="13" applyNumberFormat="1" applyFont="1" applyFill="1" applyBorder="1" applyAlignment="1">
      <alignment horizontal="center"/>
    </xf>
    <xf numFmtId="0" fontId="39" fillId="2" borderId="17" xfId="13" applyFont="1" applyFill="1" applyBorder="1" applyAlignment="1">
      <alignment horizontal="right"/>
    </xf>
    <xf numFmtId="0" fontId="43" fillId="7" borderId="46" xfId="13" applyFont="1" applyFill="1" applyBorder="1" applyAlignment="1">
      <alignment horizontal="center"/>
    </xf>
    <xf numFmtId="0" fontId="42" fillId="2" borderId="0" xfId="13" applyFont="1" applyFill="1" applyAlignment="1">
      <alignment horizontal="center"/>
    </xf>
    <xf numFmtId="165" fontId="43" fillId="2" borderId="0" xfId="13" applyNumberFormat="1" applyFont="1" applyFill="1" applyAlignment="1">
      <alignment horizontal="center"/>
    </xf>
    <xf numFmtId="0" fontId="43" fillId="3" borderId="0" xfId="13" applyFont="1" applyFill="1" applyAlignment="1" applyProtection="1">
      <alignment horizontal="left"/>
      <protection locked="0"/>
    </xf>
    <xf numFmtId="0" fontId="42" fillId="2" borderId="47" xfId="13" applyFont="1" applyFill="1" applyBorder="1" applyAlignment="1">
      <alignment horizontal="center"/>
    </xf>
    <xf numFmtId="0" fontId="42" fillId="2" borderId="40" xfId="13" applyFont="1" applyFill="1" applyBorder="1" applyAlignment="1">
      <alignment horizontal="center"/>
    </xf>
    <xf numFmtId="0" fontId="42" fillId="2" borderId="10" xfId="13" applyFont="1" applyFill="1" applyBorder="1" applyAlignment="1">
      <alignment horizontal="center"/>
    </xf>
    <xf numFmtId="0" fontId="42" fillId="2" borderId="30" xfId="13" applyFont="1" applyFill="1" applyBorder="1" applyAlignment="1">
      <alignment horizontal="center"/>
    </xf>
    <xf numFmtId="0" fontId="39" fillId="2" borderId="48" xfId="13" applyFont="1" applyFill="1" applyBorder="1" applyAlignment="1">
      <alignment horizontal="center"/>
    </xf>
    <xf numFmtId="0" fontId="39" fillId="2" borderId="7" xfId="13" applyFont="1" applyFill="1" applyBorder="1" applyAlignment="1">
      <alignment horizontal="center"/>
    </xf>
    <xf numFmtId="171" fontId="43" fillId="3" borderId="34" xfId="13" applyNumberFormat="1" applyFont="1" applyFill="1" applyBorder="1" applyAlignment="1" applyProtection="1">
      <alignment horizontal="center"/>
      <protection locked="0"/>
    </xf>
    <xf numFmtId="1" fontId="42" fillId="6" borderId="49" xfId="13" applyNumberFormat="1" applyFont="1" applyFill="1" applyBorder="1" applyAlignment="1">
      <alignment horizontal="center"/>
    </xf>
    <xf numFmtId="1" fontId="42" fillId="6" borderId="50" xfId="13" applyNumberFormat="1" applyFont="1" applyFill="1" applyBorder="1" applyAlignment="1">
      <alignment horizontal="center"/>
    </xf>
    <xf numFmtId="171" fontId="42" fillId="6" borderId="15" xfId="13" applyNumberFormat="1" applyFont="1" applyFill="1" applyBorder="1" applyAlignment="1">
      <alignment horizontal="center"/>
    </xf>
    <xf numFmtId="0" fontId="39" fillId="2" borderId="51" xfId="13" applyFont="1" applyFill="1" applyBorder="1" applyAlignment="1">
      <alignment horizontal="right"/>
    </xf>
    <xf numFmtId="0" fontId="43" fillId="3" borderId="52" xfId="13" applyFont="1" applyFill="1" applyBorder="1" applyAlignment="1" applyProtection="1">
      <alignment horizontal="center"/>
      <protection locked="0"/>
    </xf>
    <xf numFmtId="0" fontId="39" fillId="2" borderId="25" xfId="13" applyFont="1" applyFill="1" applyBorder="1" applyAlignment="1">
      <alignment horizontal="right"/>
    </xf>
    <xf numFmtId="2" fontId="39" fillId="6" borderId="27" xfId="13" applyNumberFormat="1" applyFont="1" applyFill="1" applyBorder="1" applyAlignment="1">
      <alignment horizontal="center"/>
    </xf>
    <xf numFmtId="2" fontId="39" fillId="7" borderId="27" xfId="13" applyNumberFormat="1" applyFont="1" applyFill="1" applyBorder="1" applyAlignment="1">
      <alignment horizontal="center"/>
    </xf>
    <xf numFmtId="0" fontId="40" fillId="2" borderId="10" xfId="13" applyFont="1" applyFill="1" applyBorder="1" applyAlignment="1">
      <alignment horizontal="left" vertical="center" wrapText="1"/>
    </xf>
    <xf numFmtId="166" fontId="39" fillId="6" borderId="27" xfId="13" applyNumberFormat="1" applyFont="1" applyFill="1" applyBorder="1" applyAlignment="1">
      <alignment horizontal="center"/>
    </xf>
    <xf numFmtId="0" fontId="40" fillId="2" borderId="9" xfId="13" applyFont="1" applyFill="1" applyBorder="1" applyAlignment="1">
      <alignment horizontal="left" vertical="center" wrapText="1"/>
    </xf>
    <xf numFmtId="166" fontId="39" fillId="7" borderId="27" xfId="13" applyNumberFormat="1" applyFont="1" applyFill="1" applyBorder="1" applyAlignment="1">
      <alignment horizontal="center"/>
    </xf>
    <xf numFmtId="2" fontId="28" fillId="2" borderId="0" xfId="13" applyNumberFormat="1" applyFont="1" applyFill="1" applyAlignment="1">
      <alignment horizontal="center"/>
    </xf>
    <xf numFmtId="0" fontId="39" fillId="2" borderId="53" xfId="13" applyFont="1" applyFill="1" applyBorder="1" applyAlignment="1">
      <alignment horizontal="right"/>
    </xf>
    <xf numFmtId="2" fontId="39" fillId="7" borderId="30" xfId="13" applyNumberFormat="1" applyFont="1" applyFill="1" applyBorder="1" applyAlignment="1">
      <alignment horizontal="center"/>
    </xf>
    <xf numFmtId="0" fontId="42" fillId="2" borderId="0" xfId="13" applyFont="1" applyFill="1" applyAlignment="1">
      <alignment horizontal="center" wrapText="1"/>
    </xf>
    <xf numFmtId="0" fontId="39" fillId="2" borderId="16" xfId="13" applyFont="1" applyFill="1" applyBorder="1" applyAlignment="1">
      <alignment horizontal="right"/>
    </xf>
    <xf numFmtId="171" fontId="42" fillId="7" borderId="16" xfId="13" applyNumberFormat="1" applyFont="1" applyFill="1" applyBorder="1" applyAlignment="1">
      <alignment horizontal="center"/>
    </xf>
    <xf numFmtId="10" fontId="39" fillId="2" borderId="0" xfId="13" applyNumberFormat="1" applyFont="1" applyFill="1" applyAlignment="1">
      <alignment horizontal="center"/>
    </xf>
    <xf numFmtId="10" fontId="42" fillId="6" borderId="41" xfId="13" applyNumberFormat="1" applyFont="1" applyFill="1" applyBorder="1" applyAlignment="1">
      <alignment horizontal="center"/>
    </xf>
    <xf numFmtId="0" fontId="42" fillId="7" borderId="17" xfId="13" applyFont="1" applyFill="1" applyBorder="1" applyAlignment="1">
      <alignment horizontal="center"/>
    </xf>
    <xf numFmtId="0" fontId="42" fillId="2" borderId="54" xfId="13" applyFont="1" applyFill="1" applyBorder="1" applyAlignment="1">
      <alignment horizontal="center"/>
    </xf>
    <xf numFmtId="0" fontId="42" fillId="2" borderId="55" xfId="13" applyFont="1" applyFill="1" applyBorder="1" applyAlignment="1">
      <alignment horizontal="center"/>
    </xf>
    <xf numFmtId="0" fontId="42" fillId="2" borderId="22" xfId="13" applyFont="1" applyFill="1" applyBorder="1" applyAlignment="1">
      <alignment horizontal="center" wrapText="1"/>
    </xf>
    <xf numFmtId="0" fontId="39" fillId="2" borderId="23" xfId="13" applyFont="1" applyFill="1" applyBorder="1" applyAlignment="1">
      <alignment horizontal="center"/>
    </xf>
    <xf numFmtId="1" fontId="43" fillId="3" borderId="31" xfId="13" applyNumberFormat="1" applyFont="1" applyFill="1" applyBorder="1" applyAlignment="1" applyProtection="1">
      <alignment horizontal="center"/>
      <protection locked="0"/>
    </xf>
    <xf numFmtId="166" fontId="39" fillId="2" borderId="26" xfId="13" applyNumberFormat="1" applyFont="1" applyFill="1" applyBorder="1" applyAlignment="1">
      <alignment horizontal="center"/>
    </xf>
    <xf numFmtId="10" fontId="39" fillId="2" borderId="30" xfId="13" applyNumberFormat="1" applyFont="1" applyFill="1" applyBorder="1" applyAlignment="1">
      <alignment horizontal="center"/>
    </xf>
    <xf numFmtId="166" fontId="39" fillId="2" borderId="31" xfId="13" applyNumberFormat="1" applyFont="1" applyFill="1" applyBorder="1" applyAlignment="1">
      <alignment horizontal="center"/>
    </xf>
    <xf numFmtId="10" fontId="39" fillId="2" borderId="32" xfId="13" applyNumberFormat="1" applyFont="1" applyFill="1" applyBorder="1" applyAlignment="1">
      <alignment horizontal="center"/>
    </xf>
    <xf numFmtId="0" fontId="39" fillId="2" borderId="34" xfId="13" applyFont="1" applyFill="1" applyBorder="1" applyAlignment="1">
      <alignment horizontal="center"/>
    </xf>
    <xf numFmtId="1" fontId="43" fillId="3" borderId="35" xfId="13" applyNumberFormat="1" applyFont="1" applyFill="1" applyBorder="1" applyAlignment="1" applyProtection="1">
      <alignment horizontal="center"/>
      <protection locked="0"/>
    </xf>
    <xf numFmtId="166" fontId="39" fillId="2" borderId="35" xfId="13" applyNumberFormat="1" applyFont="1" applyFill="1" applyBorder="1" applyAlignment="1">
      <alignment horizontal="center"/>
    </xf>
    <xf numFmtId="10" fontId="39" fillId="2" borderId="36" xfId="13" applyNumberFormat="1" applyFont="1" applyFill="1" applyBorder="1" applyAlignment="1">
      <alignment horizontal="center"/>
    </xf>
    <xf numFmtId="2" fontId="39" fillId="2" borderId="24" xfId="13" applyNumberFormat="1" applyFont="1" applyFill="1" applyBorder="1" applyAlignment="1">
      <alignment horizontal="center"/>
    </xf>
    <xf numFmtId="171" fontId="39" fillId="2" borderId="2" xfId="13" applyNumberFormat="1" applyFont="1" applyFill="1" applyBorder="1" applyAlignment="1">
      <alignment horizontal="right"/>
    </xf>
    <xf numFmtId="2" fontId="43" fillId="7" borderId="27" xfId="13" applyNumberFormat="1" applyFont="1" applyFill="1" applyBorder="1" applyAlignment="1">
      <alignment horizontal="center"/>
    </xf>
    <xf numFmtId="10" fontId="43" fillId="7" borderId="27" xfId="13" applyNumberFormat="1" applyFont="1" applyFill="1" applyBorder="1" applyAlignment="1">
      <alignment horizontal="center"/>
    </xf>
    <xf numFmtId="0" fontId="39" fillId="2" borderId="23" xfId="13" applyFont="1" applyFill="1" applyBorder="1"/>
    <xf numFmtId="10" fontId="43" fillId="6" borderId="27" xfId="13" applyNumberFormat="1" applyFont="1" applyFill="1" applyBorder="1" applyAlignment="1">
      <alignment horizontal="center"/>
    </xf>
    <xf numFmtId="0" fontId="39" fillId="2" borderId="43" xfId="13" applyFont="1" applyFill="1" applyBorder="1"/>
    <xf numFmtId="0" fontId="39" fillId="2" borderId="56" xfId="13" applyFont="1" applyFill="1" applyBorder="1" applyAlignment="1">
      <alignment horizontal="right"/>
    </xf>
    <xf numFmtId="0" fontId="43" fillId="7" borderId="17" xfId="13" applyFont="1" applyFill="1" applyBorder="1" applyAlignment="1">
      <alignment horizontal="center"/>
    </xf>
    <xf numFmtId="0" fontId="40" fillId="2" borderId="0" xfId="13" applyFont="1" applyFill="1" applyAlignment="1">
      <alignment horizontal="right" vertical="center" wrapText="1"/>
    </xf>
    <xf numFmtId="0" fontId="40" fillId="2" borderId="9" xfId="13" applyFont="1" applyFill="1" applyBorder="1" applyAlignment="1">
      <alignment horizontal="left" vertical="center" wrapText="1"/>
    </xf>
    <xf numFmtId="0" fontId="39" fillId="2" borderId="9" xfId="13" applyFont="1" applyFill="1" applyBorder="1"/>
    <xf numFmtId="0" fontId="42" fillId="2" borderId="10" xfId="13" applyFont="1" applyFill="1" applyBorder="1" applyAlignment="1">
      <alignment horizontal="center"/>
    </xf>
    <xf numFmtId="0" fontId="39" fillId="2" borderId="10" xfId="13" applyFont="1" applyFill="1" applyBorder="1" applyAlignment="1">
      <alignment horizontal="center"/>
    </xf>
    <xf numFmtId="0" fontId="39" fillId="2" borderId="7" xfId="13" applyFont="1" applyFill="1" applyBorder="1"/>
    <xf numFmtId="0" fontId="42" fillId="2" borderId="11" xfId="13" applyFont="1" applyFill="1" applyBorder="1"/>
    <xf numFmtId="0" fontId="39" fillId="2" borderId="11" xfId="13" applyFont="1" applyFill="1" applyBorder="1"/>
  </cellXfs>
  <cellStyles count="1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7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0" sqref="B20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4" width="25.85546875" style="597" customWidth="1"/>
    <col min="5" max="5" width="25.7109375" style="597" customWidth="1"/>
    <col min="6" max="6" width="23.140625" style="597" customWidth="1"/>
    <col min="7" max="7" width="28.42578125" style="597" customWidth="1"/>
    <col min="8" max="8" width="21.5703125" style="597" customWidth="1"/>
    <col min="9" max="9" width="9.140625" style="597" customWidth="1"/>
    <col min="10" max="16384" width="9.140625" style="633"/>
  </cols>
  <sheetData>
    <row r="14" spans="1:6" ht="15" customHeight="1" x14ac:dyDescent="0.3">
      <c r="A14" s="596"/>
      <c r="C14" s="598"/>
      <c r="F14" s="598"/>
    </row>
    <row r="15" spans="1:6" ht="18.75" customHeight="1" x14ac:dyDescent="0.3">
      <c r="A15" s="686" t="s">
        <v>0</v>
      </c>
      <c r="B15" s="686"/>
      <c r="C15" s="686"/>
      <c r="D15" s="686"/>
      <c r="E15" s="686"/>
    </row>
    <row r="16" spans="1:6" ht="16.5" customHeight="1" x14ac:dyDescent="0.3">
      <c r="A16" s="599" t="s">
        <v>1</v>
      </c>
      <c r="B16" s="600" t="s">
        <v>2</v>
      </c>
    </row>
    <row r="17" spans="1:5" ht="16.5" customHeight="1" x14ac:dyDescent="0.3">
      <c r="A17" s="601" t="s">
        <v>3</v>
      </c>
      <c r="B17" s="601" t="str">
        <f>lamivudine!B18</f>
        <v>LAMIVUDINE 150MG + ZIDOVUDINE 300MG + NEVIRAPINE 200MG TABLETS</v>
      </c>
      <c r="D17" s="602"/>
      <c r="E17" s="603"/>
    </row>
    <row r="18" spans="1:5" ht="16.5" customHeight="1" x14ac:dyDescent="0.3">
      <c r="A18" s="604" t="s">
        <v>4</v>
      </c>
      <c r="B18" s="601" t="s">
        <v>131</v>
      </c>
      <c r="C18" s="603"/>
      <c r="D18" s="603"/>
      <c r="E18" s="603"/>
    </row>
    <row r="19" spans="1:5" ht="16.5" customHeight="1" x14ac:dyDescent="0.3">
      <c r="A19" s="604" t="s">
        <v>6</v>
      </c>
      <c r="B19" s="605">
        <v>84.06</v>
      </c>
      <c r="C19" s="603"/>
      <c r="D19" s="603"/>
      <c r="E19" s="603"/>
    </row>
    <row r="20" spans="1:5" ht="16.5" customHeight="1" x14ac:dyDescent="0.3">
      <c r="A20" s="601" t="s">
        <v>8</v>
      </c>
      <c r="B20" s="605">
        <v>15.03</v>
      </c>
      <c r="C20" s="603"/>
      <c r="D20" s="603"/>
      <c r="E20" s="603"/>
    </row>
    <row r="21" spans="1:5" ht="16.5" customHeight="1" x14ac:dyDescent="0.3">
      <c r="A21" s="601" t="s">
        <v>10</v>
      </c>
      <c r="B21" s="606">
        <v>0.15</v>
      </c>
      <c r="C21" s="603"/>
      <c r="D21" s="603"/>
      <c r="E21" s="603"/>
    </row>
    <row r="22" spans="1:5" ht="15.75" customHeight="1" x14ac:dyDescent="0.25">
      <c r="A22" s="603"/>
      <c r="B22" s="603"/>
      <c r="C22" s="603"/>
      <c r="D22" s="603"/>
      <c r="E22" s="603"/>
    </row>
    <row r="23" spans="1:5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</row>
    <row r="24" spans="1:5" ht="16.5" customHeight="1" x14ac:dyDescent="0.3">
      <c r="A24" s="609">
        <v>1</v>
      </c>
      <c r="B24" s="610">
        <v>115506147</v>
      </c>
      <c r="C24" s="610">
        <v>3863.1</v>
      </c>
      <c r="D24" s="611">
        <v>1.2</v>
      </c>
      <c r="E24" s="612">
        <v>3</v>
      </c>
    </row>
    <row r="25" spans="1:5" ht="16.5" customHeight="1" x14ac:dyDescent="0.3">
      <c r="A25" s="609">
        <v>2</v>
      </c>
      <c r="B25" s="610">
        <v>115593793</v>
      </c>
      <c r="C25" s="610">
        <v>3860.3</v>
      </c>
      <c r="D25" s="611">
        <v>1.1000000000000001</v>
      </c>
      <c r="E25" s="611">
        <v>3</v>
      </c>
    </row>
    <row r="26" spans="1:5" ht="16.5" customHeight="1" x14ac:dyDescent="0.3">
      <c r="A26" s="609">
        <v>3</v>
      </c>
      <c r="B26" s="610">
        <v>115837796</v>
      </c>
      <c r="C26" s="610">
        <v>3853.8</v>
      </c>
      <c r="D26" s="611">
        <v>1.2</v>
      </c>
      <c r="E26" s="611">
        <v>3</v>
      </c>
    </row>
    <row r="27" spans="1:5" ht="16.5" customHeight="1" x14ac:dyDescent="0.3">
      <c r="A27" s="609">
        <v>4</v>
      </c>
      <c r="B27" s="610">
        <v>115833536</v>
      </c>
      <c r="C27" s="610">
        <v>3869.6</v>
      </c>
      <c r="D27" s="611">
        <v>1.2</v>
      </c>
      <c r="E27" s="611">
        <v>3</v>
      </c>
    </row>
    <row r="28" spans="1:5" ht="16.5" customHeight="1" x14ac:dyDescent="0.3">
      <c r="A28" s="609">
        <v>5</v>
      </c>
      <c r="B28" s="610">
        <v>115845247</v>
      </c>
      <c r="C28" s="610">
        <v>3882.3</v>
      </c>
      <c r="D28" s="611">
        <v>1.1000000000000001</v>
      </c>
      <c r="E28" s="611">
        <v>3</v>
      </c>
    </row>
    <row r="29" spans="1:5" ht="16.5" customHeight="1" x14ac:dyDescent="0.3">
      <c r="A29" s="609">
        <v>6</v>
      </c>
      <c r="B29" s="613">
        <v>115488855</v>
      </c>
      <c r="C29" s="613">
        <v>3899.5</v>
      </c>
      <c r="D29" s="614">
        <v>1.1000000000000001</v>
      </c>
      <c r="E29" s="614">
        <v>3</v>
      </c>
    </row>
    <row r="30" spans="1:5" ht="16.5" customHeight="1" x14ac:dyDescent="0.3">
      <c r="A30" s="615" t="s">
        <v>18</v>
      </c>
      <c r="B30" s="616">
        <f>AVERAGE(B24:B29)</f>
        <v>115684229</v>
      </c>
      <c r="C30" s="617">
        <f>AVERAGE(C24:C29)</f>
        <v>3871.4333333333338</v>
      </c>
      <c r="D30" s="618">
        <f>AVERAGE(D24:D29)</f>
        <v>1.1500000000000001</v>
      </c>
      <c r="E30" s="618">
        <f>AVERAGE(E24:E29)</f>
        <v>3</v>
      </c>
    </row>
    <row r="31" spans="1:5" ht="16.5" customHeight="1" x14ac:dyDescent="0.3">
      <c r="A31" s="619" t="s">
        <v>19</v>
      </c>
      <c r="B31" s="620">
        <f>(STDEV(B24:B29)/B30)</f>
        <v>1.4965493752908856E-3</v>
      </c>
      <c r="C31" s="621"/>
      <c r="D31" s="621"/>
      <c r="E31" s="622"/>
    </row>
    <row r="32" spans="1:5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</row>
    <row r="33" spans="1:5" s="597" customFormat="1" ht="15.75" customHeight="1" x14ac:dyDescent="0.25">
      <c r="A33" s="603"/>
      <c r="B33" s="603"/>
      <c r="C33" s="603"/>
      <c r="D33" s="603"/>
      <c r="E33" s="603"/>
    </row>
    <row r="34" spans="1:5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</row>
    <row r="35" spans="1:5" ht="16.5" customHeight="1" x14ac:dyDescent="0.3">
      <c r="A35" s="604"/>
      <c r="B35" s="628" t="s">
        <v>23</v>
      </c>
      <c r="C35" s="629"/>
      <c r="D35" s="629"/>
      <c r="E35" s="629"/>
    </row>
    <row r="36" spans="1:5" ht="16.5" customHeight="1" x14ac:dyDescent="0.3">
      <c r="A36" s="604"/>
      <c r="B36" s="628" t="s">
        <v>24</v>
      </c>
      <c r="C36" s="629"/>
      <c r="D36" s="629"/>
      <c r="E36" s="629"/>
    </row>
    <row r="37" spans="1:5" ht="15.75" customHeight="1" x14ac:dyDescent="0.25">
      <c r="A37" s="603"/>
      <c r="B37" s="603"/>
      <c r="C37" s="603"/>
      <c r="D37" s="603"/>
      <c r="E37" s="603"/>
    </row>
    <row r="38" spans="1:5" ht="16.5" customHeight="1" x14ac:dyDescent="0.3">
      <c r="A38" s="599" t="s">
        <v>1</v>
      </c>
      <c r="B38" s="600" t="s">
        <v>25</v>
      </c>
    </row>
    <row r="39" spans="1:5" ht="16.5" customHeight="1" x14ac:dyDescent="0.3">
      <c r="A39" s="604" t="s">
        <v>4</v>
      </c>
      <c r="B39" s="601" t="s">
        <v>131</v>
      </c>
      <c r="C39" s="603"/>
      <c r="D39" s="603"/>
      <c r="E39" s="603"/>
    </row>
    <row r="40" spans="1:5" ht="16.5" customHeight="1" x14ac:dyDescent="0.3">
      <c r="A40" s="604" t="s">
        <v>6</v>
      </c>
      <c r="B40" s="605">
        <v>100.4</v>
      </c>
      <c r="C40" s="603"/>
      <c r="D40" s="603"/>
      <c r="E40" s="603"/>
    </row>
    <row r="41" spans="1:5" ht="16.5" customHeight="1" x14ac:dyDescent="0.3">
      <c r="A41" s="601" t="s">
        <v>8</v>
      </c>
      <c r="B41" s="605">
        <v>15.33</v>
      </c>
      <c r="C41" s="603"/>
      <c r="D41" s="603"/>
      <c r="E41" s="603"/>
    </row>
    <row r="42" spans="1:5" ht="16.5" customHeight="1" x14ac:dyDescent="0.3">
      <c r="A42" s="601" t="s">
        <v>10</v>
      </c>
      <c r="B42" s="606">
        <v>0.15</v>
      </c>
      <c r="C42" s="603"/>
      <c r="D42" s="603"/>
      <c r="E42" s="603"/>
    </row>
    <row r="43" spans="1:5" ht="15.75" customHeight="1" x14ac:dyDescent="0.25">
      <c r="A43" s="603"/>
      <c r="B43" s="603"/>
      <c r="C43" s="603"/>
      <c r="D43" s="603"/>
      <c r="E43" s="603"/>
    </row>
    <row r="44" spans="1:5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</row>
    <row r="45" spans="1:5" ht="16.5" customHeight="1" x14ac:dyDescent="0.3">
      <c r="A45" s="609">
        <v>1</v>
      </c>
      <c r="B45" s="610">
        <v>14082147</v>
      </c>
      <c r="C45" s="610">
        <v>7947.4</v>
      </c>
      <c r="D45" s="611">
        <v>1.1000000000000001</v>
      </c>
      <c r="E45" s="612">
        <v>3.2</v>
      </c>
    </row>
    <row r="46" spans="1:5" ht="16.5" customHeight="1" x14ac:dyDescent="0.3">
      <c r="A46" s="609">
        <v>2</v>
      </c>
      <c r="B46" s="610">
        <v>14109025</v>
      </c>
      <c r="C46" s="610">
        <v>7887.4</v>
      </c>
      <c r="D46" s="611">
        <v>1.1000000000000001</v>
      </c>
      <c r="E46" s="611">
        <v>3.2</v>
      </c>
    </row>
    <row r="47" spans="1:5" ht="16.5" customHeight="1" x14ac:dyDescent="0.3">
      <c r="A47" s="609">
        <v>3</v>
      </c>
      <c r="B47" s="610">
        <v>14058700</v>
      </c>
      <c r="C47" s="610">
        <v>7899</v>
      </c>
      <c r="D47" s="611">
        <v>1.1000000000000001</v>
      </c>
      <c r="E47" s="611">
        <v>3.2</v>
      </c>
    </row>
    <row r="48" spans="1:5" ht="16.5" customHeight="1" x14ac:dyDescent="0.3">
      <c r="A48" s="609">
        <v>4</v>
      </c>
      <c r="B48" s="610">
        <v>14096903</v>
      </c>
      <c r="C48" s="610">
        <v>7817.9</v>
      </c>
      <c r="D48" s="611">
        <v>1.1000000000000001</v>
      </c>
      <c r="E48" s="611">
        <v>3.2</v>
      </c>
    </row>
    <row r="49" spans="1:7" ht="16.5" customHeight="1" x14ac:dyDescent="0.3">
      <c r="A49" s="609">
        <v>5</v>
      </c>
      <c r="B49" s="610">
        <v>14077640</v>
      </c>
      <c r="C49" s="610">
        <v>7822</v>
      </c>
      <c r="D49" s="611">
        <v>1.1000000000000001</v>
      </c>
      <c r="E49" s="611">
        <v>3.2</v>
      </c>
    </row>
    <row r="50" spans="1:7" ht="16.5" customHeight="1" x14ac:dyDescent="0.3">
      <c r="A50" s="609">
        <v>6</v>
      </c>
      <c r="B50" s="613">
        <v>14080194</v>
      </c>
      <c r="C50" s="613">
        <v>7788.7</v>
      </c>
      <c r="D50" s="614">
        <v>1.2</v>
      </c>
      <c r="E50" s="614">
        <v>3.2</v>
      </c>
    </row>
    <row r="51" spans="1:7" ht="16.5" customHeight="1" x14ac:dyDescent="0.3">
      <c r="A51" s="615" t="s">
        <v>18</v>
      </c>
      <c r="B51" s="616">
        <f>AVERAGE(B45:B50)</f>
        <v>14084101.5</v>
      </c>
      <c r="C51" s="617">
        <f>AVERAGE(C45:C50)</f>
        <v>7860.3999999999987</v>
      </c>
      <c r="D51" s="618">
        <f>AVERAGE(D45:D50)</f>
        <v>1.1166666666666667</v>
      </c>
      <c r="E51" s="618">
        <f>AVERAGE(E45:E50)</f>
        <v>3.1999999999999997</v>
      </c>
    </row>
    <row r="52" spans="1:7" ht="16.5" customHeight="1" x14ac:dyDescent="0.3">
      <c r="A52" s="619" t="s">
        <v>19</v>
      </c>
      <c r="B52" s="620">
        <f>(STDEV(B45:B50)/B51)</f>
        <v>1.2261520912616748E-3</v>
      </c>
      <c r="C52" s="621"/>
      <c r="D52" s="621"/>
      <c r="E52" s="622"/>
    </row>
    <row r="53" spans="1:7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</row>
    <row r="54" spans="1:7" s="597" customFormat="1" ht="15.75" customHeight="1" x14ac:dyDescent="0.25">
      <c r="A54" s="603"/>
      <c r="B54" s="603"/>
      <c r="C54" s="603"/>
      <c r="D54" s="603"/>
      <c r="E54" s="603"/>
    </row>
    <row r="55" spans="1:7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</row>
    <row r="56" spans="1:7" ht="16.5" customHeight="1" x14ac:dyDescent="0.3">
      <c r="A56" s="604"/>
      <c r="B56" s="628" t="s">
        <v>23</v>
      </c>
      <c r="C56" s="629"/>
      <c r="D56" s="629"/>
      <c r="E56" s="629"/>
    </row>
    <row r="57" spans="1:7" ht="16.5" customHeight="1" x14ac:dyDescent="0.3">
      <c r="A57" s="604"/>
      <c r="B57" s="628" t="s">
        <v>24</v>
      </c>
      <c r="C57" s="629"/>
      <c r="D57" s="629"/>
      <c r="E57" s="629"/>
    </row>
    <row r="58" spans="1:7" ht="14.25" customHeight="1" thickBot="1" x14ac:dyDescent="0.3">
      <c r="A58" s="630"/>
      <c r="B58" s="631"/>
      <c r="D58" s="632"/>
      <c r="F58" s="633"/>
      <c r="G58" s="633"/>
    </row>
    <row r="59" spans="1:7" ht="15" customHeight="1" x14ac:dyDescent="0.3">
      <c r="B59" s="687" t="s">
        <v>26</v>
      </c>
      <c r="C59" s="687"/>
      <c r="E59" s="634" t="s">
        <v>27</v>
      </c>
      <c r="F59" s="635"/>
      <c r="G59" s="634" t="s">
        <v>28</v>
      </c>
    </row>
    <row r="60" spans="1:7" ht="15" customHeight="1" x14ac:dyDescent="0.3">
      <c r="A60" s="636" t="s">
        <v>29</v>
      </c>
      <c r="B60" s="637"/>
      <c r="C60" s="637"/>
      <c r="E60" s="637"/>
      <c r="G60" s="637"/>
    </row>
    <row r="61" spans="1:7" ht="15" customHeight="1" x14ac:dyDescent="0.3">
      <c r="A61" s="636" t="s">
        <v>30</v>
      </c>
      <c r="B61" s="638"/>
      <c r="C61" s="638"/>
      <c r="E61" s="638"/>
      <c r="G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790" customWidth="1"/>
    <col min="2" max="2" width="33.7109375" style="790" customWidth="1"/>
    <col min="3" max="3" width="42.28515625" style="790" customWidth="1"/>
    <col min="4" max="4" width="30.5703125" style="790" customWidth="1"/>
    <col min="5" max="5" width="39.85546875" style="790" customWidth="1"/>
    <col min="6" max="6" width="30.7109375" style="790" customWidth="1"/>
    <col min="7" max="7" width="39.85546875" style="790" customWidth="1"/>
    <col min="8" max="8" width="30" style="790" customWidth="1"/>
    <col min="9" max="9" width="30.28515625" style="790" hidden="1" customWidth="1"/>
    <col min="10" max="10" width="30.42578125" style="790" customWidth="1"/>
    <col min="11" max="11" width="21.28515625" style="790" customWidth="1"/>
    <col min="12" max="12" width="9.140625" style="790"/>
    <col min="13" max="16384" width="9.140625" style="797"/>
  </cols>
  <sheetData>
    <row r="1" spans="1:9" ht="18.75" customHeight="1" x14ac:dyDescent="0.25">
      <c r="A1" s="789" t="s">
        <v>45</v>
      </c>
      <c r="B1" s="789"/>
      <c r="C1" s="789"/>
      <c r="D1" s="789"/>
      <c r="E1" s="789"/>
      <c r="F1" s="789"/>
      <c r="G1" s="789"/>
      <c r="H1" s="789"/>
      <c r="I1" s="789"/>
    </row>
    <row r="2" spans="1:9" ht="18.75" customHeight="1" x14ac:dyDescent="0.25">
      <c r="A2" s="789"/>
      <c r="B2" s="789"/>
      <c r="C2" s="789"/>
      <c r="D2" s="789"/>
      <c r="E2" s="789"/>
      <c r="F2" s="789"/>
      <c r="G2" s="789"/>
      <c r="H2" s="789"/>
      <c r="I2" s="789"/>
    </row>
    <row r="3" spans="1:9" ht="18.75" customHeight="1" x14ac:dyDescent="0.25">
      <c r="A3" s="789"/>
      <c r="B3" s="789"/>
      <c r="C3" s="789"/>
      <c r="D3" s="789"/>
      <c r="E3" s="789"/>
      <c r="F3" s="789"/>
      <c r="G3" s="789"/>
      <c r="H3" s="789"/>
      <c r="I3" s="789"/>
    </row>
    <row r="4" spans="1:9" ht="18.75" customHeight="1" x14ac:dyDescent="0.25">
      <c r="A4" s="789"/>
      <c r="B4" s="789"/>
      <c r="C4" s="789"/>
      <c r="D4" s="789"/>
      <c r="E4" s="789"/>
      <c r="F4" s="789"/>
      <c r="G4" s="789"/>
      <c r="H4" s="789"/>
      <c r="I4" s="789"/>
    </row>
    <row r="5" spans="1:9" ht="18.75" customHeight="1" x14ac:dyDescent="0.25">
      <c r="A5" s="789"/>
      <c r="B5" s="789"/>
      <c r="C5" s="789"/>
      <c r="D5" s="789"/>
      <c r="E5" s="789"/>
      <c r="F5" s="789"/>
      <c r="G5" s="789"/>
      <c r="H5" s="789"/>
      <c r="I5" s="789"/>
    </row>
    <row r="6" spans="1:9" ht="18.75" customHeight="1" x14ac:dyDescent="0.25">
      <c r="A6" s="789"/>
      <c r="B6" s="789"/>
      <c r="C6" s="789"/>
      <c r="D6" s="789"/>
      <c r="E6" s="789"/>
      <c r="F6" s="789"/>
      <c r="G6" s="789"/>
      <c r="H6" s="789"/>
      <c r="I6" s="789"/>
    </row>
    <row r="7" spans="1:9" ht="18.75" customHeight="1" x14ac:dyDescent="0.25">
      <c r="A7" s="789"/>
      <c r="B7" s="789"/>
      <c r="C7" s="789"/>
      <c r="D7" s="789"/>
      <c r="E7" s="789"/>
      <c r="F7" s="789"/>
      <c r="G7" s="789"/>
      <c r="H7" s="789"/>
      <c r="I7" s="789"/>
    </row>
    <row r="8" spans="1:9" x14ac:dyDescent="0.25">
      <c r="A8" s="791" t="s">
        <v>46</v>
      </c>
      <c r="B8" s="791"/>
      <c r="C8" s="791"/>
      <c r="D8" s="791"/>
      <c r="E8" s="791"/>
      <c r="F8" s="791"/>
      <c r="G8" s="791"/>
      <c r="H8" s="791"/>
      <c r="I8" s="791"/>
    </row>
    <row r="9" spans="1:9" x14ac:dyDescent="0.25">
      <c r="A9" s="791"/>
      <c r="B9" s="791"/>
      <c r="C9" s="791"/>
      <c r="D9" s="791"/>
      <c r="E9" s="791"/>
      <c r="F9" s="791"/>
      <c r="G9" s="791"/>
      <c r="H9" s="791"/>
      <c r="I9" s="791"/>
    </row>
    <row r="10" spans="1:9" x14ac:dyDescent="0.25">
      <c r="A10" s="791"/>
      <c r="B10" s="791"/>
      <c r="C10" s="791"/>
      <c r="D10" s="791"/>
      <c r="E10" s="791"/>
      <c r="F10" s="791"/>
      <c r="G10" s="791"/>
      <c r="H10" s="791"/>
      <c r="I10" s="791"/>
    </row>
    <row r="11" spans="1:9" x14ac:dyDescent="0.25">
      <c r="A11" s="791"/>
      <c r="B11" s="791"/>
      <c r="C11" s="791"/>
      <c r="D11" s="791"/>
      <c r="E11" s="791"/>
      <c r="F11" s="791"/>
      <c r="G11" s="791"/>
      <c r="H11" s="791"/>
      <c r="I11" s="791"/>
    </row>
    <row r="12" spans="1:9" x14ac:dyDescent="0.25">
      <c r="A12" s="791"/>
      <c r="B12" s="791"/>
      <c r="C12" s="791"/>
      <c r="D12" s="791"/>
      <c r="E12" s="791"/>
      <c r="F12" s="791"/>
      <c r="G12" s="791"/>
      <c r="H12" s="791"/>
      <c r="I12" s="791"/>
    </row>
    <row r="13" spans="1:9" x14ac:dyDescent="0.25">
      <c r="A13" s="791"/>
      <c r="B13" s="791"/>
      <c r="C13" s="791"/>
      <c r="D13" s="791"/>
      <c r="E13" s="791"/>
      <c r="F13" s="791"/>
      <c r="G13" s="791"/>
      <c r="H13" s="791"/>
      <c r="I13" s="791"/>
    </row>
    <row r="14" spans="1:9" x14ac:dyDescent="0.25">
      <c r="A14" s="791"/>
      <c r="B14" s="791"/>
      <c r="C14" s="791"/>
      <c r="D14" s="791"/>
      <c r="E14" s="791"/>
      <c r="F14" s="791"/>
      <c r="G14" s="791"/>
      <c r="H14" s="791"/>
      <c r="I14" s="791"/>
    </row>
    <row r="15" spans="1:9" ht="19.5" customHeight="1" thickBot="1" x14ac:dyDescent="0.35">
      <c r="A15" s="792"/>
    </row>
    <row r="16" spans="1:9" ht="19.5" customHeight="1" thickBot="1" x14ac:dyDescent="0.35">
      <c r="A16" s="793" t="s">
        <v>31</v>
      </c>
      <c r="B16" s="794"/>
      <c r="C16" s="794"/>
      <c r="D16" s="794"/>
      <c r="E16" s="794"/>
      <c r="F16" s="794"/>
      <c r="G16" s="794"/>
      <c r="H16" s="795"/>
    </row>
    <row r="17" spans="1:14" ht="20.25" customHeight="1" x14ac:dyDescent="0.25">
      <c r="A17" s="796" t="s">
        <v>47</v>
      </c>
      <c r="B17" s="796"/>
      <c r="C17" s="796"/>
      <c r="D17" s="796"/>
      <c r="E17" s="796"/>
      <c r="F17" s="796"/>
      <c r="G17" s="796"/>
      <c r="H17" s="796"/>
    </row>
    <row r="18" spans="1:14" ht="26.25" customHeight="1" x14ac:dyDescent="0.4">
      <c r="A18" s="798" t="s">
        <v>33</v>
      </c>
      <c r="B18" s="799" t="s">
        <v>5</v>
      </c>
      <c r="C18" s="799"/>
      <c r="D18" s="800"/>
      <c r="E18" s="801"/>
      <c r="F18" s="802"/>
      <c r="G18" s="802"/>
      <c r="H18" s="802"/>
    </row>
    <row r="19" spans="1:14" ht="26.25" customHeight="1" x14ac:dyDescent="0.4">
      <c r="A19" s="798" t="s">
        <v>34</v>
      </c>
      <c r="B19" s="803" t="s">
        <v>165</v>
      </c>
      <c r="C19" s="802">
        <v>29</v>
      </c>
      <c r="D19" s="802"/>
      <c r="E19" s="802"/>
      <c r="F19" s="802"/>
      <c r="G19" s="802"/>
      <c r="H19" s="802"/>
    </row>
    <row r="20" spans="1:14" ht="26.25" customHeight="1" x14ac:dyDescent="0.4">
      <c r="A20" s="798" t="s">
        <v>35</v>
      </c>
      <c r="B20" s="804" t="s">
        <v>147</v>
      </c>
      <c r="C20" s="804"/>
      <c r="D20" s="802"/>
      <c r="E20" s="802"/>
      <c r="F20" s="802"/>
      <c r="G20" s="802"/>
      <c r="H20" s="802"/>
    </row>
    <row r="21" spans="1:14" ht="26.25" customHeight="1" x14ac:dyDescent="0.4">
      <c r="A21" s="798" t="s">
        <v>36</v>
      </c>
      <c r="B21" s="804" t="s">
        <v>133</v>
      </c>
      <c r="C21" s="804"/>
      <c r="D21" s="804"/>
      <c r="E21" s="804"/>
      <c r="F21" s="804"/>
      <c r="G21" s="804"/>
      <c r="H21" s="804"/>
      <c r="I21" s="805"/>
    </row>
    <row r="22" spans="1:14" ht="26.25" customHeight="1" x14ac:dyDescent="0.4">
      <c r="A22" s="798" t="s">
        <v>37</v>
      </c>
      <c r="B22" s="806">
        <v>42811</v>
      </c>
      <c r="C22" s="802"/>
      <c r="D22" s="802"/>
      <c r="E22" s="802"/>
      <c r="F22" s="802"/>
      <c r="G22" s="802"/>
      <c r="H22" s="802"/>
    </row>
    <row r="23" spans="1:14" ht="26.25" customHeight="1" x14ac:dyDescent="0.4">
      <c r="A23" s="798" t="s">
        <v>38</v>
      </c>
      <c r="B23" s="806">
        <v>42817</v>
      </c>
      <c r="C23" s="802"/>
      <c r="D23" s="802"/>
      <c r="E23" s="802"/>
      <c r="F23" s="802"/>
      <c r="G23" s="802"/>
      <c r="H23" s="802"/>
    </row>
    <row r="24" spans="1:14" ht="18.75" x14ac:dyDescent="0.3">
      <c r="A24" s="798"/>
      <c r="B24" s="807"/>
    </row>
    <row r="25" spans="1:14" ht="18.75" x14ac:dyDescent="0.3">
      <c r="A25" s="808" t="s">
        <v>1</v>
      </c>
      <c r="B25" s="807"/>
    </row>
    <row r="26" spans="1:14" ht="26.25" customHeight="1" x14ac:dyDescent="0.4">
      <c r="A26" s="809" t="s">
        <v>4</v>
      </c>
      <c r="B26" s="799" t="s">
        <v>131</v>
      </c>
      <c r="C26" s="799"/>
    </row>
    <row r="27" spans="1:14" ht="26.25" customHeight="1" x14ac:dyDescent="0.4">
      <c r="A27" s="810" t="s">
        <v>48</v>
      </c>
      <c r="B27" s="811" t="s">
        <v>134</v>
      </c>
      <c r="C27" s="811"/>
    </row>
    <row r="28" spans="1:14" ht="27" customHeight="1" thickBot="1" x14ac:dyDescent="0.45">
      <c r="A28" s="810" t="s">
        <v>6</v>
      </c>
      <c r="B28" s="812">
        <v>99.8</v>
      </c>
    </row>
    <row r="29" spans="1:14" s="817" customFormat="1" ht="27" customHeight="1" thickBot="1" x14ac:dyDescent="0.45">
      <c r="A29" s="810" t="s">
        <v>49</v>
      </c>
      <c r="B29" s="813">
        <v>0</v>
      </c>
      <c r="C29" s="814" t="s">
        <v>50</v>
      </c>
      <c r="D29" s="815"/>
      <c r="E29" s="815"/>
      <c r="F29" s="815"/>
      <c r="G29" s="816"/>
      <c r="I29" s="818"/>
      <c r="J29" s="818"/>
      <c r="K29" s="818"/>
      <c r="L29" s="818"/>
    </row>
    <row r="30" spans="1:14" s="817" customFormat="1" ht="19.5" customHeight="1" thickBot="1" x14ac:dyDescent="0.35">
      <c r="A30" s="810" t="s">
        <v>51</v>
      </c>
      <c r="B30" s="819">
        <f>B28-B29</f>
        <v>99.8</v>
      </c>
      <c r="C30" s="820"/>
      <c r="D30" s="820"/>
      <c r="E30" s="820"/>
      <c r="F30" s="820"/>
      <c r="G30" s="821"/>
      <c r="I30" s="818"/>
      <c r="J30" s="818"/>
      <c r="K30" s="818"/>
      <c r="L30" s="818"/>
    </row>
    <row r="31" spans="1:14" s="817" customFormat="1" ht="27" customHeight="1" thickBot="1" x14ac:dyDescent="0.45">
      <c r="A31" s="810" t="s">
        <v>52</v>
      </c>
      <c r="B31" s="822">
        <v>1</v>
      </c>
      <c r="C31" s="823" t="s">
        <v>53</v>
      </c>
      <c r="D31" s="824"/>
      <c r="E31" s="824"/>
      <c r="F31" s="824"/>
      <c r="G31" s="824"/>
      <c r="H31" s="825"/>
      <c r="I31" s="818"/>
      <c r="J31" s="818"/>
      <c r="K31" s="818"/>
      <c r="L31" s="818"/>
    </row>
    <row r="32" spans="1:14" s="817" customFormat="1" ht="27" customHeight="1" thickBot="1" x14ac:dyDescent="0.45">
      <c r="A32" s="810" t="s">
        <v>54</v>
      </c>
      <c r="B32" s="822">
        <v>1</v>
      </c>
      <c r="C32" s="823" t="s">
        <v>55</v>
      </c>
      <c r="D32" s="824"/>
      <c r="E32" s="824"/>
      <c r="F32" s="824"/>
      <c r="G32" s="824"/>
      <c r="H32" s="825"/>
      <c r="I32" s="818"/>
      <c r="J32" s="818"/>
      <c r="K32" s="818"/>
      <c r="L32" s="826"/>
      <c r="M32" s="826"/>
      <c r="N32" s="827"/>
    </row>
    <row r="33" spans="1:14" s="817" customFormat="1" ht="17.25" customHeight="1" x14ac:dyDescent="0.3">
      <c r="A33" s="810"/>
      <c r="B33" s="828"/>
      <c r="C33" s="829"/>
      <c r="D33" s="829"/>
      <c r="E33" s="829"/>
      <c r="F33" s="829"/>
      <c r="G33" s="829"/>
      <c r="H33" s="829"/>
      <c r="I33" s="818"/>
      <c r="J33" s="818"/>
      <c r="K33" s="818"/>
      <c r="L33" s="826"/>
      <c r="M33" s="826"/>
      <c r="N33" s="827"/>
    </row>
    <row r="34" spans="1:14" s="817" customFormat="1" ht="18.75" x14ac:dyDescent="0.3">
      <c r="A34" s="810" t="s">
        <v>56</v>
      </c>
      <c r="B34" s="830">
        <f>B31/B32</f>
        <v>1</v>
      </c>
      <c r="C34" s="792" t="s">
        <v>57</v>
      </c>
      <c r="D34" s="792"/>
      <c r="E34" s="792"/>
      <c r="F34" s="792"/>
      <c r="G34" s="792"/>
      <c r="I34" s="818"/>
      <c r="J34" s="818"/>
      <c r="K34" s="818"/>
      <c r="L34" s="826"/>
      <c r="M34" s="826"/>
      <c r="N34" s="827"/>
    </row>
    <row r="35" spans="1:14" s="817" customFormat="1" ht="19.5" customHeight="1" thickBot="1" x14ac:dyDescent="0.35">
      <c r="A35" s="810"/>
      <c r="B35" s="819"/>
      <c r="G35" s="792"/>
      <c r="I35" s="818"/>
      <c r="J35" s="818"/>
      <c r="K35" s="818"/>
      <c r="L35" s="826"/>
      <c r="M35" s="826"/>
      <c r="N35" s="827"/>
    </row>
    <row r="36" spans="1:14" s="817" customFormat="1" ht="27" customHeight="1" thickBot="1" x14ac:dyDescent="0.45">
      <c r="A36" s="831" t="s">
        <v>58</v>
      </c>
      <c r="B36" s="832">
        <v>100</v>
      </c>
      <c r="C36" s="792"/>
      <c r="D36" s="833" t="s">
        <v>59</v>
      </c>
      <c r="E36" s="834"/>
      <c r="F36" s="833" t="s">
        <v>60</v>
      </c>
      <c r="G36" s="835"/>
      <c r="J36" s="818"/>
      <c r="K36" s="818"/>
      <c r="L36" s="826"/>
      <c r="M36" s="826"/>
      <c r="N36" s="827"/>
    </row>
    <row r="37" spans="1:14" s="817" customFormat="1" ht="27" customHeight="1" thickBot="1" x14ac:dyDescent="0.45">
      <c r="A37" s="836" t="s">
        <v>148</v>
      </c>
      <c r="B37" s="837">
        <v>1</v>
      </c>
      <c r="C37" s="838" t="s">
        <v>62</v>
      </c>
      <c r="D37" s="839" t="s">
        <v>63</v>
      </c>
      <c r="E37" s="840" t="s">
        <v>64</v>
      </c>
      <c r="F37" s="839" t="s">
        <v>63</v>
      </c>
      <c r="G37" s="841" t="s">
        <v>64</v>
      </c>
      <c r="I37" s="842" t="s">
        <v>65</v>
      </c>
      <c r="J37" s="818"/>
      <c r="K37" s="818"/>
      <c r="L37" s="826"/>
      <c r="M37" s="826"/>
      <c r="N37" s="827"/>
    </row>
    <row r="38" spans="1:14" s="817" customFormat="1" ht="26.25" customHeight="1" x14ac:dyDescent="0.4">
      <c r="A38" s="836" t="s">
        <v>149</v>
      </c>
      <c r="B38" s="837">
        <v>1</v>
      </c>
      <c r="C38" s="843">
        <v>1</v>
      </c>
      <c r="D38" s="844">
        <v>71498215</v>
      </c>
      <c r="E38" s="845">
        <f>IF(ISBLANK(D38),"-",$D$48/$D$45*D38)</f>
        <v>60068332.584677458</v>
      </c>
      <c r="F38" s="844">
        <v>64266354</v>
      </c>
      <c r="G38" s="846">
        <f>IF(ISBLANK(F38),"-",$D$48/$F$45*F38)</f>
        <v>59551613.090546079</v>
      </c>
      <c r="I38" s="847"/>
      <c r="J38" s="818"/>
      <c r="K38" s="818"/>
      <c r="L38" s="826"/>
      <c r="M38" s="826"/>
      <c r="N38" s="827"/>
    </row>
    <row r="39" spans="1:14" s="817" customFormat="1" ht="26.25" customHeight="1" x14ac:dyDescent="0.4">
      <c r="A39" s="836" t="s">
        <v>150</v>
      </c>
      <c r="B39" s="837">
        <v>1</v>
      </c>
      <c r="C39" s="848">
        <v>2</v>
      </c>
      <c r="D39" s="849">
        <v>71201129</v>
      </c>
      <c r="E39" s="850">
        <f>IF(ISBLANK(D39),"-",$D$48/$D$45*D39)</f>
        <v>59818739.49127993</v>
      </c>
      <c r="F39" s="849">
        <v>63958505</v>
      </c>
      <c r="G39" s="851">
        <f>IF(ISBLANK(F39),"-",$D$48/$F$45*F39)</f>
        <v>59266348.665271364</v>
      </c>
      <c r="I39" s="852">
        <f>ABS((F43/D43*D42)-F42)/D42</f>
        <v>9.9997773096896989E-3</v>
      </c>
      <c r="J39" s="818"/>
      <c r="K39" s="818"/>
      <c r="L39" s="826"/>
      <c r="M39" s="826"/>
      <c r="N39" s="827"/>
    </row>
    <row r="40" spans="1:14" ht="26.25" customHeight="1" x14ac:dyDescent="0.4">
      <c r="A40" s="836" t="s">
        <v>151</v>
      </c>
      <c r="B40" s="837">
        <v>1</v>
      </c>
      <c r="C40" s="848">
        <v>3</v>
      </c>
      <c r="D40" s="849">
        <v>71551628</v>
      </c>
      <c r="E40" s="850">
        <f>IF(ISBLANK(D40),"-",$D$48/$D$45*D40)</f>
        <v>60113206.849697158</v>
      </c>
      <c r="F40" s="849">
        <v>63883700</v>
      </c>
      <c r="G40" s="851">
        <f>IF(ISBLANK(F40),"-",$D$48/$F$45*F40)</f>
        <v>59197031.5476823</v>
      </c>
      <c r="I40" s="852"/>
      <c r="L40" s="826"/>
      <c r="M40" s="826"/>
      <c r="N40" s="792"/>
    </row>
    <row r="41" spans="1:14" ht="27" customHeight="1" thickBot="1" x14ac:dyDescent="0.45">
      <c r="A41" s="836" t="s">
        <v>152</v>
      </c>
      <c r="B41" s="837">
        <v>1</v>
      </c>
      <c r="C41" s="853">
        <v>4</v>
      </c>
      <c r="D41" s="854"/>
      <c r="E41" s="855" t="str">
        <f>IF(ISBLANK(D41),"-",$D$48/$D$45*D41)</f>
        <v>-</v>
      </c>
      <c r="F41" s="854"/>
      <c r="G41" s="856" t="str">
        <f>IF(ISBLANK(F41),"-",$D$48/$F$45*F41)</f>
        <v>-</v>
      </c>
      <c r="I41" s="857"/>
      <c r="L41" s="826"/>
      <c r="M41" s="826"/>
      <c r="N41" s="792"/>
    </row>
    <row r="42" spans="1:14" ht="27" customHeight="1" thickBot="1" x14ac:dyDescent="0.45">
      <c r="A42" s="836" t="s">
        <v>153</v>
      </c>
      <c r="B42" s="837">
        <v>1</v>
      </c>
      <c r="C42" s="858" t="s">
        <v>71</v>
      </c>
      <c r="D42" s="859">
        <f>AVERAGE(D38:D41)</f>
        <v>71416990.666666672</v>
      </c>
      <c r="E42" s="860">
        <f>AVERAGE(E38:E41)</f>
        <v>60000092.975218177</v>
      </c>
      <c r="F42" s="859">
        <f>AVERAGE(F38:F41)</f>
        <v>64036186.333333336</v>
      </c>
      <c r="G42" s="861">
        <f>AVERAGE(G38:G41)</f>
        <v>59338331.101166584</v>
      </c>
      <c r="H42" s="862"/>
    </row>
    <row r="43" spans="1:14" ht="26.25" customHeight="1" x14ac:dyDescent="0.4">
      <c r="A43" s="836" t="s">
        <v>154</v>
      </c>
      <c r="B43" s="837">
        <v>1</v>
      </c>
      <c r="C43" s="863" t="s">
        <v>73</v>
      </c>
      <c r="D43" s="864">
        <v>17.89</v>
      </c>
      <c r="E43" s="792"/>
      <c r="F43" s="864">
        <v>16.22</v>
      </c>
      <c r="H43" s="862"/>
    </row>
    <row r="44" spans="1:14" ht="26.25" customHeight="1" x14ac:dyDescent="0.4">
      <c r="A44" s="836" t="s">
        <v>155</v>
      </c>
      <c r="B44" s="837">
        <v>1</v>
      </c>
      <c r="C44" s="865" t="s">
        <v>75</v>
      </c>
      <c r="D44" s="866">
        <f>D43*$B$34</f>
        <v>17.89</v>
      </c>
      <c r="E44" s="867"/>
      <c r="F44" s="866">
        <f>F43*$B$34</f>
        <v>16.22</v>
      </c>
      <c r="H44" s="862"/>
    </row>
    <row r="45" spans="1:14" ht="19.5" customHeight="1" thickBot="1" x14ac:dyDescent="0.35">
      <c r="A45" s="836" t="s">
        <v>76</v>
      </c>
      <c r="B45" s="848">
        <f>(B44/B43)*(B42/B41)*(B40/B39)*(B38/B37)*B36</f>
        <v>100</v>
      </c>
      <c r="C45" s="865" t="s">
        <v>77</v>
      </c>
      <c r="D45" s="868">
        <f>D44*$B$30/100</f>
        <v>17.854220000000002</v>
      </c>
      <c r="E45" s="869"/>
      <c r="F45" s="868">
        <f>F44*$B$30/100</f>
        <v>16.187559999999998</v>
      </c>
      <c r="H45" s="862"/>
    </row>
    <row r="46" spans="1:14" ht="19.5" customHeight="1" thickBot="1" x14ac:dyDescent="0.35">
      <c r="A46" s="870" t="s">
        <v>78</v>
      </c>
      <c r="B46" s="871"/>
      <c r="C46" s="865" t="s">
        <v>79</v>
      </c>
      <c r="D46" s="872">
        <f>D45/$B$45</f>
        <v>0.17854220000000001</v>
      </c>
      <c r="E46" s="873"/>
      <c r="F46" s="874">
        <f>F45/$B$45</f>
        <v>0.16187559999999998</v>
      </c>
      <c r="H46" s="862"/>
    </row>
    <row r="47" spans="1:14" ht="27" customHeight="1" thickBot="1" x14ac:dyDescent="0.45">
      <c r="A47" s="875"/>
      <c r="B47" s="876"/>
      <c r="C47" s="877" t="s">
        <v>80</v>
      </c>
      <c r="D47" s="878">
        <v>0.15</v>
      </c>
      <c r="E47" s="879"/>
      <c r="F47" s="873"/>
      <c r="H47" s="862"/>
    </row>
    <row r="48" spans="1:14" ht="18.75" x14ac:dyDescent="0.3">
      <c r="C48" s="880" t="s">
        <v>81</v>
      </c>
      <c r="D48" s="868">
        <f>D47*$B$45</f>
        <v>15</v>
      </c>
      <c r="F48" s="881"/>
      <c r="H48" s="862"/>
    </row>
    <row r="49" spans="1:12" ht="19.5" customHeight="1" thickBot="1" x14ac:dyDescent="0.35">
      <c r="C49" s="882" t="s">
        <v>82</v>
      </c>
      <c r="D49" s="883">
        <f>D48/B34</f>
        <v>15</v>
      </c>
      <c r="F49" s="881"/>
      <c r="H49" s="862"/>
    </row>
    <row r="50" spans="1:12" ht="18.75" x14ac:dyDescent="0.3">
      <c r="C50" s="831" t="s">
        <v>83</v>
      </c>
      <c r="D50" s="884">
        <f>AVERAGE(E38:E41,G38:G41)</f>
        <v>59669212.038192369</v>
      </c>
      <c r="F50" s="885"/>
      <c r="H50" s="862"/>
    </row>
    <row r="51" spans="1:12" ht="18.75" x14ac:dyDescent="0.3">
      <c r="C51" s="836" t="s">
        <v>84</v>
      </c>
      <c r="D51" s="886">
        <f>STDEV(E38:E41,G38:G41)/D50</f>
        <v>6.6102544155214257E-3</v>
      </c>
      <c r="F51" s="885"/>
      <c r="H51" s="862"/>
    </row>
    <row r="52" spans="1:12" ht="19.5" customHeight="1" thickBot="1" x14ac:dyDescent="0.35">
      <c r="C52" s="887" t="s">
        <v>20</v>
      </c>
      <c r="D52" s="888">
        <f>COUNT(E38:E41,G38:G41)</f>
        <v>6</v>
      </c>
      <c r="F52" s="885"/>
    </row>
    <row r="54" spans="1:12" ht="18.75" x14ac:dyDescent="0.3">
      <c r="A54" s="889" t="s">
        <v>1</v>
      </c>
      <c r="B54" s="890" t="s">
        <v>85</v>
      </c>
    </row>
    <row r="55" spans="1:12" ht="18.75" x14ac:dyDescent="0.3">
      <c r="A55" s="792" t="s">
        <v>86</v>
      </c>
      <c r="B55" s="891" t="str">
        <f>B21</f>
        <v xml:space="preserve">Each tablet contains Lamivudine 150mg + Zidovudine 300mg + Nevirapine 200mg </v>
      </c>
    </row>
    <row r="56" spans="1:12" ht="26.25" customHeight="1" x14ac:dyDescent="0.4">
      <c r="A56" s="891" t="s">
        <v>87</v>
      </c>
      <c r="B56" s="892">
        <v>150</v>
      </c>
      <c r="C56" s="792" t="str">
        <f>B20</f>
        <v xml:space="preserve">Lamivudine     </v>
      </c>
      <c r="H56" s="867"/>
    </row>
    <row r="57" spans="1:12" ht="18.75" x14ac:dyDescent="0.3">
      <c r="A57" s="891" t="s">
        <v>88</v>
      </c>
      <c r="B57" s="893">
        <f>'Uniformity 2'!C46</f>
        <v>1133.7425000000001</v>
      </c>
      <c r="H57" s="867"/>
    </row>
    <row r="58" spans="1:12" ht="19.5" customHeight="1" thickBot="1" x14ac:dyDescent="0.35">
      <c r="H58" s="867"/>
    </row>
    <row r="59" spans="1:12" s="817" customFormat="1" ht="27" customHeight="1" thickBot="1" x14ac:dyDescent="0.45">
      <c r="A59" s="831" t="s">
        <v>89</v>
      </c>
      <c r="B59" s="832">
        <v>200</v>
      </c>
      <c r="C59" s="792"/>
      <c r="D59" s="894" t="s">
        <v>90</v>
      </c>
      <c r="E59" s="895" t="s">
        <v>62</v>
      </c>
      <c r="F59" s="895" t="s">
        <v>63</v>
      </c>
      <c r="G59" s="895" t="s">
        <v>91</v>
      </c>
      <c r="H59" s="838" t="s">
        <v>92</v>
      </c>
      <c r="L59" s="818"/>
    </row>
    <row r="60" spans="1:12" s="817" customFormat="1" ht="26.25" customHeight="1" x14ac:dyDescent="0.4">
      <c r="A60" s="836" t="s">
        <v>156</v>
      </c>
      <c r="B60" s="837">
        <v>4</v>
      </c>
      <c r="C60" s="896" t="s">
        <v>94</v>
      </c>
      <c r="D60" s="897">
        <v>1131.3900000000001</v>
      </c>
      <c r="E60" s="898">
        <v>1</v>
      </c>
      <c r="F60" s="899"/>
      <c r="G60" s="900" t="str">
        <f>IF(ISBLANK(F60),"-",(F60/$D$50*$D$47*$B$68)*($B$57/$D$60))</f>
        <v>-</v>
      </c>
      <c r="H60" s="901" t="str">
        <f t="shared" ref="H60:H71" si="0">IF(ISBLANK(F60),"-",G60/$B$56)</f>
        <v>-</v>
      </c>
      <c r="L60" s="818"/>
    </row>
    <row r="61" spans="1:12" s="817" customFormat="1" ht="26.25" customHeight="1" x14ac:dyDescent="0.4">
      <c r="A61" s="836" t="s">
        <v>157</v>
      </c>
      <c r="B61" s="837">
        <v>20</v>
      </c>
      <c r="C61" s="902"/>
      <c r="D61" s="903"/>
      <c r="E61" s="904">
        <v>2</v>
      </c>
      <c r="F61" s="849"/>
      <c r="G61" s="905" t="str">
        <f>IF(ISBLANK(F61),"-",(F61/$D$50*$D$47*$B$68)*($B$57/$D$60))</f>
        <v>-</v>
      </c>
      <c r="H61" s="906" t="str">
        <f t="shared" si="0"/>
        <v>-</v>
      </c>
      <c r="L61" s="818"/>
    </row>
    <row r="62" spans="1:12" s="817" customFormat="1" ht="26.25" customHeight="1" x14ac:dyDescent="0.4">
      <c r="A62" s="836" t="s">
        <v>158</v>
      </c>
      <c r="B62" s="837">
        <v>1</v>
      </c>
      <c r="C62" s="902"/>
      <c r="D62" s="903"/>
      <c r="E62" s="904">
        <v>3</v>
      </c>
      <c r="F62" s="907"/>
      <c r="G62" s="905" t="str">
        <f>IF(ISBLANK(F62),"-",(F62/$D$50*$D$47*$B$68)*($B$57/$D$60))</f>
        <v>-</v>
      </c>
      <c r="H62" s="906" t="str">
        <f t="shared" si="0"/>
        <v>-</v>
      </c>
      <c r="L62" s="818"/>
    </row>
    <row r="63" spans="1:12" ht="27" customHeight="1" thickBot="1" x14ac:dyDescent="0.45">
      <c r="A63" s="836" t="s">
        <v>159</v>
      </c>
      <c r="B63" s="837">
        <v>1</v>
      </c>
      <c r="C63" s="908"/>
      <c r="D63" s="909"/>
      <c r="E63" s="910">
        <v>4</v>
      </c>
      <c r="F63" s="911"/>
      <c r="G63" s="905" t="str">
        <f>IF(ISBLANK(F63),"-",(F63/$D$50*$D$47*$B$68)*($B$57/$D$60))</f>
        <v>-</v>
      </c>
      <c r="H63" s="906" t="str">
        <f t="shared" si="0"/>
        <v>-</v>
      </c>
    </row>
    <row r="64" spans="1:12" ht="26.25" customHeight="1" x14ac:dyDescent="0.4">
      <c r="A64" s="836" t="s">
        <v>160</v>
      </c>
      <c r="B64" s="837">
        <v>1</v>
      </c>
      <c r="C64" s="896" t="s">
        <v>99</v>
      </c>
      <c r="D64" s="897">
        <v>1142.6300000000001</v>
      </c>
      <c r="E64" s="898">
        <v>1</v>
      </c>
      <c r="F64" s="899">
        <v>60659288</v>
      </c>
      <c r="G64" s="912">
        <f>IF(ISBLANK(F64),"-",(F64/$D$50*$D$47*$B$68)*($B$57/$D$64))</f>
        <v>151.30283632035326</v>
      </c>
      <c r="H64" s="913">
        <f t="shared" si="0"/>
        <v>1.0086855754690218</v>
      </c>
    </row>
    <row r="65" spans="1:8" ht="26.25" customHeight="1" x14ac:dyDescent="0.4">
      <c r="A65" s="836" t="s">
        <v>161</v>
      </c>
      <c r="B65" s="837">
        <v>1</v>
      </c>
      <c r="C65" s="902"/>
      <c r="D65" s="903"/>
      <c r="E65" s="904">
        <v>2</v>
      </c>
      <c r="F65" s="849">
        <v>60758438</v>
      </c>
      <c r="G65" s="914">
        <f>IF(ISBLANK(F65),"-",(F65/$D$50*$D$47*$B$68)*($B$57/$D$64))</f>
        <v>151.5501467770992</v>
      </c>
      <c r="H65" s="915">
        <f t="shared" si="0"/>
        <v>1.010334311847328</v>
      </c>
    </row>
    <row r="66" spans="1:8" ht="26.25" customHeight="1" x14ac:dyDescent="0.4">
      <c r="A66" s="836" t="s">
        <v>162</v>
      </c>
      <c r="B66" s="837">
        <v>1</v>
      </c>
      <c r="C66" s="902"/>
      <c r="D66" s="903"/>
      <c r="E66" s="904">
        <v>3</v>
      </c>
      <c r="F66" s="849">
        <v>61514640</v>
      </c>
      <c r="G66" s="914">
        <f>IF(ISBLANK(F66),"-",(F66/$D$50*$D$47*$B$68)*($B$57/$D$64))</f>
        <v>153.43634609139255</v>
      </c>
      <c r="H66" s="915">
        <f t="shared" si="0"/>
        <v>1.0229089739426169</v>
      </c>
    </row>
    <row r="67" spans="1:8" ht="27" customHeight="1" thickBot="1" x14ac:dyDescent="0.45">
      <c r="A67" s="836" t="s">
        <v>163</v>
      </c>
      <c r="B67" s="837">
        <v>1</v>
      </c>
      <c r="C67" s="908"/>
      <c r="D67" s="909"/>
      <c r="E67" s="910">
        <v>4</v>
      </c>
      <c r="F67" s="911"/>
      <c r="G67" s="916" t="str">
        <f>IF(ISBLANK(F67),"-",(F67/$D$50*$D$47*$B$68)*($B$57/$D$64))</f>
        <v>-</v>
      </c>
      <c r="H67" s="917" t="str">
        <f t="shared" si="0"/>
        <v>-</v>
      </c>
    </row>
    <row r="68" spans="1:8" ht="26.25" customHeight="1" x14ac:dyDescent="0.4">
      <c r="A68" s="836" t="s">
        <v>103</v>
      </c>
      <c r="B68" s="918">
        <f>(B67/B66)*(B65/B64)*(B63/B62)*(B61/B60)*B59</f>
        <v>1000</v>
      </c>
      <c r="C68" s="896" t="s">
        <v>104</v>
      </c>
      <c r="D68" s="897">
        <v>1125.67</v>
      </c>
      <c r="E68" s="898">
        <v>1</v>
      </c>
      <c r="F68" s="899">
        <v>59500637</v>
      </c>
      <c r="G68" s="912">
        <f>IF(ISBLANK(F68),"-",(F68/$D$50*$D$47*$B$68)*($B$57/$D$68))</f>
        <v>150.6488797778587</v>
      </c>
      <c r="H68" s="906">
        <f t="shared" si="0"/>
        <v>1.0043258651857245</v>
      </c>
    </row>
    <row r="69" spans="1:8" ht="27" customHeight="1" thickBot="1" x14ac:dyDescent="0.45">
      <c r="A69" s="887" t="s">
        <v>105</v>
      </c>
      <c r="B69" s="919">
        <f>(D47*B68)/B56*B57</f>
        <v>1133.7425000000001</v>
      </c>
      <c r="C69" s="902"/>
      <c r="D69" s="903"/>
      <c r="E69" s="904">
        <v>2</v>
      </c>
      <c r="F69" s="849">
        <v>60005394</v>
      </c>
      <c r="G69" s="914">
        <f>IF(ISBLANK(F69),"-",(F69/$D$50*$D$47*$B$68)*($B$57/$D$68))</f>
        <v>151.92686738343727</v>
      </c>
      <c r="H69" s="906">
        <f t="shared" si="0"/>
        <v>1.0128457825562485</v>
      </c>
    </row>
    <row r="70" spans="1:8" ht="26.25" customHeight="1" x14ac:dyDescent="0.4">
      <c r="A70" s="920" t="s">
        <v>78</v>
      </c>
      <c r="B70" s="921"/>
      <c r="C70" s="902"/>
      <c r="D70" s="903"/>
      <c r="E70" s="904">
        <v>3</v>
      </c>
      <c r="F70" s="849">
        <v>59407366</v>
      </c>
      <c r="G70" s="914">
        <f>IF(ISBLANK(F70),"-",(F70/$D$50*$D$47*$B$68)*($B$57/$D$68))</f>
        <v>150.41272816042706</v>
      </c>
      <c r="H70" s="906">
        <f t="shared" si="0"/>
        <v>1.0027515210695137</v>
      </c>
    </row>
    <row r="71" spans="1:8" ht="27" customHeight="1" thickBot="1" x14ac:dyDescent="0.45">
      <c r="A71" s="922"/>
      <c r="B71" s="923"/>
      <c r="C71" s="924"/>
      <c r="D71" s="909"/>
      <c r="E71" s="910">
        <v>4</v>
      </c>
      <c r="F71" s="911"/>
      <c r="G71" s="916" t="str">
        <f>IF(ISBLANK(F71),"-",(F71/$D$50*$D$47*$B$68)*($B$57/$D$68))</f>
        <v>-</v>
      </c>
      <c r="H71" s="925" t="str">
        <f t="shared" si="0"/>
        <v>-</v>
      </c>
    </row>
    <row r="72" spans="1:8" ht="26.25" customHeight="1" x14ac:dyDescent="0.4">
      <c r="A72" s="867"/>
      <c r="B72" s="867"/>
      <c r="C72" s="867"/>
      <c r="D72" s="867"/>
      <c r="E72" s="867"/>
      <c r="F72" s="926" t="s">
        <v>71</v>
      </c>
      <c r="G72" s="927">
        <f>AVERAGE(G60:G71)</f>
        <v>151.54630075176135</v>
      </c>
      <c r="H72" s="928">
        <f>AVERAGE(H60:H71)</f>
        <v>1.0103086716784089</v>
      </c>
    </row>
    <row r="73" spans="1:8" ht="26.25" customHeight="1" x14ac:dyDescent="0.4">
      <c r="C73" s="867"/>
      <c r="D73" s="867"/>
      <c r="E73" s="867"/>
      <c r="F73" s="929" t="s">
        <v>84</v>
      </c>
      <c r="G73" s="930">
        <f>STDEV(G60:G71)/G72</f>
        <v>7.1477310182630404E-3</v>
      </c>
      <c r="H73" s="930">
        <f>STDEV(H60:H71)/H72</f>
        <v>7.1477310182630413E-3</v>
      </c>
    </row>
    <row r="74" spans="1:8" ht="27" customHeight="1" thickBot="1" x14ac:dyDescent="0.45">
      <c r="A74" s="867"/>
      <c r="B74" s="867"/>
      <c r="C74" s="867"/>
      <c r="D74" s="867"/>
      <c r="E74" s="869"/>
      <c r="F74" s="931" t="s">
        <v>20</v>
      </c>
      <c r="G74" s="932">
        <f>COUNT(G60:G71)</f>
        <v>6</v>
      </c>
      <c r="H74" s="932">
        <f>COUNT(H60:H71)</f>
        <v>6</v>
      </c>
    </row>
    <row r="76" spans="1:8" ht="26.25" customHeight="1" x14ac:dyDescent="0.4">
      <c r="A76" s="809" t="s">
        <v>106</v>
      </c>
      <c r="B76" s="810" t="s">
        <v>107</v>
      </c>
      <c r="C76" s="933" t="str">
        <f>B20</f>
        <v xml:space="preserve">Lamivudine     </v>
      </c>
      <c r="D76" s="933"/>
      <c r="E76" s="792" t="s">
        <v>108</v>
      </c>
      <c r="F76" s="792"/>
      <c r="G76" s="934">
        <f>H72</f>
        <v>1.0103086716784089</v>
      </c>
      <c r="H76" s="819"/>
    </row>
    <row r="77" spans="1:8" ht="18.75" x14ac:dyDescent="0.3">
      <c r="A77" s="808" t="s">
        <v>109</v>
      </c>
      <c r="B77" s="808" t="s">
        <v>110</v>
      </c>
    </row>
    <row r="78" spans="1:8" ht="18.75" x14ac:dyDescent="0.3">
      <c r="A78" s="808"/>
      <c r="B78" s="808"/>
    </row>
    <row r="79" spans="1:8" ht="26.25" customHeight="1" x14ac:dyDescent="0.4">
      <c r="A79" s="809" t="s">
        <v>4</v>
      </c>
      <c r="B79" s="935" t="str">
        <f>B26</f>
        <v>LAMIVUDINE</v>
      </c>
      <c r="C79" s="935"/>
    </row>
    <row r="80" spans="1:8" ht="26.25" customHeight="1" x14ac:dyDescent="0.4">
      <c r="A80" s="810" t="s">
        <v>48</v>
      </c>
      <c r="B80" s="935" t="str">
        <f>B27</f>
        <v>L42-1</v>
      </c>
      <c r="C80" s="935"/>
    </row>
    <row r="81" spans="1:12" ht="27" customHeight="1" thickBot="1" x14ac:dyDescent="0.45">
      <c r="A81" s="810" t="s">
        <v>6</v>
      </c>
      <c r="B81" s="812">
        <f>B28</f>
        <v>99.8</v>
      </c>
    </row>
    <row r="82" spans="1:12" s="817" customFormat="1" ht="27" customHeight="1" thickBot="1" x14ac:dyDescent="0.45">
      <c r="A82" s="810" t="s">
        <v>49</v>
      </c>
      <c r="B82" s="813">
        <v>0</v>
      </c>
      <c r="C82" s="814" t="s">
        <v>50</v>
      </c>
      <c r="D82" s="815"/>
      <c r="E82" s="815"/>
      <c r="F82" s="815"/>
      <c r="G82" s="816"/>
      <c r="I82" s="818"/>
      <c r="J82" s="818"/>
      <c r="K82" s="818"/>
      <c r="L82" s="818"/>
    </row>
    <row r="83" spans="1:12" s="817" customFormat="1" ht="19.5" customHeight="1" thickBot="1" x14ac:dyDescent="0.35">
      <c r="A83" s="810" t="s">
        <v>51</v>
      </c>
      <c r="B83" s="819">
        <f>B81-B82</f>
        <v>99.8</v>
      </c>
      <c r="C83" s="820"/>
      <c r="D83" s="820"/>
      <c r="E83" s="820"/>
      <c r="F83" s="820"/>
      <c r="G83" s="821"/>
      <c r="I83" s="818"/>
      <c r="J83" s="818"/>
      <c r="K83" s="818"/>
      <c r="L83" s="818"/>
    </row>
    <row r="84" spans="1:12" s="817" customFormat="1" ht="27" customHeight="1" thickBot="1" x14ac:dyDescent="0.45">
      <c r="A84" s="810" t="s">
        <v>52</v>
      </c>
      <c r="B84" s="822">
        <v>1</v>
      </c>
      <c r="C84" s="823" t="s">
        <v>111</v>
      </c>
      <c r="D84" s="824"/>
      <c r="E84" s="824"/>
      <c r="F84" s="824"/>
      <c r="G84" s="824"/>
      <c r="H84" s="825"/>
      <c r="I84" s="818"/>
      <c r="J84" s="818"/>
      <c r="K84" s="818"/>
      <c r="L84" s="818"/>
    </row>
    <row r="85" spans="1:12" s="817" customFormat="1" ht="27" customHeight="1" thickBot="1" x14ac:dyDescent="0.45">
      <c r="A85" s="810" t="s">
        <v>54</v>
      </c>
      <c r="B85" s="822">
        <v>1</v>
      </c>
      <c r="C85" s="823" t="s">
        <v>112</v>
      </c>
      <c r="D85" s="824"/>
      <c r="E85" s="824"/>
      <c r="F85" s="824"/>
      <c r="G85" s="824"/>
      <c r="H85" s="825"/>
      <c r="I85" s="818"/>
      <c r="J85" s="818"/>
      <c r="K85" s="818"/>
      <c r="L85" s="818"/>
    </row>
    <row r="86" spans="1:12" s="817" customFormat="1" ht="18.75" x14ac:dyDescent="0.3">
      <c r="A86" s="810"/>
      <c r="B86" s="828"/>
      <c r="C86" s="829"/>
      <c r="D86" s="829"/>
      <c r="E86" s="829"/>
      <c r="F86" s="829"/>
      <c r="G86" s="829"/>
      <c r="H86" s="829"/>
      <c r="I86" s="818"/>
      <c r="J86" s="818"/>
      <c r="K86" s="818"/>
      <c r="L86" s="818"/>
    </row>
    <row r="87" spans="1:12" s="817" customFormat="1" ht="18.75" x14ac:dyDescent="0.3">
      <c r="A87" s="810" t="s">
        <v>56</v>
      </c>
      <c r="B87" s="830">
        <f>B84/B85</f>
        <v>1</v>
      </c>
      <c r="C87" s="792" t="s">
        <v>57</v>
      </c>
      <c r="D87" s="792"/>
      <c r="E87" s="792"/>
      <c r="F87" s="792"/>
      <c r="G87" s="792"/>
      <c r="I87" s="818"/>
      <c r="J87" s="818"/>
      <c r="K87" s="818"/>
      <c r="L87" s="818"/>
    </row>
    <row r="88" spans="1:12" ht="19.5" customHeight="1" thickBot="1" x14ac:dyDescent="0.35">
      <c r="A88" s="808"/>
      <c r="B88" s="808"/>
    </row>
    <row r="89" spans="1:12" ht="27" customHeight="1" thickBot="1" x14ac:dyDescent="0.45">
      <c r="A89" s="831" t="s">
        <v>58</v>
      </c>
      <c r="B89" s="832">
        <v>100</v>
      </c>
      <c r="D89" s="936" t="s">
        <v>59</v>
      </c>
      <c r="E89" s="937"/>
      <c r="F89" s="833" t="s">
        <v>60</v>
      </c>
      <c r="G89" s="835"/>
    </row>
    <row r="90" spans="1:12" ht="27" customHeight="1" thickBot="1" x14ac:dyDescent="0.45">
      <c r="A90" s="836" t="s">
        <v>148</v>
      </c>
      <c r="B90" s="837">
        <v>1</v>
      </c>
      <c r="C90" s="938" t="s">
        <v>62</v>
      </c>
      <c r="D90" s="839" t="s">
        <v>63</v>
      </c>
      <c r="E90" s="840" t="s">
        <v>64</v>
      </c>
      <c r="F90" s="839" t="s">
        <v>63</v>
      </c>
      <c r="G90" s="939" t="s">
        <v>64</v>
      </c>
      <c r="I90" s="842" t="s">
        <v>65</v>
      </c>
    </row>
    <row r="91" spans="1:12" ht="26.25" customHeight="1" x14ac:dyDescent="0.4">
      <c r="A91" s="836" t="s">
        <v>149</v>
      </c>
      <c r="B91" s="837">
        <v>1</v>
      </c>
      <c r="C91" s="940">
        <v>1</v>
      </c>
      <c r="D91" s="844">
        <v>71498215</v>
      </c>
      <c r="E91" s="845">
        <f>IF(ISBLANK(D91),"-",$D$101/$D$98*D91)</f>
        <v>66742591.760752715</v>
      </c>
      <c r="F91" s="844">
        <v>64266354</v>
      </c>
      <c r="G91" s="846">
        <f>IF(ISBLANK(F91),"-",$D$101/$F$98*F91)</f>
        <v>66168458.989495628</v>
      </c>
      <c r="I91" s="847"/>
    </row>
    <row r="92" spans="1:12" ht="26.25" customHeight="1" x14ac:dyDescent="0.4">
      <c r="A92" s="836" t="s">
        <v>150</v>
      </c>
      <c r="B92" s="837">
        <v>1</v>
      </c>
      <c r="C92" s="867">
        <v>2</v>
      </c>
      <c r="D92" s="849">
        <v>71201129</v>
      </c>
      <c r="E92" s="850">
        <f>IF(ISBLANK(D92),"-",$D$101/$D$98*D92)</f>
        <v>66465266.101422131</v>
      </c>
      <c r="F92" s="849">
        <v>63958505</v>
      </c>
      <c r="G92" s="851">
        <f>IF(ISBLANK(F92),"-",$D$101/$F$98*F92)</f>
        <v>65851498.516968168</v>
      </c>
      <c r="I92" s="852">
        <f>ABS((F96/D96*D95)-F95)/D95</f>
        <v>9.9997773096896989E-3</v>
      </c>
    </row>
    <row r="93" spans="1:12" ht="26.25" customHeight="1" x14ac:dyDescent="0.4">
      <c r="A93" s="836" t="s">
        <v>151</v>
      </c>
      <c r="B93" s="837">
        <v>1</v>
      </c>
      <c r="C93" s="867">
        <v>3</v>
      </c>
      <c r="D93" s="849">
        <v>71551628</v>
      </c>
      <c r="E93" s="850">
        <f>IF(ISBLANK(D93),"-",$D$101/$D$98*D93)</f>
        <v>66792452.055219047</v>
      </c>
      <c r="F93" s="849">
        <v>63883700</v>
      </c>
      <c r="G93" s="851">
        <f>IF(ISBLANK(F93),"-",$D$101/$F$98*F93)</f>
        <v>65774479.497424766</v>
      </c>
      <c r="I93" s="852"/>
    </row>
    <row r="94" spans="1:12" ht="27" customHeight="1" thickBot="1" x14ac:dyDescent="0.45">
      <c r="A94" s="836" t="s">
        <v>152</v>
      </c>
      <c r="B94" s="837">
        <v>1</v>
      </c>
      <c r="C94" s="941">
        <v>4</v>
      </c>
      <c r="D94" s="854"/>
      <c r="E94" s="855" t="str">
        <f>IF(ISBLANK(D94),"-",$D$101/$D$98*D94)</f>
        <v>-</v>
      </c>
      <c r="F94" s="942"/>
      <c r="G94" s="856" t="str">
        <f>IF(ISBLANK(F94),"-",$D$101/$F$98*F94)</f>
        <v>-</v>
      </c>
      <c r="I94" s="857"/>
    </row>
    <row r="95" spans="1:12" ht="27" customHeight="1" thickBot="1" x14ac:dyDescent="0.45">
      <c r="A95" s="836" t="s">
        <v>153</v>
      </c>
      <c r="B95" s="837">
        <v>1</v>
      </c>
      <c r="C95" s="810" t="s">
        <v>71</v>
      </c>
      <c r="D95" s="943">
        <f>AVERAGE(D91:D94)</f>
        <v>71416990.666666672</v>
      </c>
      <c r="E95" s="860">
        <f>AVERAGE(E91:E94)</f>
        <v>66666769.972464629</v>
      </c>
      <c r="F95" s="944">
        <f>AVERAGE(F91:F94)</f>
        <v>64036186.333333336</v>
      </c>
      <c r="G95" s="945">
        <f>AVERAGE(G91:G94)</f>
        <v>65931479.001296185</v>
      </c>
    </row>
    <row r="96" spans="1:12" ht="26.25" customHeight="1" x14ac:dyDescent="0.4">
      <c r="A96" s="836" t="s">
        <v>154</v>
      </c>
      <c r="B96" s="812">
        <v>1</v>
      </c>
      <c r="C96" s="946" t="s">
        <v>113</v>
      </c>
      <c r="D96" s="947">
        <v>17.89</v>
      </c>
      <c r="E96" s="792"/>
      <c r="F96" s="864">
        <v>16.22</v>
      </c>
    </row>
    <row r="97" spans="1:10" ht="26.25" customHeight="1" x14ac:dyDescent="0.4">
      <c r="A97" s="836" t="s">
        <v>155</v>
      </c>
      <c r="B97" s="812">
        <v>1</v>
      </c>
      <c r="C97" s="948" t="s">
        <v>114</v>
      </c>
      <c r="D97" s="949">
        <f>D96*$B$87</f>
        <v>17.89</v>
      </c>
      <c r="E97" s="867"/>
      <c r="F97" s="866">
        <f>F96*$B$87</f>
        <v>16.22</v>
      </c>
    </row>
    <row r="98" spans="1:10" ht="19.5" customHeight="1" thickBot="1" x14ac:dyDescent="0.35">
      <c r="A98" s="836" t="s">
        <v>76</v>
      </c>
      <c r="B98" s="867">
        <f>(B97/B96)*(B95/B94)*(B93/B92)*(B91/B90)*B89</f>
        <v>100</v>
      </c>
      <c r="C98" s="948" t="s">
        <v>115</v>
      </c>
      <c r="D98" s="950">
        <f>D97*$B$83/100</f>
        <v>17.854220000000002</v>
      </c>
      <c r="E98" s="869"/>
      <c r="F98" s="868">
        <f>F97*$B$83/100</f>
        <v>16.187559999999998</v>
      </c>
    </row>
    <row r="99" spans="1:10" ht="19.5" customHeight="1" thickBot="1" x14ac:dyDescent="0.35">
      <c r="A99" s="870" t="s">
        <v>78</v>
      </c>
      <c r="B99" s="951"/>
      <c r="C99" s="948" t="s">
        <v>116</v>
      </c>
      <c r="D99" s="952">
        <f>D98/$B$98</f>
        <v>0.17854220000000001</v>
      </c>
      <c r="E99" s="869"/>
      <c r="F99" s="874">
        <f>F98/$B$98</f>
        <v>0.16187559999999998</v>
      </c>
      <c r="H99" s="862"/>
    </row>
    <row r="100" spans="1:10" ht="19.5" customHeight="1" thickBot="1" x14ac:dyDescent="0.35">
      <c r="A100" s="875"/>
      <c r="B100" s="953"/>
      <c r="C100" s="948" t="s">
        <v>80</v>
      </c>
      <c r="D100" s="954">
        <f>$B$56/$B$116</f>
        <v>0.16666666666666666</v>
      </c>
      <c r="F100" s="881"/>
      <c r="G100" s="955"/>
      <c r="H100" s="862"/>
    </row>
    <row r="101" spans="1:10" ht="18.75" x14ac:dyDescent="0.3">
      <c r="C101" s="948" t="s">
        <v>81</v>
      </c>
      <c r="D101" s="949">
        <f>D100*$B$98</f>
        <v>16.666666666666664</v>
      </c>
      <c r="F101" s="881"/>
      <c r="H101" s="862"/>
    </row>
    <row r="102" spans="1:10" ht="19.5" customHeight="1" thickBot="1" x14ac:dyDescent="0.35">
      <c r="C102" s="956" t="s">
        <v>82</v>
      </c>
      <c r="D102" s="957">
        <f>D101/B34</f>
        <v>16.666666666666664</v>
      </c>
      <c r="F102" s="885"/>
      <c r="H102" s="862"/>
      <c r="J102" s="958"/>
    </row>
    <row r="103" spans="1:10" ht="18.75" x14ac:dyDescent="0.3">
      <c r="C103" s="959" t="s">
        <v>117</v>
      </c>
      <c r="D103" s="960">
        <f>AVERAGE(E91:E94,G91:G94)</f>
        <v>66299124.486880414</v>
      </c>
      <c r="F103" s="885"/>
      <c r="G103" s="955"/>
      <c r="H103" s="862"/>
      <c r="J103" s="961"/>
    </row>
    <row r="104" spans="1:10" ht="18.75" x14ac:dyDescent="0.3">
      <c r="C104" s="929" t="s">
        <v>84</v>
      </c>
      <c r="D104" s="962">
        <f>STDEV(E91:E94,G91:G94)/D103</f>
        <v>6.6102544155214023E-3</v>
      </c>
      <c r="F104" s="885"/>
      <c r="H104" s="862"/>
      <c r="J104" s="961"/>
    </row>
    <row r="105" spans="1:10" ht="19.5" customHeight="1" thickBot="1" x14ac:dyDescent="0.35">
      <c r="C105" s="931" t="s">
        <v>20</v>
      </c>
      <c r="D105" s="963">
        <f>COUNT(E91:E94,G91:G94)</f>
        <v>6</v>
      </c>
      <c r="F105" s="885"/>
      <c r="H105" s="862"/>
      <c r="J105" s="961"/>
    </row>
    <row r="106" spans="1:10" ht="19.5" customHeight="1" thickBot="1" x14ac:dyDescent="0.35">
      <c r="A106" s="889"/>
      <c r="B106" s="889"/>
      <c r="C106" s="889"/>
      <c r="D106" s="889"/>
      <c r="E106" s="889"/>
    </row>
    <row r="107" spans="1:10" ht="26.25" customHeight="1" x14ac:dyDescent="0.4">
      <c r="A107" s="831" t="s">
        <v>118</v>
      </c>
      <c r="B107" s="832">
        <v>900</v>
      </c>
      <c r="C107" s="936" t="s">
        <v>119</v>
      </c>
      <c r="D107" s="964" t="s">
        <v>63</v>
      </c>
      <c r="E107" s="965" t="s">
        <v>120</v>
      </c>
      <c r="F107" s="966" t="s">
        <v>121</v>
      </c>
    </row>
    <row r="108" spans="1:10" ht="26.25" customHeight="1" x14ac:dyDescent="0.4">
      <c r="A108" s="836" t="s">
        <v>164</v>
      </c>
      <c r="B108" s="837">
        <v>1</v>
      </c>
      <c r="C108" s="967">
        <v>1</v>
      </c>
      <c r="D108" s="968">
        <v>67247462</v>
      </c>
      <c r="E108" s="969">
        <f t="shared" ref="E108:E113" si="1">IF(ISBLANK(D108),"-",D108/$D$103*$D$100*$B$116)</f>
        <v>152.14558831762685</v>
      </c>
      <c r="F108" s="970">
        <f t="shared" ref="F108:F113" si="2">IF(ISBLANK(D108), "-", E108/$B$56)</f>
        <v>1.0143039221175123</v>
      </c>
    </row>
    <row r="109" spans="1:10" ht="26.25" customHeight="1" x14ac:dyDescent="0.4">
      <c r="A109" s="836" t="s">
        <v>157</v>
      </c>
      <c r="B109" s="837">
        <v>1</v>
      </c>
      <c r="C109" s="967">
        <v>2</v>
      </c>
      <c r="D109" s="968">
        <v>67810755</v>
      </c>
      <c r="E109" s="971">
        <f t="shared" si="1"/>
        <v>153.4200236989978</v>
      </c>
      <c r="F109" s="972">
        <f t="shared" si="2"/>
        <v>1.0228001579933186</v>
      </c>
    </row>
    <row r="110" spans="1:10" ht="26.25" customHeight="1" x14ac:dyDescent="0.4">
      <c r="A110" s="836" t="s">
        <v>158</v>
      </c>
      <c r="B110" s="837">
        <v>1</v>
      </c>
      <c r="C110" s="967">
        <v>3</v>
      </c>
      <c r="D110" s="968">
        <v>67157549</v>
      </c>
      <c r="E110" s="971">
        <f t="shared" si="1"/>
        <v>151.9421625544002</v>
      </c>
      <c r="F110" s="972">
        <f t="shared" si="2"/>
        <v>1.012947750362668</v>
      </c>
    </row>
    <row r="111" spans="1:10" ht="26.25" customHeight="1" x14ac:dyDescent="0.4">
      <c r="A111" s="836" t="s">
        <v>159</v>
      </c>
      <c r="B111" s="837">
        <v>1</v>
      </c>
      <c r="C111" s="967">
        <v>4</v>
      </c>
      <c r="D111" s="968">
        <v>67366713</v>
      </c>
      <c r="E111" s="971">
        <f t="shared" si="1"/>
        <v>152.41539052298688</v>
      </c>
      <c r="F111" s="972">
        <f t="shared" si="2"/>
        <v>1.0161026034865792</v>
      </c>
    </row>
    <row r="112" spans="1:10" ht="26.25" customHeight="1" x14ac:dyDescent="0.4">
      <c r="A112" s="836" t="s">
        <v>160</v>
      </c>
      <c r="B112" s="837">
        <v>1</v>
      </c>
      <c r="C112" s="967">
        <v>5</v>
      </c>
      <c r="D112" s="968">
        <v>67010919</v>
      </c>
      <c r="E112" s="971">
        <f t="shared" si="1"/>
        <v>151.61041609213203</v>
      </c>
      <c r="F112" s="972">
        <f t="shared" si="2"/>
        <v>1.0107361072808803</v>
      </c>
    </row>
    <row r="113" spans="1:10" ht="26.25" customHeight="1" x14ac:dyDescent="0.4">
      <c r="A113" s="836" t="s">
        <v>161</v>
      </c>
      <c r="B113" s="837">
        <v>1</v>
      </c>
      <c r="C113" s="973">
        <v>6</v>
      </c>
      <c r="D113" s="974">
        <v>67270670</v>
      </c>
      <c r="E113" s="975">
        <f t="shared" si="1"/>
        <v>152.19809579833554</v>
      </c>
      <c r="F113" s="976">
        <f t="shared" si="2"/>
        <v>1.0146539719889036</v>
      </c>
    </row>
    <row r="114" spans="1:10" ht="26.25" customHeight="1" x14ac:dyDescent="0.4">
      <c r="A114" s="836" t="s">
        <v>162</v>
      </c>
      <c r="B114" s="837">
        <v>1</v>
      </c>
      <c r="C114" s="967"/>
      <c r="D114" s="867"/>
      <c r="E114" s="792"/>
      <c r="F114" s="977"/>
    </row>
    <row r="115" spans="1:10" ht="26.25" customHeight="1" x14ac:dyDescent="0.4">
      <c r="A115" s="836" t="s">
        <v>163</v>
      </c>
      <c r="B115" s="837">
        <v>1</v>
      </c>
      <c r="C115" s="967"/>
      <c r="D115" s="978" t="s">
        <v>71</v>
      </c>
      <c r="E115" s="979">
        <f>AVERAGE(E108:E113)</f>
        <v>152.28861283074653</v>
      </c>
      <c r="F115" s="980">
        <f>AVERAGE(F108:F113)</f>
        <v>1.0152574188716437</v>
      </c>
    </row>
    <row r="116" spans="1:10" ht="27" customHeight="1" thickBot="1" x14ac:dyDescent="0.45">
      <c r="A116" s="836" t="s">
        <v>103</v>
      </c>
      <c r="B116" s="848">
        <f>(B115/B114)*(B113/B112)*(B111/B110)*(B109/B108)*B107</f>
        <v>900</v>
      </c>
      <c r="C116" s="981"/>
      <c r="D116" s="810" t="s">
        <v>84</v>
      </c>
      <c r="E116" s="982">
        <f>STDEV(E108:E113)/E115</f>
        <v>4.0529499680685014E-3</v>
      </c>
      <c r="F116" s="982">
        <f>STDEV(F108:F113)/F115</f>
        <v>4.0529499680684597E-3</v>
      </c>
      <c r="I116" s="792"/>
    </row>
    <row r="117" spans="1:10" ht="27" customHeight="1" thickBot="1" x14ac:dyDescent="0.45">
      <c r="A117" s="870" t="s">
        <v>78</v>
      </c>
      <c r="B117" s="871"/>
      <c r="C117" s="983"/>
      <c r="D117" s="984" t="s">
        <v>20</v>
      </c>
      <c r="E117" s="985">
        <f>COUNT(E108:E113)</f>
        <v>6</v>
      </c>
      <c r="F117" s="985">
        <f>COUNT(F108:F113)</f>
        <v>6</v>
      </c>
      <c r="I117" s="792"/>
      <c r="J117" s="961"/>
    </row>
    <row r="118" spans="1:10" ht="19.5" customHeight="1" thickBot="1" x14ac:dyDescent="0.35">
      <c r="A118" s="875"/>
      <c r="B118" s="876"/>
      <c r="C118" s="792"/>
      <c r="D118" s="792"/>
      <c r="E118" s="792"/>
      <c r="F118" s="867"/>
      <c r="G118" s="792"/>
      <c r="H118" s="792"/>
      <c r="I118" s="792"/>
    </row>
    <row r="119" spans="1:10" ht="18.75" x14ac:dyDescent="0.3">
      <c r="A119" s="986"/>
      <c r="B119" s="829"/>
      <c r="C119" s="792"/>
      <c r="D119" s="792"/>
      <c r="E119" s="792"/>
      <c r="F119" s="867"/>
      <c r="G119" s="792"/>
      <c r="H119" s="792"/>
      <c r="I119" s="792"/>
    </row>
    <row r="120" spans="1:10" ht="26.25" customHeight="1" x14ac:dyDescent="0.4">
      <c r="A120" s="809" t="s">
        <v>106</v>
      </c>
      <c r="B120" s="810" t="s">
        <v>123</v>
      </c>
      <c r="C120" s="933" t="str">
        <f>B20</f>
        <v xml:space="preserve">Lamivudine     </v>
      </c>
      <c r="D120" s="933"/>
      <c r="E120" s="792" t="s">
        <v>124</v>
      </c>
      <c r="F120" s="792"/>
      <c r="G120" s="934">
        <f>F115</f>
        <v>1.0152574188716437</v>
      </c>
      <c r="H120" s="792"/>
      <c r="I120" s="792"/>
    </row>
    <row r="121" spans="1:10" ht="19.5" customHeight="1" thickBot="1" x14ac:dyDescent="0.35">
      <c r="A121" s="987"/>
      <c r="B121" s="987"/>
      <c r="C121" s="988"/>
      <c r="D121" s="988"/>
      <c r="E121" s="988"/>
      <c r="F121" s="988"/>
      <c r="G121" s="988"/>
      <c r="H121" s="988"/>
    </row>
    <row r="122" spans="1:10" ht="18.75" x14ac:dyDescent="0.3">
      <c r="B122" s="989" t="s">
        <v>26</v>
      </c>
      <c r="C122" s="989"/>
      <c r="E122" s="938" t="s">
        <v>27</v>
      </c>
      <c r="F122" s="990"/>
      <c r="G122" s="989" t="s">
        <v>28</v>
      </c>
      <c r="H122" s="989"/>
    </row>
    <row r="123" spans="1:10" ht="69.95" customHeight="1" x14ac:dyDescent="0.3">
      <c r="A123" s="809" t="s">
        <v>29</v>
      </c>
      <c r="B123" s="991"/>
      <c r="C123" s="991"/>
      <c r="E123" s="991"/>
      <c r="F123" s="792"/>
      <c r="G123" s="991"/>
      <c r="H123" s="991"/>
    </row>
    <row r="124" spans="1:10" ht="69.95" customHeight="1" x14ac:dyDescent="0.3">
      <c r="A124" s="809" t="s">
        <v>30</v>
      </c>
      <c r="B124" s="992"/>
      <c r="C124" s="992"/>
      <c r="E124" s="992"/>
      <c r="F124" s="792"/>
      <c r="G124" s="993"/>
      <c r="H124" s="993"/>
    </row>
    <row r="125" spans="1:10" ht="18.75" x14ac:dyDescent="0.3">
      <c r="A125" s="867"/>
      <c r="B125" s="867"/>
      <c r="C125" s="867"/>
      <c r="D125" s="867"/>
      <c r="E125" s="867"/>
      <c r="F125" s="869"/>
      <c r="G125" s="867"/>
      <c r="H125" s="867"/>
      <c r="I125" s="792"/>
    </row>
    <row r="126" spans="1:10" ht="18.75" x14ac:dyDescent="0.3">
      <c r="A126" s="867"/>
      <c r="B126" s="867"/>
      <c r="C126" s="867"/>
      <c r="D126" s="867"/>
      <c r="E126" s="867"/>
      <c r="F126" s="869"/>
      <c r="G126" s="867"/>
      <c r="H126" s="867"/>
      <c r="I126" s="792"/>
    </row>
    <row r="127" spans="1:10" ht="18.75" x14ac:dyDescent="0.3">
      <c r="A127" s="867"/>
      <c r="B127" s="867"/>
      <c r="C127" s="867"/>
      <c r="D127" s="867"/>
      <c r="E127" s="867"/>
      <c r="F127" s="869"/>
      <c r="G127" s="867"/>
      <c r="H127" s="867"/>
      <c r="I127" s="792"/>
    </row>
    <row r="128" spans="1:10" ht="18.75" x14ac:dyDescent="0.3">
      <c r="A128" s="867"/>
      <c r="B128" s="867"/>
      <c r="C128" s="867"/>
      <c r="D128" s="867"/>
      <c r="E128" s="867"/>
      <c r="F128" s="869"/>
      <c r="G128" s="867"/>
      <c r="H128" s="867"/>
      <c r="I128" s="792"/>
    </row>
    <row r="129" spans="1:9" ht="18.75" x14ac:dyDescent="0.3">
      <c r="A129" s="867"/>
      <c r="B129" s="867"/>
      <c r="C129" s="867"/>
      <c r="D129" s="867"/>
      <c r="E129" s="867"/>
      <c r="F129" s="869"/>
      <c r="G129" s="867"/>
      <c r="H129" s="867"/>
      <c r="I129" s="792"/>
    </row>
    <row r="130" spans="1:9" ht="18.75" x14ac:dyDescent="0.3">
      <c r="A130" s="867"/>
      <c r="B130" s="867"/>
      <c r="C130" s="867"/>
      <c r="D130" s="867"/>
      <c r="E130" s="867"/>
      <c r="F130" s="869"/>
      <c r="G130" s="867"/>
      <c r="H130" s="867"/>
      <c r="I130" s="792"/>
    </row>
    <row r="131" spans="1:9" ht="18.75" x14ac:dyDescent="0.3">
      <c r="A131" s="867"/>
      <c r="B131" s="867"/>
      <c r="C131" s="867"/>
      <c r="D131" s="867"/>
      <c r="E131" s="867"/>
      <c r="F131" s="869"/>
      <c r="G131" s="867"/>
      <c r="H131" s="867"/>
      <c r="I131" s="792"/>
    </row>
    <row r="132" spans="1:9" ht="18.75" x14ac:dyDescent="0.3">
      <c r="A132" s="867"/>
      <c r="B132" s="867"/>
      <c r="C132" s="867"/>
      <c r="D132" s="867"/>
      <c r="E132" s="867"/>
      <c r="F132" s="869"/>
      <c r="G132" s="867"/>
      <c r="H132" s="867"/>
      <c r="I132" s="792"/>
    </row>
    <row r="133" spans="1:9" ht="18.75" x14ac:dyDescent="0.3">
      <c r="A133" s="867"/>
      <c r="B133" s="867"/>
      <c r="C133" s="867"/>
      <c r="D133" s="867"/>
      <c r="E133" s="867"/>
      <c r="F133" s="869"/>
      <c r="G133" s="867"/>
      <c r="H133" s="867"/>
      <c r="I133" s="792"/>
    </row>
    <row r="250" spans="1:1" x14ac:dyDescent="0.25">
      <c r="A250" s="790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B18" sqref="B18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5" width="25.85546875" style="597" customWidth="1"/>
    <col min="6" max="6" width="25.7109375" style="597" customWidth="1"/>
    <col min="7" max="7" width="23.140625" style="597" customWidth="1"/>
    <col min="8" max="8" width="28.42578125" style="597" customWidth="1"/>
    <col min="9" max="9" width="21.5703125" style="597" customWidth="1"/>
    <col min="10" max="10" width="9.140625" style="597" customWidth="1"/>
    <col min="11" max="16384" width="9.140625" style="633"/>
  </cols>
  <sheetData>
    <row r="14" spans="1:7" ht="15" customHeight="1" x14ac:dyDescent="0.3">
      <c r="A14" s="596"/>
      <c r="C14" s="598"/>
      <c r="G14" s="598"/>
    </row>
    <row r="15" spans="1:7" ht="18.75" customHeight="1" x14ac:dyDescent="0.3">
      <c r="A15" s="686" t="s">
        <v>0</v>
      </c>
      <c r="B15" s="686"/>
      <c r="C15" s="686"/>
      <c r="D15" s="686"/>
      <c r="E15" s="686"/>
      <c r="F15" s="686"/>
    </row>
    <row r="16" spans="1:7" ht="16.5" customHeight="1" x14ac:dyDescent="0.3">
      <c r="A16" s="599" t="s">
        <v>1</v>
      </c>
      <c r="B16" s="600" t="s">
        <v>2</v>
      </c>
    </row>
    <row r="17" spans="1:6" ht="16.5" customHeight="1" x14ac:dyDescent="0.3">
      <c r="A17" s="601" t="s">
        <v>3</v>
      </c>
      <c r="B17" s="601" t="str">
        <f>zidovudine!B18</f>
        <v>LAMIVUDINE 150MG + ZIDOVUDINE 300MG + NEVIRAPINE 200MG TABLETS</v>
      </c>
      <c r="D17" s="602"/>
      <c r="E17" s="602"/>
      <c r="F17" s="603"/>
    </row>
    <row r="18" spans="1:6" ht="16.5" customHeight="1" x14ac:dyDescent="0.3">
      <c r="A18" s="604" t="s">
        <v>4</v>
      </c>
      <c r="B18" s="601" t="s">
        <v>135</v>
      </c>
      <c r="C18" s="603"/>
      <c r="D18" s="603"/>
      <c r="E18" s="603"/>
      <c r="F18" s="603"/>
    </row>
    <row r="19" spans="1:6" ht="16.5" customHeight="1" x14ac:dyDescent="0.3">
      <c r="A19" s="604" t="s">
        <v>6</v>
      </c>
      <c r="B19" s="605">
        <v>99.4</v>
      </c>
      <c r="C19" s="603"/>
      <c r="D19" s="603"/>
      <c r="E19" s="603"/>
      <c r="F19" s="603"/>
    </row>
    <row r="20" spans="1:6" ht="16.5" customHeight="1" x14ac:dyDescent="0.3">
      <c r="A20" s="601" t="s">
        <v>8</v>
      </c>
      <c r="B20" s="605">
        <v>29.96</v>
      </c>
      <c r="C20" s="603"/>
      <c r="D20" s="603"/>
      <c r="E20" s="603"/>
      <c r="F20" s="603"/>
    </row>
    <row r="21" spans="1:6" ht="16.5" customHeight="1" x14ac:dyDescent="0.3">
      <c r="A21" s="601" t="s">
        <v>10</v>
      </c>
      <c r="B21" s="606">
        <f>29.96/20*4/20</f>
        <v>0.29959999999999998</v>
      </c>
      <c r="C21" s="603"/>
      <c r="D21" s="603"/>
      <c r="E21" s="603"/>
      <c r="F21" s="603"/>
    </row>
    <row r="22" spans="1:6" ht="15.75" customHeight="1" x14ac:dyDescent="0.25">
      <c r="A22" s="603"/>
      <c r="B22" s="603"/>
      <c r="C22" s="603"/>
      <c r="D22" s="603"/>
      <c r="E22" s="603"/>
      <c r="F22" s="603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136</v>
      </c>
      <c r="F23" s="607" t="s">
        <v>17</v>
      </c>
    </row>
    <row r="24" spans="1:6" ht="16.5" customHeight="1" x14ac:dyDescent="0.3">
      <c r="A24" s="609">
        <v>1</v>
      </c>
      <c r="B24" s="610">
        <v>226613820</v>
      </c>
      <c r="C24" s="610" t="s">
        <v>137</v>
      </c>
      <c r="D24" s="611">
        <v>1.1000000000000001</v>
      </c>
      <c r="E24" s="611">
        <v>5.0999999999999996</v>
      </c>
      <c r="F24" s="612">
        <v>4.2</v>
      </c>
    </row>
    <row r="25" spans="1:6" ht="16.5" customHeight="1" x14ac:dyDescent="0.3">
      <c r="A25" s="609">
        <v>2</v>
      </c>
      <c r="B25" s="610">
        <v>226626513</v>
      </c>
      <c r="C25" s="610">
        <v>4351.5</v>
      </c>
      <c r="D25" s="611">
        <v>1.1000000000000001</v>
      </c>
      <c r="E25" s="611">
        <v>5.0999999999999996</v>
      </c>
      <c r="F25" s="611">
        <v>4.2</v>
      </c>
    </row>
    <row r="26" spans="1:6" ht="16.5" customHeight="1" x14ac:dyDescent="0.3">
      <c r="A26" s="609">
        <v>3</v>
      </c>
      <c r="B26" s="610">
        <v>227249907</v>
      </c>
      <c r="C26" s="610">
        <v>4362.3</v>
      </c>
      <c r="D26" s="611">
        <v>1.1000000000000001</v>
      </c>
      <c r="E26" s="611">
        <v>5.0999999999999996</v>
      </c>
      <c r="F26" s="611">
        <v>4.2</v>
      </c>
    </row>
    <row r="27" spans="1:6" ht="16.5" customHeight="1" x14ac:dyDescent="0.3">
      <c r="A27" s="609">
        <v>4</v>
      </c>
      <c r="B27" s="610">
        <v>227251305</v>
      </c>
      <c r="C27" s="610">
        <v>4378.7</v>
      </c>
      <c r="D27" s="611">
        <v>1.1000000000000001</v>
      </c>
      <c r="E27" s="611">
        <v>5.0999999999999996</v>
      </c>
      <c r="F27" s="611">
        <v>4.2</v>
      </c>
    </row>
    <row r="28" spans="1:6" ht="16.5" customHeight="1" x14ac:dyDescent="0.3">
      <c r="A28" s="609">
        <v>5</v>
      </c>
      <c r="B28" s="610">
        <v>227234223</v>
      </c>
      <c r="C28" s="610">
        <v>4377.7</v>
      </c>
      <c r="D28" s="611">
        <v>1.1000000000000001</v>
      </c>
      <c r="E28" s="611">
        <v>5.0999999999999996</v>
      </c>
      <c r="F28" s="611">
        <v>4.2</v>
      </c>
    </row>
    <row r="29" spans="1:6" ht="16.5" customHeight="1" x14ac:dyDescent="0.3">
      <c r="A29" s="609">
        <v>6</v>
      </c>
      <c r="B29" s="613">
        <v>226628620</v>
      </c>
      <c r="C29" s="613">
        <v>4388.7</v>
      </c>
      <c r="D29" s="614">
        <v>1.1000000000000001</v>
      </c>
      <c r="E29" s="614">
        <v>5.0999999999999996</v>
      </c>
      <c r="F29" s="614">
        <v>4.2</v>
      </c>
    </row>
    <row r="30" spans="1:6" ht="16.5" customHeight="1" x14ac:dyDescent="0.3">
      <c r="A30" s="615" t="s">
        <v>18</v>
      </c>
      <c r="B30" s="616">
        <f>AVERAGE(B24:B29)</f>
        <v>226934064.66666666</v>
      </c>
      <c r="C30" s="617">
        <f>AVERAGE(C24:C29)</f>
        <v>4371.7800000000007</v>
      </c>
      <c r="D30" s="618">
        <v>1.1000000000000001</v>
      </c>
      <c r="E30" s="618">
        <v>5.0999999999999996</v>
      </c>
      <c r="F30" s="618">
        <f>AVERAGE(F24:F29)</f>
        <v>4.2</v>
      </c>
    </row>
    <row r="31" spans="1:6" ht="16.5" customHeight="1" x14ac:dyDescent="0.3">
      <c r="A31" s="619" t="s">
        <v>19</v>
      </c>
      <c r="B31" s="620">
        <f>(STDEV(B24:B29)/B30)</f>
        <v>1.5020302718727939E-3</v>
      </c>
      <c r="C31" s="621"/>
      <c r="D31" s="621"/>
      <c r="E31" s="621"/>
      <c r="F31" s="622"/>
    </row>
    <row r="32" spans="1:6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6"/>
      <c r="F32" s="627"/>
    </row>
    <row r="33" spans="1:6" s="597" customFormat="1" ht="15.75" customHeight="1" x14ac:dyDescent="0.25">
      <c r="A33" s="603"/>
      <c r="B33" s="603"/>
      <c r="C33" s="603"/>
      <c r="D33" s="603"/>
      <c r="E33" s="603"/>
      <c r="F33" s="603"/>
    </row>
    <row r="34" spans="1:6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4"/>
      <c r="B35" s="628" t="s">
        <v>138</v>
      </c>
      <c r="C35" s="629"/>
      <c r="D35" s="629"/>
      <c r="E35" s="629"/>
      <c r="F35" s="629"/>
    </row>
    <row r="36" spans="1:6" ht="16.5" customHeight="1" x14ac:dyDescent="0.3">
      <c r="A36" s="604"/>
      <c r="B36" s="628" t="s">
        <v>139</v>
      </c>
      <c r="C36" s="629"/>
      <c r="D36" s="629"/>
      <c r="E36" s="629"/>
      <c r="F36" s="629"/>
    </row>
    <row r="37" spans="1:6" ht="15.75" customHeight="1" x14ac:dyDescent="0.25">
      <c r="A37" s="603"/>
      <c r="B37" s="603" t="s">
        <v>140</v>
      </c>
      <c r="C37" s="603"/>
      <c r="D37" s="603"/>
      <c r="E37" s="603"/>
      <c r="F37" s="603"/>
    </row>
    <row r="38" spans="1:6" ht="16.5" customHeight="1" x14ac:dyDescent="0.3">
      <c r="A38" s="599" t="s">
        <v>1</v>
      </c>
      <c r="B38" s="600" t="s">
        <v>25</v>
      </c>
    </row>
    <row r="39" spans="1:6" ht="16.5" customHeight="1" x14ac:dyDescent="0.3">
      <c r="A39" s="604" t="s">
        <v>4</v>
      </c>
      <c r="B39" s="601" t="s">
        <v>135</v>
      </c>
      <c r="C39" s="603"/>
      <c r="D39" s="603"/>
      <c r="E39" s="603"/>
      <c r="F39" s="603"/>
    </row>
    <row r="40" spans="1:6" ht="16.5" customHeight="1" x14ac:dyDescent="0.3">
      <c r="A40" s="604" t="s">
        <v>6</v>
      </c>
      <c r="B40" s="605">
        <v>99.4</v>
      </c>
      <c r="C40" s="603"/>
      <c r="D40" s="603"/>
      <c r="E40" s="603"/>
      <c r="F40" s="603"/>
    </row>
    <row r="41" spans="1:6" ht="16.5" customHeight="1" x14ac:dyDescent="0.3">
      <c r="A41" s="601" t="s">
        <v>8</v>
      </c>
      <c r="B41" s="605">
        <v>28.84</v>
      </c>
      <c r="C41" s="603"/>
      <c r="D41" s="603"/>
      <c r="E41" s="603"/>
      <c r="F41" s="603"/>
    </row>
    <row r="42" spans="1:6" ht="16.5" customHeight="1" x14ac:dyDescent="0.3">
      <c r="A42" s="601" t="s">
        <v>10</v>
      </c>
      <c r="B42" s="606">
        <v>0.28839999999999999</v>
      </c>
      <c r="C42" s="603"/>
      <c r="D42" s="603"/>
      <c r="E42" s="603"/>
      <c r="F42" s="603"/>
    </row>
    <row r="43" spans="1:6" ht="15.75" customHeight="1" x14ac:dyDescent="0.25">
      <c r="A43" s="603"/>
      <c r="B43" s="603"/>
      <c r="C43" s="603"/>
      <c r="D43" s="603"/>
      <c r="E43" s="603"/>
      <c r="F43" s="603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136</v>
      </c>
      <c r="F44" s="607" t="s">
        <v>17</v>
      </c>
    </row>
    <row r="45" spans="1:6" ht="16.5" customHeight="1" x14ac:dyDescent="0.3">
      <c r="A45" s="609">
        <v>1</v>
      </c>
      <c r="B45" s="610">
        <v>28451200</v>
      </c>
      <c r="C45" s="610">
        <v>8779.7999999999993</v>
      </c>
      <c r="D45" s="611">
        <v>1</v>
      </c>
      <c r="E45" s="611">
        <v>10.3</v>
      </c>
      <c r="F45" s="612">
        <v>5</v>
      </c>
    </row>
    <row r="46" spans="1:6" ht="16.5" customHeight="1" x14ac:dyDescent="0.3">
      <c r="A46" s="609">
        <v>2</v>
      </c>
      <c r="B46" s="610">
        <v>28505937</v>
      </c>
      <c r="C46" s="610">
        <v>8549.7000000000007</v>
      </c>
      <c r="D46" s="611">
        <v>1.1000000000000001</v>
      </c>
      <c r="E46" s="611">
        <v>10.199999999999999</v>
      </c>
      <c r="F46" s="611">
        <v>5</v>
      </c>
    </row>
    <row r="47" spans="1:6" ht="16.5" customHeight="1" x14ac:dyDescent="0.3">
      <c r="A47" s="609">
        <v>3</v>
      </c>
      <c r="B47" s="610">
        <v>28435784</v>
      </c>
      <c r="C47" s="610">
        <v>8650</v>
      </c>
      <c r="D47" s="611">
        <v>1.1000000000000001</v>
      </c>
      <c r="E47" s="611">
        <v>10.199999999999999</v>
      </c>
      <c r="F47" s="611">
        <v>5</v>
      </c>
    </row>
    <row r="48" spans="1:6" ht="16.5" customHeight="1" x14ac:dyDescent="0.3">
      <c r="A48" s="609">
        <v>4</v>
      </c>
      <c r="B48" s="610">
        <v>28454054</v>
      </c>
      <c r="C48" s="610">
        <v>8655.1</v>
      </c>
      <c r="D48" s="611">
        <v>1.1000000000000001</v>
      </c>
      <c r="E48" s="611">
        <v>10.199999999999999</v>
      </c>
      <c r="F48" s="611">
        <v>5</v>
      </c>
    </row>
    <row r="49" spans="1:8" ht="16.5" customHeight="1" x14ac:dyDescent="0.3">
      <c r="A49" s="609">
        <v>5</v>
      </c>
      <c r="B49" s="610">
        <v>28435992</v>
      </c>
      <c r="C49" s="610">
        <v>8693.2999999999993</v>
      </c>
      <c r="D49" s="611">
        <v>1</v>
      </c>
      <c r="E49" s="611">
        <v>10.199999999999999</v>
      </c>
      <c r="F49" s="611">
        <v>5</v>
      </c>
    </row>
    <row r="50" spans="1:8" ht="16.5" customHeight="1" x14ac:dyDescent="0.3">
      <c r="A50" s="609">
        <v>6</v>
      </c>
      <c r="B50" s="613">
        <v>28475686</v>
      </c>
      <c r="C50" s="613">
        <v>8716.7000000000007</v>
      </c>
      <c r="D50" s="614">
        <v>1</v>
      </c>
      <c r="E50" s="614">
        <v>10.3</v>
      </c>
      <c r="F50" s="614">
        <v>5</v>
      </c>
    </row>
    <row r="51" spans="1:8" ht="16.5" customHeight="1" x14ac:dyDescent="0.3">
      <c r="A51" s="615" t="s">
        <v>18</v>
      </c>
      <c r="B51" s="616">
        <f>AVERAGE(B45:B50)</f>
        <v>28459775.5</v>
      </c>
      <c r="C51" s="617">
        <f>AVERAGE(C45:C50)</f>
        <v>8674.0999999999985</v>
      </c>
      <c r="D51" s="618">
        <f>AVERAGE(D45:D50)</f>
        <v>1.05</v>
      </c>
      <c r="E51" s="618">
        <v>10.23</v>
      </c>
      <c r="F51" s="618">
        <f>AVERAGE(F45:F50)</f>
        <v>5</v>
      </c>
    </row>
    <row r="52" spans="1:8" ht="16.5" customHeight="1" x14ac:dyDescent="0.3">
      <c r="A52" s="619" t="s">
        <v>19</v>
      </c>
      <c r="B52" s="620">
        <f>(STDEV(B45:B50)/B51)</f>
        <v>9.4695541088305553E-4</v>
      </c>
      <c r="C52" s="621"/>
      <c r="D52" s="621"/>
      <c r="E52" s="621"/>
      <c r="F52" s="622"/>
    </row>
    <row r="53" spans="1:8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6"/>
      <c r="F53" s="627"/>
    </row>
    <row r="54" spans="1:8" s="597" customFormat="1" ht="15.75" customHeight="1" x14ac:dyDescent="0.25">
      <c r="A54" s="603"/>
      <c r="B54" s="603"/>
      <c r="C54" s="603"/>
      <c r="D54" s="603"/>
      <c r="E54" s="603"/>
      <c r="F54" s="603"/>
    </row>
    <row r="55" spans="1:8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4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4"/>
      <c r="B57" s="628" t="s">
        <v>24</v>
      </c>
      <c r="C57" s="629"/>
      <c r="D57" s="629"/>
      <c r="E57" s="629"/>
      <c r="F57" s="629"/>
    </row>
    <row r="58" spans="1:8" ht="14.25" customHeight="1" thickBot="1" x14ac:dyDescent="0.3">
      <c r="A58" s="630"/>
      <c r="B58" s="640" t="s">
        <v>141</v>
      </c>
      <c r="D58" s="632"/>
      <c r="E58" s="641"/>
      <c r="G58" s="633"/>
      <c r="H58" s="633"/>
    </row>
    <row r="59" spans="1:8" ht="15" customHeight="1" x14ac:dyDescent="0.3">
      <c r="B59" s="687" t="s">
        <v>26</v>
      </c>
      <c r="C59" s="687"/>
      <c r="F59" s="634" t="s">
        <v>27</v>
      </c>
      <c r="G59" s="635"/>
      <c r="H59" s="634" t="s">
        <v>28</v>
      </c>
    </row>
    <row r="60" spans="1:8" ht="15" customHeight="1" x14ac:dyDescent="0.3">
      <c r="A60" s="636" t="s">
        <v>29</v>
      </c>
      <c r="B60" s="637"/>
      <c r="C60" s="637"/>
      <c r="F60" s="637"/>
      <c r="H60" s="637"/>
    </row>
    <row r="61" spans="1:8" ht="15" customHeight="1" x14ac:dyDescent="0.3">
      <c r="A61" s="636" t="s">
        <v>30</v>
      </c>
      <c r="B61" s="638"/>
      <c r="C61" s="638"/>
      <c r="F61" s="638"/>
      <c r="H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0" workbookViewId="0">
      <selection activeCell="B58" sqref="B58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5" width="25.85546875" style="597" customWidth="1"/>
    <col min="6" max="6" width="25.7109375" style="597" customWidth="1"/>
    <col min="7" max="7" width="23.140625" style="597" customWidth="1"/>
    <col min="8" max="8" width="28.42578125" style="597" customWidth="1"/>
    <col min="9" max="9" width="21.5703125" style="597" customWidth="1"/>
    <col min="10" max="10" width="9.140625" style="597" customWidth="1"/>
    <col min="11" max="16384" width="9.140625" style="633"/>
  </cols>
  <sheetData>
    <row r="14" spans="1:7" ht="15" customHeight="1" x14ac:dyDescent="0.3">
      <c r="A14" s="596"/>
      <c r="C14" s="598"/>
      <c r="G14" s="598"/>
    </row>
    <row r="15" spans="1:7" ht="18.75" customHeight="1" x14ac:dyDescent="0.3">
      <c r="A15" s="686" t="s">
        <v>0</v>
      </c>
      <c r="B15" s="686"/>
      <c r="C15" s="686"/>
      <c r="D15" s="686"/>
      <c r="E15" s="686"/>
      <c r="F15" s="686"/>
    </row>
    <row r="16" spans="1:7" ht="16.5" customHeight="1" x14ac:dyDescent="0.3">
      <c r="A16" s="599" t="s">
        <v>1</v>
      </c>
      <c r="B16" s="600" t="s">
        <v>2</v>
      </c>
    </row>
    <row r="17" spans="1:6" ht="16.5" customHeight="1" x14ac:dyDescent="0.3">
      <c r="A17" s="601" t="s">
        <v>3</v>
      </c>
      <c r="B17" s="601" t="str">
        <f>zidovudine!B18</f>
        <v>LAMIVUDINE 150MG + ZIDOVUDINE 300MG + NEVIRAPINE 200MG TABLETS</v>
      </c>
      <c r="D17" s="602"/>
      <c r="E17" s="602"/>
      <c r="F17" s="603"/>
    </row>
    <row r="18" spans="1:6" ht="16.5" customHeight="1" x14ac:dyDescent="0.3">
      <c r="A18" s="604" t="s">
        <v>4</v>
      </c>
      <c r="B18" s="601" t="s">
        <v>142</v>
      </c>
      <c r="C18" s="603"/>
      <c r="D18" s="603"/>
      <c r="E18" s="603"/>
      <c r="F18" s="603"/>
    </row>
    <row r="19" spans="1:6" ht="16.5" customHeight="1" x14ac:dyDescent="0.3">
      <c r="A19" s="604" t="s">
        <v>6</v>
      </c>
      <c r="B19" s="605">
        <f>Nevirapine!B30</f>
        <v>98.8</v>
      </c>
      <c r="C19" s="603"/>
      <c r="D19" s="603"/>
      <c r="E19" s="603"/>
      <c r="F19" s="603"/>
    </row>
    <row r="20" spans="1:6" ht="16.5" customHeight="1" x14ac:dyDescent="0.3">
      <c r="A20" s="601" t="s">
        <v>8</v>
      </c>
      <c r="B20" s="605">
        <f>Nevirapine!D43</f>
        <v>20.27</v>
      </c>
      <c r="C20" s="603"/>
      <c r="D20" s="603"/>
      <c r="E20" s="603"/>
      <c r="F20" s="603"/>
    </row>
    <row r="21" spans="1:6" ht="16.5" customHeight="1" x14ac:dyDescent="0.3">
      <c r="A21" s="601" t="s">
        <v>10</v>
      </c>
      <c r="B21" s="606">
        <f>B20/Nevirapine!B45</f>
        <v>0.20269999999999999</v>
      </c>
      <c r="C21" s="603"/>
      <c r="D21" s="603"/>
      <c r="E21" s="603"/>
      <c r="F21" s="603"/>
    </row>
    <row r="22" spans="1:6" ht="15.75" customHeight="1" x14ac:dyDescent="0.25">
      <c r="A22" s="603"/>
      <c r="B22" s="603"/>
      <c r="C22" s="603"/>
      <c r="D22" s="603"/>
      <c r="E22" s="603"/>
      <c r="F22" s="603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</row>
    <row r="24" spans="1:6" ht="16.5" customHeight="1" x14ac:dyDescent="0.3">
      <c r="A24" s="609">
        <v>1</v>
      </c>
      <c r="B24" s="610">
        <v>104462782</v>
      </c>
      <c r="C24" s="610">
        <v>4054.1</v>
      </c>
      <c r="D24" s="611">
        <v>1.1000000000000001</v>
      </c>
      <c r="E24" s="612">
        <v>7.1</v>
      </c>
    </row>
    <row r="25" spans="1:6" ht="16.5" customHeight="1" x14ac:dyDescent="0.3">
      <c r="A25" s="609">
        <v>2</v>
      </c>
      <c r="B25" s="610">
        <v>104520921</v>
      </c>
      <c r="C25" s="610">
        <v>1089.8</v>
      </c>
      <c r="D25" s="611">
        <v>1.1000000000000001</v>
      </c>
      <c r="E25" s="611">
        <v>7.1</v>
      </c>
    </row>
    <row r="26" spans="1:6" ht="16.5" customHeight="1" x14ac:dyDescent="0.3">
      <c r="A26" s="609">
        <v>3</v>
      </c>
      <c r="B26" s="610">
        <v>104862814</v>
      </c>
      <c r="C26" s="610">
        <v>4091.1</v>
      </c>
      <c r="D26" s="611">
        <v>1.1000000000000001</v>
      </c>
      <c r="E26" s="611">
        <v>7.1</v>
      </c>
    </row>
    <row r="27" spans="1:6" ht="16.5" customHeight="1" x14ac:dyDescent="0.3">
      <c r="A27" s="609">
        <v>4</v>
      </c>
      <c r="B27" s="610">
        <v>104868880</v>
      </c>
      <c r="C27" s="610">
        <v>4102.7</v>
      </c>
      <c r="D27" s="611">
        <v>1.1000000000000001</v>
      </c>
      <c r="E27" s="611">
        <v>7.2</v>
      </c>
    </row>
    <row r="28" spans="1:6" ht="16.5" customHeight="1" x14ac:dyDescent="0.3">
      <c r="A28" s="609">
        <v>5</v>
      </c>
      <c r="B28" s="610">
        <v>104896992</v>
      </c>
      <c r="C28" s="610">
        <v>4093.3</v>
      </c>
      <c r="D28" s="611">
        <v>1.1000000000000001</v>
      </c>
      <c r="E28" s="611">
        <v>7.2</v>
      </c>
    </row>
    <row r="29" spans="1:6" ht="16.5" customHeight="1" x14ac:dyDescent="0.3">
      <c r="A29" s="609">
        <v>6</v>
      </c>
      <c r="B29" s="613">
        <v>104561877</v>
      </c>
      <c r="C29" s="613">
        <v>4102.3999999999996</v>
      </c>
      <c r="D29" s="614">
        <v>1.1000000000000001</v>
      </c>
      <c r="E29" s="614">
        <v>7.2</v>
      </c>
    </row>
    <row r="30" spans="1:6" ht="16.5" customHeight="1" x14ac:dyDescent="0.3">
      <c r="A30" s="615" t="s">
        <v>18</v>
      </c>
      <c r="B30" s="616">
        <f>AVERAGE(B24:B29)</f>
        <v>104695711</v>
      </c>
      <c r="C30" s="618">
        <f>AVERAGE(C24:C29)</f>
        <v>3588.9</v>
      </c>
      <c r="D30" s="618">
        <f t="shared" ref="D30:E30" si="0">AVERAGE(D24:D29)</f>
        <v>1.0999999999999999</v>
      </c>
      <c r="E30" s="618">
        <f t="shared" si="0"/>
        <v>7.1499999999999995</v>
      </c>
    </row>
    <row r="31" spans="1:6" ht="16.5" customHeight="1" x14ac:dyDescent="0.3">
      <c r="A31" s="619" t="s">
        <v>19</v>
      </c>
      <c r="B31" s="620">
        <f>(STDEV(B24:B29)/B30)</f>
        <v>1.9157533955107219E-3</v>
      </c>
      <c r="C31" s="621"/>
      <c r="D31" s="621"/>
      <c r="E31" s="622"/>
    </row>
    <row r="32" spans="1:6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</row>
    <row r="33" spans="1:6" s="597" customFormat="1" ht="15.75" customHeight="1" x14ac:dyDescent="0.25">
      <c r="A33" s="603"/>
      <c r="B33" s="603"/>
      <c r="C33" s="603"/>
      <c r="D33" s="603"/>
      <c r="E33" s="603"/>
      <c r="F33" s="603"/>
    </row>
    <row r="34" spans="1:6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4"/>
      <c r="B35" s="628" t="s">
        <v>138</v>
      </c>
      <c r="C35" s="629"/>
      <c r="D35" s="629"/>
      <c r="E35" s="629"/>
      <c r="F35" s="629"/>
    </row>
    <row r="36" spans="1:6" ht="16.5" customHeight="1" x14ac:dyDescent="0.3">
      <c r="A36" s="604"/>
      <c r="B36" s="628" t="s">
        <v>139</v>
      </c>
      <c r="C36" s="629"/>
      <c r="D36" s="629"/>
      <c r="E36" s="629"/>
      <c r="F36" s="629"/>
    </row>
    <row r="37" spans="1:6" ht="15.75" customHeight="1" x14ac:dyDescent="0.25">
      <c r="A37" s="603"/>
      <c r="B37" s="603" t="s">
        <v>140</v>
      </c>
      <c r="C37" s="603"/>
      <c r="D37" s="603"/>
      <c r="E37" s="603"/>
      <c r="F37" s="603"/>
    </row>
    <row r="38" spans="1:6" ht="16.5" customHeight="1" x14ac:dyDescent="0.3">
      <c r="A38" s="599" t="s">
        <v>1</v>
      </c>
      <c r="B38" s="600" t="s">
        <v>25</v>
      </c>
    </row>
    <row r="39" spans="1:6" ht="16.5" customHeight="1" x14ac:dyDescent="0.3">
      <c r="A39" s="604" t="s">
        <v>4</v>
      </c>
      <c r="B39" s="601" t="s">
        <v>135</v>
      </c>
      <c r="C39" s="603"/>
      <c r="D39" s="603"/>
      <c r="E39" s="603"/>
      <c r="F39" s="603"/>
    </row>
    <row r="40" spans="1:6" ht="16.5" customHeight="1" x14ac:dyDescent="0.3">
      <c r="A40" s="604" t="s">
        <v>6</v>
      </c>
      <c r="B40" s="605">
        <v>99.4</v>
      </c>
      <c r="C40" s="603"/>
      <c r="D40" s="603"/>
      <c r="E40" s="603"/>
      <c r="F40" s="603"/>
    </row>
    <row r="41" spans="1:6" ht="16.5" customHeight="1" x14ac:dyDescent="0.3">
      <c r="A41" s="601" t="s">
        <v>8</v>
      </c>
      <c r="B41" s="605">
        <v>28.84</v>
      </c>
      <c r="C41" s="603"/>
      <c r="D41" s="603"/>
      <c r="E41" s="603"/>
      <c r="F41" s="603"/>
    </row>
    <row r="42" spans="1:6" ht="16.5" customHeight="1" x14ac:dyDescent="0.3">
      <c r="A42" s="601" t="s">
        <v>10</v>
      </c>
      <c r="B42" s="606">
        <v>0.28839999999999999</v>
      </c>
      <c r="C42" s="603"/>
      <c r="D42" s="603"/>
      <c r="E42" s="603"/>
      <c r="F42" s="603"/>
    </row>
    <row r="43" spans="1:6" ht="15.75" customHeight="1" x14ac:dyDescent="0.25">
      <c r="A43" s="603"/>
      <c r="B43" s="603"/>
      <c r="C43" s="603"/>
      <c r="D43" s="603"/>
      <c r="E43" s="603"/>
      <c r="F43" s="603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</row>
    <row r="45" spans="1:6" ht="16.5" customHeight="1" x14ac:dyDescent="0.3">
      <c r="A45" s="609">
        <v>1</v>
      </c>
      <c r="B45" s="610">
        <v>12835806</v>
      </c>
      <c r="C45" s="610">
        <v>8707.7000000000007</v>
      </c>
      <c r="D45" s="611">
        <v>1</v>
      </c>
      <c r="E45" s="611">
        <v>12.8</v>
      </c>
    </row>
    <row r="46" spans="1:6" ht="16.5" customHeight="1" x14ac:dyDescent="0.3">
      <c r="A46" s="609">
        <v>2</v>
      </c>
      <c r="B46" s="610">
        <v>12858915</v>
      </c>
      <c r="C46" s="610">
        <v>8814.2000000000007</v>
      </c>
      <c r="D46" s="611">
        <v>1.1000000000000001</v>
      </c>
      <c r="E46" s="611">
        <v>12.8</v>
      </c>
    </row>
    <row r="47" spans="1:6" ht="16.5" customHeight="1" x14ac:dyDescent="0.3">
      <c r="A47" s="609">
        <v>3</v>
      </c>
      <c r="B47" s="610">
        <v>12820134</v>
      </c>
      <c r="C47" s="610">
        <v>8812.2000000000007</v>
      </c>
      <c r="D47" s="611">
        <v>1.1000000000000001</v>
      </c>
      <c r="E47" s="611">
        <v>12.8</v>
      </c>
    </row>
    <row r="48" spans="1:6" ht="16.5" customHeight="1" x14ac:dyDescent="0.3">
      <c r="A48" s="609">
        <v>4</v>
      </c>
      <c r="B48" s="610">
        <v>12835979</v>
      </c>
      <c r="C48" s="610">
        <v>8869.6</v>
      </c>
      <c r="D48" s="611">
        <v>1.1000000000000001</v>
      </c>
      <c r="E48" s="611">
        <v>12.8</v>
      </c>
    </row>
    <row r="49" spans="1:8" ht="16.5" customHeight="1" x14ac:dyDescent="0.3">
      <c r="A49" s="609">
        <v>5</v>
      </c>
      <c r="B49" s="610">
        <v>12830062</v>
      </c>
      <c r="C49" s="610">
        <v>8730</v>
      </c>
      <c r="D49" s="611">
        <v>1</v>
      </c>
      <c r="E49" s="611">
        <v>12.8</v>
      </c>
    </row>
    <row r="50" spans="1:8" ht="16.5" customHeight="1" x14ac:dyDescent="0.3">
      <c r="A50" s="609">
        <v>6</v>
      </c>
      <c r="B50" s="613">
        <v>12850174</v>
      </c>
      <c r="C50" s="613">
        <v>8808</v>
      </c>
      <c r="D50" s="614">
        <v>1</v>
      </c>
      <c r="E50" s="614">
        <v>12.8</v>
      </c>
    </row>
    <row r="51" spans="1:8" ht="16.5" customHeight="1" x14ac:dyDescent="0.3">
      <c r="A51" s="615" t="s">
        <v>18</v>
      </c>
      <c r="B51" s="616">
        <f>AVERAGE(B45:B50)</f>
        <v>12838511.666666666</v>
      </c>
      <c r="C51" s="617">
        <f>AVERAGE(C45:C50)</f>
        <v>8790.2833333333347</v>
      </c>
      <c r="D51" s="618">
        <f>AVERAGE(D45:D50)</f>
        <v>1.05</v>
      </c>
      <c r="E51" s="618">
        <f>AVERAGE(E45:E50)</f>
        <v>12.799999999999999</v>
      </c>
    </row>
    <row r="52" spans="1:8" ht="16.5" customHeight="1" x14ac:dyDescent="0.3">
      <c r="A52" s="619" t="s">
        <v>19</v>
      </c>
      <c r="B52" s="620">
        <f>(STDEV(B45:B50)/B51)</f>
        <v>1.087782192445411E-3</v>
      </c>
      <c r="C52" s="621"/>
      <c r="D52" s="621"/>
      <c r="E52" s="622"/>
    </row>
    <row r="53" spans="1:8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</row>
    <row r="54" spans="1:8" s="597" customFormat="1" ht="15.75" customHeight="1" x14ac:dyDescent="0.25">
      <c r="A54" s="603"/>
      <c r="B54" s="603"/>
      <c r="C54" s="603"/>
      <c r="D54" s="603"/>
      <c r="E54" s="603"/>
      <c r="F54" s="603"/>
    </row>
    <row r="55" spans="1:8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4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4"/>
      <c r="B57" s="628" t="s">
        <v>24</v>
      </c>
      <c r="C57" s="629"/>
      <c r="D57" s="629"/>
      <c r="E57" s="629"/>
      <c r="F57" s="629"/>
    </row>
    <row r="58" spans="1:8" ht="19.5" customHeight="1" thickBot="1" x14ac:dyDescent="0.3">
      <c r="A58" s="630"/>
      <c r="B58" s="628" t="s">
        <v>143</v>
      </c>
      <c r="D58" s="632"/>
      <c r="E58" s="632"/>
      <c r="G58" s="633"/>
      <c r="H58" s="633"/>
    </row>
    <row r="59" spans="1:8" ht="15" customHeight="1" x14ac:dyDescent="0.3">
      <c r="B59" s="687" t="s">
        <v>26</v>
      </c>
      <c r="C59" s="687"/>
      <c r="F59" s="634" t="s">
        <v>27</v>
      </c>
      <c r="G59" s="635"/>
      <c r="H59" s="634" t="s">
        <v>28</v>
      </c>
    </row>
    <row r="60" spans="1:8" ht="15" customHeight="1" x14ac:dyDescent="0.3">
      <c r="A60" s="636" t="s">
        <v>29</v>
      </c>
      <c r="B60" s="637"/>
      <c r="C60" s="637"/>
      <c r="F60" s="637"/>
      <c r="H60" s="637"/>
    </row>
    <row r="61" spans="1:8" ht="15" customHeight="1" x14ac:dyDescent="0.3">
      <c r="A61" s="636" t="s">
        <v>30</v>
      </c>
      <c r="B61" s="638"/>
      <c r="C61" s="638"/>
      <c r="F61" s="638"/>
      <c r="H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91" t="s">
        <v>31</v>
      </c>
      <c r="B11" s="692"/>
      <c r="C11" s="692"/>
      <c r="D11" s="692"/>
      <c r="E11" s="692"/>
      <c r="F11" s="693"/>
      <c r="G11" s="45"/>
    </row>
    <row r="12" spans="1:7" ht="16.5" customHeight="1" x14ac:dyDescent="0.3">
      <c r="A12" s="690" t="s">
        <v>32</v>
      </c>
      <c r="B12" s="690"/>
      <c r="C12" s="690"/>
      <c r="D12" s="690"/>
      <c r="E12" s="690"/>
      <c r="F12" s="690"/>
      <c r="G12" s="44"/>
    </row>
    <row r="14" spans="1:7" ht="16.5" customHeight="1" x14ac:dyDescent="0.3">
      <c r="A14" s="695" t="s">
        <v>33</v>
      </c>
      <c r="B14" s="695"/>
      <c r="C14" s="14" t="s">
        <v>5</v>
      </c>
    </row>
    <row r="15" spans="1:7" ht="16.5" customHeight="1" x14ac:dyDescent="0.3">
      <c r="A15" s="695" t="s">
        <v>34</v>
      </c>
      <c r="B15" s="695"/>
      <c r="C15" s="14" t="s">
        <v>7</v>
      </c>
    </row>
    <row r="16" spans="1:7" ht="16.5" customHeight="1" x14ac:dyDescent="0.3">
      <c r="A16" s="695" t="s">
        <v>35</v>
      </c>
      <c r="B16" s="695"/>
      <c r="C16" s="14" t="s">
        <v>9</v>
      </c>
    </row>
    <row r="17" spans="1:5" ht="16.5" customHeight="1" x14ac:dyDescent="0.3">
      <c r="A17" s="695" t="s">
        <v>36</v>
      </c>
      <c r="B17" s="695"/>
      <c r="C17" s="14" t="s">
        <v>11</v>
      </c>
    </row>
    <row r="18" spans="1:5" ht="16.5" customHeight="1" x14ac:dyDescent="0.3">
      <c r="A18" s="695" t="s">
        <v>37</v>
      </c>
      <c r="B18" s="695"/>
      <c r="C18" s="51" t="s">
        <v>12</v>
      </c>
    </row>
    <row r="19" spans="1:5" ht="16.5" customHeight="1" x14ac:dyDescent="0.3">
      <c r="A19" s="695" t="s">
        <v>38</v>
      </c>
      <c r="B19" s="695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690" t="s">
        <v>1</v>
      </c>
      <c r="B21" s="690"/>
      <c r="C21" s="13" t="s">
        <v>39</v>
      </c>
      <c r="D21" s="20"/>
    </row>
    <row r="22" spans="1:5" ht="15.75" customHeight="1" x14ac:dyDescent="0.3">
      <c r="A22" s="694"/>
      <c r="B22" s="694"/>
      <c r="C22" s="11"/>
      <c r="D22" s="694"/>
      <c r="E22" s="694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1136.42</v>
      </c>
      <c r="D24" s="41">
        <f t="shared" ref="D24:D43" si="0">(C24-$C$46)/$C$46</f>
        <v>4.1046162464341224E-3</v>
      </c>
      <c r="E24" s="7"/>
    </row>
    <row r="25" spans="1:5" ht="15.75" customHeight="1" x14ac:dyDescent="0.3">
      <c r="C25" s="49">
        <v>1097.98</v>
      </c>
      <c r="D25" s="42">
        <f t="shared" si="0"/>
        <v>-2.9859746795850402E-2</v>
      </c>
      <c r="E25" s="7"/>
    </row>
    <row r="26" spans="1:5" ht="15.75" customHeight="1" x14ac:dyDescent="0.3">
      <c r="C26" s="49">
        <v>1119.03</v>
      </c>
      <c r="D26" s="42">
        <f t="shared" si="0"/>
        <v>-1.1260635400426712E-2</v>
      </c>
      <c r="E26" s="7"/>
    </row>
    <row r="27" spans="1:5" ht="15.75" customHeight="1" x14ac:dyDescent="0.3">
      <c r="C27" s="49">
        <v>1134.76</v>
      </c>
      <c r="D27" s="42">
        <f t="shared" si="0"/>
        <v>2.6378929724956463E-3</v>
      </c>
      <c r="E27" s="7"/>
    </row>
    <row r="28" spans="1:5" ht="15.75" customHeight="1" x14ac:dyDescent="0.3">
      <c r="C28" s="49">
        <v>1155.6300000000001</v>
      </c>
      <c r="D28" s="42">
        <f t="shared" si="0"/>
        <v>2.107796208520327E-2</v>
      </c>
      <c r="E28" s="7"/>
    </row>
    <row r="29" spans="1:5" ht="15.75" customHeight="1" x14ac:dyDescent="0.3">
      <c r="C29" s="49">
        <v>1117.75</v>
      </c>
      <c r="D29" s="42">
        <f t="shared" si="0"/>
        <v>-1.2391602744186421E-2</v>
      </c>
      <c r="E29" s="7"/>
    </row>
    <row r="30" spans="1:5" ht="15.75" customHeight="1" x14ac:dyDescent="0.3">
      <c r="C30" s="49">
        <v>1129.26</v>
      </c>
      <c r="D30" s="42">
        <f t="shared" si="0"/>
        <v>-2.2217323327219556E-3</v>
      </c>
      <c r="E30" s="7"/>
    </row>
    <row r="31" spans="1:5" ht="15.75" customHeight="1" x14ac:dyDescent="0.3">
      <c r="C31" s="49">
        <v>1134.23</v>
      </c>
      <c r="D31" s="42">
        <f t="shared" si="0"/>
        <v>2.1696018067201561E-3</v>
      </c>
      <c r="E31" s="7"/>
    </row>
    <row r="32" spans="1:5" ht="15.75" customHeight="1" x14ac:dyDescent="0.3">
      <c r="C32" s="49">
        <v>1135.3699999999999</v>
      </c>
      <c r="D32" s="42">
        <f t="shared" si="0"/>
        <v>3.1768695972560555E-3</v>
      </c>
      <c r="E32" s="7"/>
    </row>
    <row r="33" spans="1:7" ht="15.75" customHeight="1" x14ac:dyDescent="0.3">
      <c r="C33" s="49">
        <v>1142.43</v>
      </c>
      <c r="D33" s="42">
        <f t="shared" si="0"/>
        <v>9.4148613526809852E-3</v>
      </c>
      <c r="E33" s="7"/>
    </row>
    <row r="34" spans="1:7" ht="15.75" customHeight="1" x14ac:dyDescent="0.3">
      <c r="C34" s="49">
        <v>1129.0999999999999</v>
      </c>
      <c r="D34" s="42">
        <f t="shared" si="0"/>
        <v>-2.3631032506919946E-3</v>
      </c>
      <c r="E34" s="7"/>
    </row>
    <row r="35" spans="1:7" ht="15.75" customHeight="1" x14ac:dyDescent="0.3">
      <c r="C35" s="49">
        <v>1125.5899999999999</v>
      </c>
      <c r="D35" s="42">
        <f t="shared" si="0"/>
        <v>-5.4644277636581289E-3</v>
      </c>
      <c r="E35" s="7"/>
    </row>
    <row r="36" spans="1:7" ht="15.75" customHeight="1" x14ac:dyDescent="0.3">
      <c r="C36" s="49">
        <v>1138.54</v>
      </c>
      <c r="D36" s="42">
        <f t="shared" si="0"/>
        <v>5.977780909536083E-3</v>
      </c>
      <c r="E36" s="7"/>
    </row>
    <row r="37" spans="1:7" ht="15.75" customHeight="1" x14ac:dyDescent="0.3">
      <c r="C37" s="49">
        <v>1130.17</v>
      </c>
      <c r="D37" s="42">
        <f t="shared" si="0"/>
        <v>-1.4176852367676982E-3</v>
      </c>
      <c r="E37" s="7"/>
    </row>
    <row r="38" spans="1:7" ht="15.75" customHeight="1" x14ac:dyDescent="0.3">
      <c r="C38" s="49">
        <v>1125.23</v>
      </c>
      <c r="D38" s="42">
        <f t="shared" si="0"/>
        <v>-5.7825123290904659E-3</v>
      </c>
      <c r="E38" s="7"/>
    </row>
    <row r="39" spans="1:7" ht="15.75" customHeight="1" x14ac:dyDescent="0.3">
      <c r="C39" s="49">
        <v>1144.22</v>
      </c>
      <c r="D39" s="42">
        <f t="shared" si="0"/>
        <v>1.0996448497469955E-2</v>
      </c>
      <c r="E39" s="7"/>
    </row>
    <row r="40" spans="1:7" ht="15.75" customHeight="1" x14ac:dyDescent="0.3">
      <c r="C40" s="49">
        <v>1139.3399999999999</v>
      </c>
      <c r="D40" s="42">
        <f t="shared" si="0"/>
        <v>6.6846354993858759E-3</v>
      </c>
      <c r="E40" s="7"/>
    </row>
    <row r="41" spans="1:7" ht="15.75" customHeight="1" x14ac:dyDescent="0.3">
      <c r="C41" s="49">
        <v>1135.49</v>
      </c>
      <c r="D41" s="42">
        <f t="shared" si="0"/>
        <v>3.2828977857336352E-3</v>
      </c>
      <c r="E41" s="7"/>
    </row>
    <row r="42" spans="1:7" ht="15.75" customHeight="1" x14ac:dyDescent="0.3">
      <c r="C42" s="49">
        <v>1120.4100000000001</v>
      </c>
      <c r="D42" s="42">
        <f t="shared" si="0"/>
        <v>-1.0041311232935652E-2</v>
      </c>
      <c r="E42" s="7"/>
    </row>
    <row r="43" spans="1:7" ht="16.5" customHeight="1" x14ac:dyDescent="0.3">
      <c r="C43" s="50">
        <v>1144.54</v>
      </c>
      <c r="D43" s="43">
        <f t="shared" si="0"/>
        <v>1.1279190333409831E-2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22635.490000000005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1131.7745000000002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688">
        <f>C46</f>
        <v>1131.7745000000002</v>
      </c>
      <c r="C49" s="47">
        <f>-IF(C46&lt;=80,10%,IF(C46&lt;250,7.5%,5%))</f>
        <v>-0.05</v>
      </c>
      <c r="D49" s="35">
        <f>IF(C46&lt;=80,C46*0.9,IF(C46&lt;250,C46*0.925,C46*0.95))</f>
        <v>1075.1857750000001</v>
      </c>
    </row>
    <row r="50" spans="1:6" ht="17.25" customHeight="1" x14ac:dyDescent="0.3">
      <c r="B50" s="689"/>
      <c r="C50" s="48">
        <f>IF(C46&lt;=80, 10%, IF(C46&lt;250, 7.5%, 5%))</f>
        <v>0.05</v>
      </c>
      <c r="D50" s="35">
        <f>IF(C46&lt;=80, C46*1.1, IF(C46&lt;250, C46*1.075, C46*1.05))</f>
        <v>1188.3632250000003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7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7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7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7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7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7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7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7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6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6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6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6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6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6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6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5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1" zoomScale="55" zoomScaleNormal="40" zoomScaleSheetLayoutView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4" t="s">
        <v>45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25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25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25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25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25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25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25">
      <c r="A8" s="725" t="s">
        <v>46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25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25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25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25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25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25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x14ac:dyDescent="0.3">
      <c r="A15" s="52"/>
    </row>
    <row r="16" spans="1:9" ht="19.5" customHeight="1" x14ac:dyDescent="0.3">
      <c r="A16" s="697" t="s">
        <v>31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25">
      <c r="A17" s="700" t="s">
        <v>47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4">
      <c r="A18" s="54" t="s">
        <v>33</v>
      </c>
      <c r="B18" s="696" t="s">
        <v>5</v>
      </c>
      <c r="C18" s="696"/>
      <c r="D18" s="220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165</v>
      </c>
      <c r="C19" s="233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701" t="s">
        <v>9</v>
      </c>
      <c r="C20" s="701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701" t="s">
        <v>11</v>
      </c>
      <c r="C21" s="701"/>
      <c r="D21" s="701"/>
      <c r="E21" s="701"/>
      <c r="F21" s="701"/>
      <c r="G21" s="701"/>
      <c r="H21" s="701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696" t="s">
        <v>126</v>
      </c>
      <c r="C26" s="696"/>
    </row>
    <row r="27" spans="1:14" ht="26.25" customHeight="1" x14ac:dyDescent="0.4">
      <c r="A27" s="63" t="s">
        <v>48</v>
      </c>
      <c r="B27" s="702" t="s">
        <v>128</v>
      </c>
      <c r="C27" s="702"/>
    </row>
    <row r="28" spans="1:14" ht="27" customHeight="1" x14ac:dyDescent="0.4">
      <c r="A28" s="63" t="s">
        <v>6</v>
      </c>
      <c r="B28" s="64">
        <v>84.06</v>
      </c>
    </row>
    <row r="29" spans="1:14" s="3" customFormat="1" ht="27" customHeight="1" x14ac:dyDescent="0.4">
      <c r="A29" s="63" t="s">
        <v>49</v>
      </c>
      <c r="B29" s="65"/>
      <c r="C29" s="703" t="s">
        <v>50</v>
      </c>
      <c r="D29" s="704"/>
      <c r="E29" s="704"/>
      <c r="F29" s="704"/>
      <c r="G29" s="705"/>
      <c r="I29" s="66"/>
      <c r="J29" s="66"/>
      <c r="K29" s="66"/>
      <c r="L29" s="66"/>
    </row>
    <row r="30" spans="1:14" s="3" customFormat="1" ht="19.5" customHeight="1" x14ac:dyDescent="0.3">
      <c r="A30" s="63" t="s">
        <v>51</v>
      </c>
      <c r="B30" s="67">
        <f>B28-B29</f>
        <v>84.06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52</v>
      </c>
      <c r="B31" s="70">
        <v>1</v>
      </c>
      <c r="C31" s="706" t="s">
        <v>53</v>
      </c>
      <c r="D31" s="707"/>
      <c r="E31" s="707"/>
      <c r="F31" s="707"/>
      <c r="G31" s="707"/>
      <c r="H31" s="708"/>
      <c r="I31" s="66"/>
      <c r="J31" s="66"/>
      <c r="K31" s="66"/>
      <c r="L31" s="66"/>
    </row>
    <row r="32" spans="1:14" s="3" customFormat="1" ht="27" customHeight="1" x14ac:dyDescent="0.4">
      <c r="A32" s="63" t="s">
        <v>54</v>
      </c>
      <c r="B32" s="70">
        <v>1</v>
      </c>
      <c r="C32" s="706" t="s">
        <v>55</v>
      </c>
      <c r="D32" s="707"/>
      <c r="E32" s="707"/>
      <c r="F32" s="707"/>
      <c r="G32" s="707"/>
      <c r="H32" s="708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56</v>
      </c>
      <c r="B34" s="75">
        <f>B31/B32</f>
        <v>1</v>
      </c>
      <c r="C34" s="53" t="s">
        <v>57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58</v>
      </c>
      <c r="B36" s="77">
        <v>20</v>
      </c>
      <c r="C36" s="53"/>
      <c r="D36" s="709" t="s">
        <v>59</v>
      </c>
      <c r="E36" s="710"/>
      <c r="F36" s="709" t="s">
        <v>60</v>
      </c>
      <c r="G36" s="711"/>
      <c r="J36" s="66"/>
      <c r="K36" s="66"/>
      <c r="L36" s="71"/>
      <c r="M36" s="71"/>
      <c r="N36" s="72"/>
    </row>
    <row r="37" spans="1:14" s="3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66</v>
      </c>
      <c r="B38" s="79">
        <v>20</v>
      </c>
      <c r="C38" s="85">
        <v>1</v>
      </c>
      <c r="D38" s="86">
        <v>115942040</v>
      </c>
      <c r="E38" s="87">
        <f>IF(ISBLANK(D38),"-",$D$48/$D$45*D38)</f>
        <v>137652413.46951589</v>
      </c>
      <c r="F38" s="581">
        <v>100670575</v>
      </c>
      <c r="G38" s="88">
        <f>IF(ISBLANK(F38),"-",$D$48/$F$45*F38)</f>
        <v>138078838.76730192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67</v>
      </c>
      <c r="B39" s="79">
        <v>1</v>
      </c>
      <c r="C39" s="90">
        <v>2</v>
      </c>
      <c r="D39" s="91">
        <v>115884130</v>
      </c>
      <c r="E39" s="92">
        <f>IF(ISBLANK(D39),"-",$D$48/$D$45*D39)</f>
        <v>137583659.70889533</v>
      </c>
      <c r="F39" s="582">
        <v>100465863</v>
      </c>
      <c r="G39" s="93">
        <f>IF(ISBLANK(F39),"-",$D$48/$F$45*F39)</f>
        <v>137798057.66277629</v>
      </c>
      <c r="I39" s="713">
        <f>ABS((F43/D43*D42)-F42)/D42</f>
        <v>1.4195115482365398E-3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115923285</v>
      </c>
      <c r="E40" s="92">
        <f>IF(ISBLANK(D40),"-",$D$48/$D$45*D40)</f>
        <v>137630146.55913013</v>
      </c>
      <c r="F40" s="582">
        <v>100369865</v>
      </c>
      <c r="G40" s="93">
        <f>IF(ISBLANK(F40),"-",$D$48/$F$45*F40)</f>
        <v>137666387.68508932</v>
      </c>
      <c r="I40" s="713"/>
      <c r="L40" s="71"/>
      <c r="M40" s="71"/>
      <c r="N40" s="94"/>
    </row>
    <row r="41" spans="1:14" ht="27" customHeight="1" thickBot="1" x14ac:dyDescent="0.45">
      <c r="A41" s="78" t="s">
        <v>69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583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thickBot="1" x14ac:dyDescent="0.45">
      <c r="A42" s="78" t="s">
        <v>70</v>
      </c>
      <c r="B42" s="79">
        <v>1</v>
      </c>
      <c r="C42" s="100" t="s">
        <v>71</v>
      </c>
      <c r="D42" s="101">
        <f>AVERAGE(D38:D41)</f>
        <v>115916485</v>
      </c>
      <c r="E42" s="102">
        <f>AVERAGE(E38:E41)</f>
        <v>137622073.24584714</v>
      </c>
      <c r="F42" s="101">
        <f>AVERAGE(F38:F41)</f>
        <v>100502101</v>
      </c>
      <c r="G42" s="103">
        <f>AVERAGE(G38:G41)</f>
        <v>137847761.37172249</v>
      </c>
      <c r="H42" s="104"/>
    </row>
    <row r="43" spans="1:14" ht="26.25" customHeight="1" x14ac:dyDescent="0.4">
      <c r="A43" s="78" t="s">
        <v>72</v>
      </c>
      <c r="B43" s="79">
        <v>1</v>
      </c>
      <c r="C43" s="105" t="s">
        <v>73</v>
      </c>
      <c r="D43" s="106">
        <v>15.03</v>
      </c>
      <c r="E43" s="94"/>
      <c r="F43" s="106">
        <v>13.01</v>
      </c>
      <c r="H43" s="104"/>
    </row>
    <row r="44" spans="1:14" ht="26.25" customHeight="1" x14ac:dyDescent="0.4">
      <c r="A44" s="78" t="s">
        <v>74</v>
      </c>
      <c r="B44" s="79">
        <v>1</v>
      </c>
      <c r="C44" s="107" t="s">
        <v>75</v>
      </c>
      <c r="D44" s="108">
        <f>D43*$B$34</f>
        <v>15.03</v>
      </c>
      <c r="E44" s="109"/>
      <c r="F44" s="108">
        <f>F43*$B$34</f>
        <v>13.01</v>
      </c>
      <c r="H44" s="104"/>
    </row>
    <row r="45" spans="1:14" ht="19.5" customHeight="1" x14ac:dyDescent="0.3">
      <c r="A45" s="78" t="s">
        <v>76</v>
      </c>
      <c r="B45" s="110">
        <f>(B44/B43)*(B42/B41)*(B40/B39)*(B38/B37)*B36</f>
        <v>100</v>
      </c>
      <c r="C45" s="107" t="s">
        <v>77</v>
      </c>
      <c r="D45" s="111">
        <f>D44*$B$30/100</f>
        <v>12.634218000000001</v>
      </c>
      <c r="E45" s="112"/>
      <c r="F45" s="111">
        <f>F44*$B$30/100</f>
        <v>10.936206</v>
      </c>
      <c r="H45" s="104"/>
    </row>
    <row r="46" spans="1:14" ht="19.5" customHeight="1" x14ac:dyDescent="0.3">
      <c r="A46" s="714" t="s">
        <v>78</v>
      </c>
      <c r="B46" s="715"/>
      <c r="C46" s="107" t="s">
        <v>79</v>
      </c>
      <c r="D46" s="113">
        <f>D45/$B$45</f>
        <v>0.12634218</v>
      </c>
      <c r="E46" s="114"/>
      <c r="F46" s="115">
        <f>F45/$B$45</f>
        <v>0.10936206</v>
      </c>
      <c r="H46" s="104"/>
    </row>
    <row r="47" spans="1:14" ht="27" customHeight="1" x14ac:dyDescent="0.4">
      <c r="A47" s="716"/>
      <c r="B47" s="717"/>
      <c r="C47" s="116" t="s">
        <v>80</v>
      </c>
      <c r="D47" s="117">
        <v>0.15</v>
      </c>
      <c r="E47" s="118"/>
      <c r="F47" s="114"/>
      <c r="H47" s="104"/>
    </row>
    <row r="48" spans="1:14" ht="18.75" x14ac:dyDescent="0.3">
      <c r="C48" s="119" t="s">
        <v>81</v>
      </c>
      <c r="D48" s="111">
        <f>D47*$B$45</f>
        <v>15</v>
      </c>
      <c r="F48" s="120"/>
      <c r="H48" s="104"/>
    </row>
    <row r="49" spans="1:12" ht="19.5" customHeight="1" x14ac:dyDescent="0.3">
      <c r="C49" s="121" t="s">
        <v>82</v>
      </c>
      <c r="D49" s="122">
        <f>D48/B34</f>
        <v>15</v>
      </c>
      <c r="F49" s="120"/>
      <c r="H49" s="104"/>
    </row>
    <row r="50" spans="1:12" ht="18.75" x14ac:dyDescent="0.3">
      <c r="C50" s="76" t="s">
        <v>83</v>
      </c>
      <c r="D50" s="123">
        <f>AVERAGE(E38:E41,G38:G41)</f>
        <v>137734917.30878481</v>
      </c>
      <c r="F50" s="124"/>
      <c r="H50" s="104"/>
    </row>
    <row r="51" spans="1:12" ht="18.75" x14ac:dyDescent="0.3">
      <c r="C51" s="78" t="s">
        <v>84</v>
      </c>
      <c r="D51" s="125">
        <f>STDEV(E38:E41,G38:G41)/D50</f>
        <v>1.3293635245421453E-3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85</v>
      </c>
    </row>
    <row r="55" spans="1:12" ht="18.75" x14ac:dyDescent="0.3">
      <c r="A55" s="53" t="s">
        <v>86</v>
      </c>
      <c r="B55" s="130" t="str">
        <f>B21</f>
        <v xml:space="preserve">Lamivudine 150mg + Zidovudine 300mg + Nevirapine 200mg </v>
      </c>
    </row>
    <row r="56" spans="1:12" ht="26.25" customHeight="1" x14ac:dyDescent="0.4">
      <c r="A56" s="131" t="s">
        <v>87</v>
      </c>
      <c r="B56" s="132">
        <v>150</v>
      </c>
      <c r="C56" s="53" t="str">
        <f>B20</f>
        <v>Lamivudine     Nevirapine and Zidovudine</v>
      </c>
      <c r="H56" s="133"/>
    </row>
    <row r="57" spans="1:12" ht="18.75" x14ac:dyDescent="0.3">
      <c r="A57" s="130" t="s">
        <v>88</v>
      </c>
      <c r="B57" s="221">
        <f>Uniformity!C46</f>
        <v>1131.7745000000002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89</v>
      </c>
      <c r="B59" s="77">
        <v>100</v>
      </c>
      <c r="C59" s="53"/>
      <c r="D59" s="134" t="s">
        <v>90</v>
      </c>
      <c r="E59" s="135" t="s">
        <v>62</v>
      </c>
      <c r="F59" s="135" t="s">
        <v>63</v>
      </c>
      <c r="G59" s="135" t="s">
        <v>91</v>
      </c>
      <c r="H59" s="80" t="s">
        <v>92</v>
      </c>
      <c r="L59" s="66"/>
    </row>
    <row r="60" spans="1:12" s="3" customFormat="1" ht="26.25" customHeight="1" x14ac:dyDescent="0.4">
      <c r="A60" s="78" t="s">
        <v>93</v>
      </c>
      <c r="B60" s="79">
        <v>5</v>
      </c>
      <c r="C60" s="718" t="s">
        <v>94</v>
      </c>
      <c r="D60" s="721">
        <v>1111</v>
      </c>
      <c r="E60" s="136">
        <v>1</v>
      </c>
      <c r="F60" s="488">
        <v>119926474</v>
      </c>
      <c r="G60" s="222">
        <f>IF(ISBLANK(F60),"-",(F60/$D$50*$D$47*$B$68)*($B$57/$D$60))</f>
        <v>133.04792849626529</v>
      </c>
      <c r="H60" s="138">
        <f t="shared" ref="H60:H71" si="0">IF(ISBLANK(F60),"-",G60/$B$56)</f>
        <v>0.88698618997510192</v>
      </c>
      <c r="L60" s="66"/>
    </row>
    <row r="61" spans="1:12" s="3" customFormat="1" ht="26.25" customHeight="1" x14ac:dyDescent="0.4">
      <c r="A61" s="78" t="s">
        <v>95</v>
      </c>
      <c r="B61" s="79">
        <v>50</v>
      </c>
      <c r="C61" s="719"/>
      <c r="D61" s="722"/>
      <c r="E61" s="139">
        <v>2</v>
      </c>
      <c r="F61" s="447">
        <v>119011101</v>
      </c>
      <c r="G61" s="223">
        <f>IF(ISBLANK(F61),"-",(F61/$D$50*$D$47*$B$68)*($B$57/$D$60))</f>
        <v>132.03240225431631</v>
      </c>
      <c r="H61" s="140">
        <f t="shared" si="0"/>
        <v>0.88021601502877544</v>
      </c>
      <c r="L61" s="66"/>
    </row>
    <row r="62" spans="1:12" s="3" customFormat="1" ht="26.25" customHeight="1" x14ac:dyDescent="0.4">
      <c r="A62" s="78" t="s">
        <v>96</v>
      </c>
      <c r="B62" s="79">
        <v>1</v>
      </c>
      <c r="C62" s="719"/>
      <c r="D62" s="722"/>
      <c r="E62" s="139">
        <v>3</v>
      </c>
      <c r="F62" s="492">
        <v>120440860</v>
      </c>
      <c r="G62" s="223">
        <f>IF(ISBLANK(F62),"-",(F62/$D$50*$D$47*$B$68)*($B$57/$D$60))</f>
        <v>133.61859475088625</v>
      </c>
      <c r="H62" s="140">
        <f t="shared" si="0"/>
        <v>0.890790631672575</v>
      </c>
      <c r="L62" s="66"/>
    </row>
    <row r="63" spans="1:12" ht="27" customHeight="1" x14ac:dyDescent="0.4">
      <c r="A63" s="78" t="s">
        <v>97</v>
      </c>
      <c r="B63" s="79">
        <v>1</v>
      </c>
      <c r="C63" s="720"/>
      <c r="D63" s="723"/>
      <c r="E63" s="141">
        <v>4</v>
      </c>
      <c r="F63" s="494"/>
      <c r="G63" s="223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718" t="s">
        <v>99</v>
      </c>
      <c r="D64" s="721">
        <v>1126.1600000000001</v>
      </c>
      <c r="E64" s="136">
        <v>1</v>
      </c>
      <c r="F64" s="137">
        <v>119085229</v>
      </c>
      <c r="G64" s="224">
        <f>IF(ISBLANK(F64),"-",(F64/$D$50*$D$47*$B$68)*($B$57/$D$64))</f>
        <v>130.33615641700663</v>
      </c>
      <c r="H64" s="143">
        <f t="shared" si="0"/>
        <v>0.86890770944671092</v>
      </c>
    </row>
    <row r="65" spans="1:8" ht="26.25" customHeight="1" x14ac:dyDescent="0.4">
      <c r="A65" s="78" t="s">
        <v>100</v>
      </c>
      <c r="B65" s="79">
        <v>1</v>
      </c>
      <c r="C65" s="719"/>
      <c r="D65" s="722"/>
      <c r="E65" s="139">
        <v>2</v>
      </c>
      <c r="F65" s="91">
        <v>118652639</v>
      </c>
      <c r="G65" s="225">
        <f>IF(ISBLANK(F65),"-",(F65/$D$50*$D$47*$B$68)*($B$57/$D$64))</f>
        <v>129.86269620386437</v>
      </c>
      <c r="H65" s="144">
        <f t="shared" si="0"/>
        <v>0.8657513080257625</v>
      </c>
    </row>
    <row r="66" spans="1:8" ht="26.25" customHeight="1" x14ac:dyDescent="0.4">
      <c r="A66" s="78" t="s">
        <v>101</v>
      </c>
      <c r="B66" s="79">
        <v>1</v>
      </c>
      <c r="C66" s="719"/>
      <c r="D66" s="722"/>
      <c r="E66" s="139">
        <v>3</v>
      </c>
      <c r="F66" s="91">
        <v>121378234</v>
      </c>
      <c r="G66" s="225">
        <f>IF(ISBLANK(F66),"-",(F66/$D$50*$D$47*$B$68)*($B$57/$D$64))</f>
        <v>132.84579981152851</v>
      </c>
      <c r="H66" s="144">
        <f t="shared" si="0"/>
        <v>0.8856386654101901</v>
      </c>
    </row>
    <row r="67" spans="1:8" ht="27" customHeight="1" x14ac:dyDescent="0.4">
      <c r="A67" s="78" t="s">
        <v>102</v>
      </c>
      <c r="B67" s="79">
        <v>1</v>
      </c>
      <c r="C67" s="720"/>
      <c r="D67" s="723"/>
      <c r="E67" s="141">
        <v>4</v>
      </c>
      <c r="F67" s="142"/>
      <c r="G67" s="226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4">
      <c r="A68" s="78" t="s">
        <v>103</v>
      </c>
      <c r="B68" s="146">
        <f>(B67/B66)*(B65/B64)*(B63/B62)*(B61/B60)*B59</f>
        <v>1000</v>
      </c>
      <c r="C68" s="718" t="s">
        <v>104</v>
      </c>
      <c r="D68" s="721">
        <v>1145.33</v>
      </c>
      <c r="E68" s="136">
        <v>1</v>
      </c>
      <c r="F68" s="137">
        <v>122495421</v>
      </c>
      <c r="G68" s="224">
        <f>IF(ISBLANK(F68),"-",(F68/$D$50*$D$47*$B$68)*($B$57/$D$68))</f>
        <v>131.82455963382156</v>
      </c>
      <c r="H68" s="140">
        <f t="shared" si="0"/>
        <v>0.87883039755881043</v>
      </c>
    </row>
    <row r="69" spans="1:8" ht="27" customHeight="1" x14ac:dyDescent="0.4">
      <c r="A69" s="126" t="s">
        <v>105</v>
      </c>
      <c r="B69" s="147">
        <f>(D47*B68)/B56*B57</f>
        <v>1131.7745000000002</v>
      </c>
      <c r="C69" s="719"/>
      <c r="D69" s="722"/>
      <c r="E69" s="139">
        <v>2</v>
      </c>
      <c r="F69" s="91">
        <v>126395114</v>
      </c>
      <c r="G69" s="225">
        <f>IF(ISBLANK(F69),"-",(F69/$D$50*$D$47*$B$68)*($B$57/$D$68))</f>
        <v>136.02124966709309</v>
      </c>
      <c r="H69" s="140">
        <f t="shared" si="0"/>
        <v>0.90680833111395387</v>
      </c>
    </row>
    <row r="70" spans="1:8" ht="26.25" customHeight="1" x14ac:dyDescent="0.4">
      <c r="A70" s="731" t="s">
        <v>78</v>
      </c>
      <c r="B70" s="732"/>
      <c r="C70" s="719"/>
      <c r="D70" s="722"/>
      <c r="E70" s="139">
        <v>3</v>
      </c>
      <c r="F70" s="91">
        <v>124452192</v>
      </c>
      <c r="G70" s="225">
        <f>IF(ISBLANK(F70),"-",(F70/$D$50*$D$47*$B$68)*($B$57/$D$68))</f>
        <v>133.93035651401053</v>
      </c>
      <c r="H70" s="140">
        <f t="shared" si="0"/>
        <v>0.8928690434267369</v>
      </c>
    </row>
    <row r="71" spans="1:8" ht="27" customHeight="1" x14ac:dyDescent="0.4">
      <c r="A71" s="733"/>
      <c r="B71" s="734"/>
      <c r="C71" s="730"/>
      <c r="D71" s="723"/>
      <c r="E71" s="141">
        <v>4</v>
      </c>
      <c r="F71" s="142"/>
      <c r="G71" s="226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71</v>
      </c>
      <c r="G72" s="231">
        <f>AVERAGE(G60:G71)</f>
        <v>132.61330486097694</v>
      </c>
      <c r="H72" s="152">
        <f>AVERAGE(H60:H71)</f>
        <v>0.88408869907317966</v>
      </c>
    </row>
    <row r="73" spans="1:8" ht="26.25" customHeight="1" x14ac:dyDescent="0.4">
      <c r="C73" s="149"/>
      <c r="D73" s="149"/>
      <c r="E73" s="149"/>
      <c r="F73" s="153" t="s">
        <v>84</v>
      </c>
      <c r="G73" s="227">
        <f>STDEV(G60:G71)/G72</f>
        <v>1.4186052384709224E-2</v>
      </c>
      <c r="H73" s="227">
        <f>STDEV(H60:H71)/H72</f>
        <v>1.4186052384709212E-2</v>
      </c>
    </row>
    <row r="74" spans="1:8" ht="27" customHeight="1" x14ac:dyDescent="0.4">
      <c r="A74" s="149"/>
      <c r="B74" s="149"/>
      <c r="C74" s="150"/>
      <c r="D74" s="150"/>
      <c r="E74" s="154"/>
      <c r="F74" s="155" t="s">
        <v>20</v>
      </c>
      <c r="G74" s="156">
        <f>COUNT(G60:G71)</f>
        <v>9</v>
      </c>
      <c r="H74" s="156">
        <f>COUNT(H60:H71)</f>
        <v>9</v>
      </c>
    </row>
    <row r="76" spans="1:8" ht="26.25" customHeight="1" x14ac:dyDescent="0.4">
      <c r="A76" s="62" t="s">
        <v>106</v>
      </c>
      <c r="B76" s="157" t="s">
        <v>107</v>
      </c>
      <c r="C76" s="726" t="str">
        <f>B20</f>
        <v>Lamivudine     Nevirapine and Zidovudine</v>
      </c>
      <c r="D76" s="726"/>
      <c r="E76" s="158" t="s">
        <v>108</v>
      </c>
      <c r="F76" s="158"/>
      <c r="G76" s="159">
        <f>H72</f>
        <v>0.88408869907317966</v>
      </c>
      <c r="H76" s="160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712" t="str">
        <f>B26</f>
        <v>lamivudine</v>
      </c>
      <c r="C79" s="712"/>
    </row>
    <row r="80" spans="1:8" ht="26.25" customHeight="1" x14ac:dyDescent="0.4">
      <c r="A80" s="63" t="s">
        <v>48</v>
      </c>
      <c r="B80" s="712" t="str">
        <f>B27</f>
        <v>WRS L3-9</v>
      </c>
      <c r="C80" s="712"/>
    </row>
    <row r="81" spans="1:12" ht="27" customHeight="1" x14ac:dyDescent="0.4">
      <c r="A81" s="63" t="s">
        <v>6</v>
      </c>
      <c r="B81" s="161">
        <f>B28</f>
        <v>84.06</v>
      </c>
    </row>
    <row r="82" spans="1:12" s="3" customFormat="1" ht="27" customHeight="1" x14ac:dyDescent="0.4">
      <c r="A82" s="63" t="s">
        <v>49</v>
      </c>
      <c r="B82" s="65">
        <v>0</v>
      </c>
      <c r="C82" s="703" t="s">
        <v>50</v>
      </c>
      <c r="D82" s="704"/>
      <c r="E82" s="704"/>
      <c r="F82" s="704"/>
      <c r="G82" s="705"/>
      <c r="I82" s="66"/>
      <c r="J82" s="66"/>
      <c r="K82" s="66"/>
      <c r="L82" s="66"/>
    </row>
    <row r="83" spans="1:12" s="3" customFormat="1" ht="19.5" customHeight="1" x14ac:dyDescent="0.3">
      <c r="A83" s="63" t="s">
        <v>51</v>
      </c>
      <c r="B83" s="67">
        <f>B81-B82</f>
        <v>84.06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52</v>
      </c>
      <c r="B84" s="70">
        <v>1</v>
      </c>
      <c r="C84" s="706" t="s">
        <v>111</v>
      </c>
      <c r="D84" s="707"/>
      <c r="E84" s="707"/>
      <c r="F84" s="707"/>
      <c r="G84" s="707"/>
      <c r="H84" s="708"/>
      <c r="I84" s="66"/>
      <c r="J84" s="66"/>
      <c r="K84" s="66"/>
      <c r="L84" s="66"/>
    </row>
    <row r="85" spans="1:12" s="3" customFormat="1" ht="27" customHeight="1" x14ac:dyDescent="0.4">
      <c r="A85" s="63" t="s">
        <v>54</v>
      </c>
      <c r="B85" s="70">
        <v>1</v>
      </c>
      <c r="C85" s="706" t="s">
        <v>112</v>
      </c>
      <c r="D85" s="707"/>
      <c r="E85" s="707"/>
      <c r="F85" s="707"/>
      <c r="G85" s="707"/>
      <c r="H85" s="708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56</v>
      </c>
      <c r="B87" s="75">
        <f>B84/B85</f>
        <v>1</v>
      </c>
      <c r="C87" s="53" t="s">
        <v>57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58</v>
      </c>
      <c r="B89" s="77">
        <v>20</v>
      </c>
      <c r="D89" s="162" t="s">
        <v>59</v>
      </c>
      <c r="E89" s="163"/>
      <c r="F89" s="709" t="s">
        <v>60</v>
      </c>
      <c r="G89" s="711"/>
    </row>
    <row r="90" spans="1:12" ht="27" customHeight="1" x14ac:dyDescent="0.4">
      <c r="A90" s="78" t="s">
        <v>61</v>
      </c>
      <c r="B90" s="79">
        <v>4</v>
      </c>
      <c r="C90" s="164" t="s">
        <v>62</v>
      </c>
      <c r="D90" s="81" t="s">
        <v>63</v>
      </c>
      <c r="E90" s="82" t="s">
        <v>64</v>
      </c>
      <c r="F90" s="81" t="s">
        <v>63</v>
      </c>
      <c r="G90" s="165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6">
        <v>1</v>
      </c>
      <c r="D91" s="86">
        <v>14098015</v>
      </c>
      <c r="E91" s="87">
        <f>IF(ISBLANK(D91),"-",$D$101/$D$98*D91)</f>
        <v>18233715.633078121</v>
      </c>
      <c r="F91" s="86">
        <v>11966795</v>
      </c>
      <c r="G91" s="88">
        <f>IF(ISBLANK(F91),"-",$D$101/$F$98*F91)</f>
        <v>17961160.662370078</v>
      </c>
      <c r="I91" s="89"/>
    </row>
    <row r="92" spans="1:12" ht="26.25" customHeight="1" x14ac:dyDescent="0.4">
      <c r="A92" s="78" t="s">
        <v>67</v>
      </c>
      <c r="B92" s="79">
        <v>1</v>
      </c>
      <c r="C92" s="150">
        <v>2</v>
      </c>
      <c r="D92" s="91">
        <v>14478460</v>
      </c>
      <c r="E92" s="92">
        <f>IF(ISBLANK(D92),"-",$D$101/$D$98*D92)</f>
        <v>18725765.467329707</v>
      </c>
      <c r="F92" s="91">
        <v>11958318</v>
      </c>
      <c r="G92" s="93">
        <f>IF(ISBLANK(F92),"-",$D$101/$F$98*F92)</f>
        <v>17948437.39277827</v>
      </c>
      <c r="I92" s="713">
        <f>ABS((F96/D96*D95)-F95)/D95</f>
        <v>1.9489247730350382E-2</v>
      </c>
    </row>
    <row r="93" spans="1:12" ht="26.25" customHeight="1" x14ac:dyDescent="0.4">
      <c r="A93" s="78" t="s">
        <v>68</v>
      </c>
      <c r="B93" s="79">
        <v>1</v>
      </c>
      <c r="C93" s="150">
        <v>3</v>
      </c>
      <c r="D93" s="91">
        <v>14030936</v>
      </c>
      <c r="E93" s="92">
        <f>IF(ISBLANK(D93),"-",$D$101/$D$98*D93)</f>
        <v>18146958.780361529</v>
      </c>
      <c r="F93" s="91">
        <v>11959693</v>
      </c>
      <c r="G93" s="93">
        <f>IF(ISBLANK(F93),"-",$D$101/$F$98*F93)</f>
        <v>17950501.15303411</v>
      </c>
      <c r="I93" s="713"/>
    </row>
    <row r="94" spans="1:12" ht="27" customHeight="1" x14ac:dyDescent="0.4">
      <c r="A94" s="78" t="s">
        <v>69</v>
      </c>
      <c r="B94" s="79">
        <v>1</v>
      </c>
      <c r="C94" s="167">
        <v>4</v>
      </c>
      <c r="D94" s="96"/>
      <c r="E94" s="97" t="str">
        <f>IF(ISBLANK(D94),"-",$D$101/$D$98*D94)</f>
        <v>-</v>
      </c>
      <c r="F94" s="168"/>
      <c r="G94" s="98" t="str">
        <f>IF(ISBLANK(F94),"-",$D$101/$F$98*F94)</f>
        <v>-</v>
      </c>
      <c r="I94" s="99"/>
    </row>
    <row r="95" spans="1:12" ht="27" customHeight="1" x14ac:dyDescent="0.4">
      <c r="A95" s="78" t="s">
        <v>70</v>
      </c>
      <c r="B95" s="79">
        <v>1</v>
      </c>
      <c r="C95" s="169" t="s">
        <v>71</v>
      </c>
      <c r="D95" s="170">
        <f>AVERAGE(D91:D94)</f>
        <v>14202470.333333334</v>
      </c>
      <c r="E95" s="102">
        <f>AVERAGE(E91:E94)</f>
        <v>18368813.293589786</v>
      </c>
      <c r="F95" s="171">
        <f>AVERAGE(F91:F94)</f>
        <v>11961602</v>
      </c>
      <c r="G95" s="172">
        <f>AVERAGE(G91:G94)</f>
        <v>17953366.402727485</v>
      </c>
    </row>
    <row r="96" spans="1:12" ht="26.25" customHeight="1" x14ac:dyDescent="0.4">
      <c r="A96" s="78" t="s">
        <v>72</v>
      </c>
      <c r="B96" s="64">
        <v>1</v>
      </c>
      <c r="C96" s="173" t="s">
        <v>113</v>
      </c>
      <c r="D96" s="174">
        <v>15.33</v>
      </c>
      <c r="E96" s="94"/>
      <c r="F96" s="106">
        <v>13.21</v>
      </c>
    </row>
    <row r="97" spans="1:10" ht="26.25" customHeight="1" x14ac:dyDescent="0.4">
      <c r="A97" s="78" t="s">
        <v>74</v>
      </c>
      <c r="B97" s="64">
        <v>1</v>
      </c>
      <c r="C97" s="175" t="s">
        <v>114</v>
      </c>
      <c r="D97" s="176">
        <f>D96*$B$87</f>
        <v>15.33</v>
      </c>
      <c r="E97" s="109"/>
      <c r="F97" s="108">
        <f>F96*$B$87</f>
        <v>13.21</v>
      </c>
    </row>
    <row r="98" spans="1:10" ht="19.5" customHeight="1" x14ac:dyDescent="0.3">
      <c r="A98" s="78" t="s">
        <v>76</v>
      </c>
      <c r="B98" s="177">
        <f>(B97/B96)*(B95/B94)*(B93/B92)*(B91/B90)*B89</f>
        <v>100</v>
      </c>
      <c r="C98" s="175" t="s">
        <v>115</v>
      </c>
      <c r="D98" s="178">
        <f>D97*$B$83/100</f>
        <v>12.886398000000002</v>
      </c>
      <c r="E98" s="112"/>
      <c r="F98" s="111">
        <f>F97*$B$83/100</f>
        <v>11.104326</v>
      </c>
    </row>
    <row r="99" spans="1:10" ht="19.5" customHeight="1" x14ac:dyDescent="0.3">
      <c r="A99" s="714" t="s">
        <v>78</v>
      </c>
      <c r="B99" s="728"/>
      <c r="C99" s="175" t="s">
        <v>116</v>
      </c>
      <c r="D99" s="179">
        <f>D98/$B$98</f>
        <v>0.12886398000000002</v>
      </c>
      <c r="E99" s="112"/>
      <c r="F99" s="115">
        <f>F98/$B$98</f>
        <v>0.11104326</v>
      </c>
      <c r="G99" s="180"/>
      <c r="H99" s="104"/>
    </row>
    <row r="100" spans="1:10" ht="19.5" customHeight="1" x14ac:dyDescent="0.3">
      <c r="A100" s="716"/>
      <c r="B100" s="729"/>
      <c r="C100" s="175" t="s">
        <v>80</v>
      </c>
      <c r="D100" s="181">
        <f>$B$56/$B$116</f>
        <v>0.16666666666666666</v>
      </c>
      <c r="F100" s="120"/>
      <c r="G100" s="182"/>
      <c r="H100" s="104"/>
    </row>
    <row r="101" spans="1:10" ht="18.75" x14ac:dyDescent="0.3">
      <c r="C101" s="175" t="s">
        <v>81</v>
      </c>
      <c r="D101" s="176">
        <f>D100*$B$98</f>
        <v>16.666666666666664</v>
      </c>
      <c r="F101" s="120"/>
      <c r="G101" s="180"/>
      <c r="H101" s="104"/>
    </row>
    <row r="102" spans="1:10" ht="19.5" customHeight="1" x14ac:dyDescent="0.3">
      <c r="C102" s="183" t="s">
        <v>82</v>
      </c>
      <c r="D102" s="184">
        <f>D101/B34</f>
        <v>16.666666666666664</v>
      </c>
      <c r="F102" s="124"/>
      <c r="G102" s="180"/>
      <c r="H102" s="104"/>
      <c r="J102" s="185"/>
    </row>
    <row r="103" spans="1:10" ht="18.75" x14ac:dyDescent="0.3">
      <c r="C103" s="186" t="s">
        <v>117</v>
      </c>
      <c r="D103" s="187">
        <f>AVERAGE(E91:E94,G91:G94)</f>
        <v>18161089.848158635</v>
      </c>
      <c r="F103" s="124"/>
      <c r="G103" s="188"/>
      <c r="H103" s="104"/>
      <c r="J103" s="189"/>
    </row>
    <row r="104" spans="1:10" ht="18.75" x14ac:dyDescent="0.3">
      <c r="C104" s="153" t="s">
        <v>84</v>
      </c>
      <c r="D104" s="190">
        <f>STDEV(E91:E94,G91:G94)/D103</f>
        <v>1.6589767843482522E-2</v>
      </c>
      <c r="F104" s="124"/>
      <c r="G104" s="180"/>
      <c r="H104" s="104"/>
      <c r="J104" s="189"/>
    </row>
    <row r="105" spans="1:10" ht="19.5" customHeight="1" x14ac:dyDescent="0.3">
      <c r="C105" s="155" t="s">
        <v>20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118</v>
      </c>
      <c r="B107" s="77">
        <v>900</v>
      </c>
      <c r="C107" s="192" t="s">
        <v>119</v>
      </c>
      <c r="D107" s="193" t="s">
        <v>63</v>
      </c>
      <c r="E107" s="194" t="s">
        <v>120</v>
      </c>
      <c r="F107" s="195" t="s">
        <v>121</v>
      </c>
    </row>
    <row r="108" spans="1:10" ht="26.25" customHeight="1" x14ac:dyDescent="0.4">
      <c r="A108" s="78" t="s">
        <v>122</v>
      </c>
      <c r="B108" s="79">
        <v>1</v>
      </c>
      <c r="C108" s="196">
        <v>1</v>
      </c>
      <c r="D108" s="197">
        <v>16034642</v>
      </c>
      <c r="E108" s="228">
        <f t="shared" ref="E108:E113" si="1">IF(ISBLANK(D108),"-",D108/$D$103*$D$100*$B$116)</f>
        <v>132.43678215951695</v>
      </c>
      <c r="F108" s="198">
        <f t="shared" ref="F108:F113" si="2">IF(ISBLANK(D108), "-", E108/$B$56)</f>
        <v>0.88291188106344631</v>
      </c>
    </row>
    <row r="109" spans="1:10" ht="26.25" customHeight="1" x14ac:dyDescent="0.4">
      <c r="A109" s="78" t="s">
        <v>95</v>
      </c>
      <c r="B109" s="79">
        <v>1</v>
      </c>
      <c r="C109" s="196">
        <v>2</v>
      </c>
      <c r="D109" s="197">
        <v>16087955</v>
      </c>
      <c r="E109" s="229">
        <f t="shared" si="1"/>
        <v>132.8771164162637</v>
      </c>
      <c r="F109" s="199">
        <f t="shared" si="2"/>
        <v>0.88584744277509131</v>
      </c>
    </row>
    <row r="110" spans="1:10" ht="26.25" customHeight="1" x14ac:dyDescent="0.4">
      <c r="A110" s="78" t="s">
        <v>96</v>
      </c>
      <c r="B110" s="79">
        <v>1</v>
      </c>
      <c r="C110" s="196">
        <v>3</v>
      </c>
      <c r="D110" s="197">
        <v>16661597</v>
      </c>
      <c r="E110" s="229">
        <f t="shared" si="1"/>
        <v>137.61506445349147</v>
      </c>
      <c r="F110" s="199">
        <f t="shared" si="2"/>
        <v>0.91743376302327651</v>
      </c>
    </row>
    <row r="111" spans="1:10" ht="26.25" customHeight="1" x14ac:dyDescent="0.4">
      <c r="A111" s="78" t="s">
        <v>97</v>
      </c>
      <c r="B111" s="79">
        <v>1</v>
      </c>
      <c r="C111" s="196">
        <v>4</v>
      </c>
      <c r="D111" s="197">
        <v>16119798</v>
      </c>
      <c r="E111" s="229">
        <f t="shared" si="1"/>
        <v>133.14012100684363</v>
      </c>
      <c r="F111" s="199">
        <f t="shared" si="2"/>
        <v>0.8876008067122908</v>
      </c>
    </row>
    <row r="112" spans="1:10" ht="26.25" customHeight="1" x14ac:dyDescent="0.4">
      <c r="A112" s="78" t="s">
        <v>98</v>
      </c>
      <c r="B112" s="79">
        <v>1</v>
      </c>
      <c r="C112" s="196">
        <v>5</v>
      </c>
      <c r="D112" s="197">
        <v>16204609</v>
      </c>
      <c r="E112" s="229">
        <f t="shared" si="1"/>
        <v>133.84061035557562</v>
      </c>
      <c r="F112" s="199">
        <f t="shared" si="2"/>
        <v>0.89227073570383741</v>
      </c>
    </row>
    <row r="113" spans="1:10" ht="26.25" customHeight="1" x14ac:dyDescent="0.4">
      <c r="A113" s="78" t="s">
        <v>100</v>
      </c>
      <c r="B113" s="79">
        <v>1</v>
      </c>
      <c r="C113" s="200">
        <v>6</v>
      </c>
      <c r="D113" s="201">
        <v>16123212</v>
      </c>
      <c r="E113" s="230">
        <f t="shared" si="1"/>
        <v>133.16831865380652</v>
      </c>
      <c r="F113" s="202">
        <f t="shared" si="2"/>
        <v>0.88778879102537678</v>
      </c>
    </row>
    <row r="114" spans="1:10" ht="26.25" customHeight="1" x14ac:dyDescent="0.4">
      <c r="A114" s="78" t="s">
        <v>101</v>
      </c>
      <c r="B114" s="79">
        <v>1</v>
      </c>
      <c r="C114" s="196"/>
      <c r="D114" s="150"/>
      <c r="E114" s="52"/>
      <c r="F114" s="203"/>
    </row>
    <row r="115" spans="1:10" ht="26.25" customHeight="1" x14ac:dyDescent="0.4">
      <c r="A115" s="78" t="s">
        <v>102</v>
      </c>
      <c r="B115" s="79">
        <v>1</v>
      </c>
      <c r="C115" s="196"/>
      <c r="D115" s="204" t="s">
        <v>71</v>
      </c>
      <c r="E115" s="232">
        <f>AVERAGE(E108:E113)</f>
        <v>133.84633550758298</v>
      </c>
      <c r="F115" s="205">
        <f>AVERAGE(F108:F113)</f>
        <v>0.89230890338388635</v>
      </c>
    </row>
    <row r="116" spans="1:10" ht="27" customHeight="1" x14ac:dyDescent="0.4">
      <c r="A116" s="78" t="s">
        <v>103</v>
      </c>
      <c r="B116" s="110">
        <f>(B115/B114)*(B113/B112)*(B111/B110)*(B109/B108)*B107</f>
        <v>900</v>
      </c>
      <c r="C116" s="206"/>
      <c r="D116" s="169" t="s">
        <v>84</v>
      </c>
      <c r="E116" s="207">
        <f>STDEV(E108:E113)/E115</f>
        <v>1.421032660455546E-2</v>
      </c>
      <c r="F116" s="207">
        <f>STDEV(F108:F113)/F115</f>
        <v>1.4210326604555495E-2</v>
      </c>
      <c r="I116" s="52"/>
    </row>
    <row r="117" spans="1:10" ht="27" customHeight="1" x14ac:dyDescent="0.4">
      <c r="A117" s="714" t="s">
        <v>78</v>
      </c>
      <c r="B117" s="715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52"/>
      <c r="J117" s="189"/>
    </row>
    <row r="118" spans="1:10" ht="19.5" customHeight="1" x14ac:dyDescent="0.3">
      <c r="A118" s="716"/>
      <c r="B118" s="717"/>
      <c r="C118" s="52"/>
      <c r="D118" s="52"/>
      <c r="E118" s="52"/>
      <c r="F118" s="150"/>
      <c r="G118" s="52"/>
      <c r="H118" s="52"/>
      <c r="I118" s="52"/>
    </row>
    <row r="119" spans="1:10" ht="18.75" x14ac:dyDescent="0.3">
      <c r="A119" s="219"/>
      <c r="B119" s="74"/>
      <c r="C119" s="52"/>
      <c r="D119" s="52"/>
      <c r="E119" s="52"/>
      <c r="F119" s="150"/>
      <c r="G119" s="52"/>
      <c r="H119" s="52"/>
      <c r="I119" s="52"/>
    </row>
    <row r="120" spans="1:10" ht="26.25" customHeight="1" x14ac:dyDescent="0.4">
      <c r="A120" s="62" t="s">
        <v>106</v>
      </c>
      <c r="B120" s="157" t="s">
        <v>123</v>
      </c>
      <c r="C120" s="726" t="str">
        <f>B20</f>
        <v>Lamivudine     Nevirapine and Zidovudine</v>
      </c>
      <c r="D120" s="726"/>
      <c r="E120" s="158" t="s">
        <v>124</v>
      </c>
      <c r="F120" s="158"/>
      <c r="G120" s="159">
        <f>F115</f>
        <v>0.89230890338388635</v>
      </c>
      <c r="H120" s="52"/>
      <c r="I120" s="52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727" t="s">
        <v>26</v>
      </c>
      <c r="C122" s="727"/>
      <c r="E122" s="164" t="s">
        <v>27</v>
      </c>
      <c r="F122" s="213"/>
      <c r="G122" s="727" t="s">
        <v>28</v>
      </c>
      <c r="H122" s="727"/>
    </row>
    <row r="123" spans="1:10" ht="69.95" customHeight="1" x14ac:dyDescent="0.3">
      <c r="A123" s="214" t="s">
        <v>29</v>
      </c>
      <c r="B123" s="215"/>
      <c r="C123" s="215"/>
      <c r="E123" s="215"/>
      <c r="F123" s="52"/>
      <c r="G123" s="216"/>
      <c r="H123" s="216"/>
    </row>
    <row r="124" spans="1:10" ht="69.95" customHeight="1" x14ac:dyDescent="0.3">
      <c r="A124" s="214" t="s">
        <v>30</v>
      </c>
      <c r="B124" s="217"/>
      <c r="C124" s="217"/>
      <c r="E124" s="217"/>
      <c r="F124" s="52"/>
      <c r="G124" s="218"/>
      <c r="H124" s="218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2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2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2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2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2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2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2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2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2" zoomScale="55" zoomScaleNormal="40" zoomScaleSheetLayoutView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24" t="s">
        <v>45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25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25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25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25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25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25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25">
      <c r="A8" s="725" t="s">
        <v>46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25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25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25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25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25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25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x14ac:dyDescent="0.3">
      <c r="A15" s="234"/>
    </row>
    <row r="16" spans="1:9" ht="19.5" customHeight="1" x14ac:dyDescent="0.3">
      <c r="A16" s="697" t="s">
        <v>31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25">
      <c r="A17" s="700" t="s">
        <v>47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4">
      <c r="A18" s="236" t="s">
        <v>33</v>
      </c>
      <c r="B18" s="696" t="s">
        <v>5</v>
      </c>
      <c r="C18" s="696"/>
      <c r="D18" s="403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165</v>
      </c>
      <c r="C19" s="416">
        <v>29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701" t="s">
        <v>9</v>
      </c>
      <c r="C20" s="701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701" t="s">
        <v>11</v>
      </c>
      <c r="C21" s="701"/>
      <c r="D21" s="701"/>
      <c r="E21" s="701"/>
      <c r="F21" s="701"/>
      <c r="G21" s="701"/>
      <c r="H21" s="701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96" t="s">
        <v>125</v>
      </c>
      <c r="C26" s="696"/>
    </row>
    <row r="27" spans="1:14" ht="26.25" customHeight="1" x14ac:dyDescent="0.4">
      <c r="A27" s="245" t="s">
        <v>48</v>
      </c>
      <c r="B27" s="702" t="s">
        <v>129</v>
      </c>
      <c r="C27" s="702"/>
    </row>
    <row r="28" spans="1:14" ht="27" customHeight="1" x14ac:dyDescent="0.4">
      <c r="A28" s="245" t="s">
        <v>6</v>
      </c>
      <c r="B28" s="246">
        <v>98.8</v>
      </c>
    </row>
    <row r="29" spans="1:14" s="3" customFormat="1" ht="27" customHeight="1" x14ac:dyDescent="0.4">
      <c r="A29" s="245" t="s">
        <v>49</v>
      </c>
      <c r="B29" s="247"/>
      <c r="C29" s="703" t="s">
        <v>50</v>
      </c>
      <c r="D29" s="704"/>
      <c r="E29" s="704"/>
      <c r="F29" s="704"/>
      <c r="G29" s="705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98.8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706" t="s">
        <v>53</v>
      </c>
      <c r="D31" s="707"/>
      <c r="E31" s="707"/>
      <c r="F31" s="707"/>
      <c r="G31" s="707"/>
      <c r="H31" s="708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706" t="s">
        <v>55</v>
      </c>
      <c r="D32" s="707"/>
      <c r="E32" s="707"/>
      <c r="F32" s="707"/>
      <c r="G32" s="707"/>
      <c r="H32" s="70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20</v>
      </c>
      <c r="C36" s="235"/>
      <c r="D36" s="709" t="s">
        <v>59</v>
      </c>
      <c r="E36" s="710"/>
      <c r="F36" s="709" t="s">
        <v>60</v>
      </c>
      <c r="G36" s="711"/>
      <c r="J36" s="248"/>
      <c r="K36" s="248"/>
      <c r="L36" s="253"/>
      <c r="M36" s="253"/>
      <c r="N36" s="254"/>
    </row>
    <row r="37" spans="1:14" s="3" customFormat="1" ht="27" customHeight="1" thickBot="1" x14ac:dyDescent="0.45">
      <c r="A37" s="260" t="s">
        <v>61</v>
      </c>
      <c r="B37" s="261">
        <v>4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20</v>
      </c>
      <c r="C38" s="267">
        <v>1</v>
      </c>
      <c r="D38" s="584">
        <v>104982067</v>
      </c>
      <c r="E38" s="269">
        <f>IF(ISBLANK(D38),"-",$D$48/$D$45*D38)</f>
        <v>104841788.68673715</v>
      </c>
      <c r="F38" s="587">
        <v>96508795</v>
      </c>
      <c r="G38" s="270">
        <f>IF(ISBLANK(F38),"-",$D$48/$F$45*F38)</f>
        <v>105944649.23990268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585">
        <v>104965288</v>
      </c>
      <c r="E39" s="274">
        <f>IF(ISBLANK(D39),"-",$D$48/$D$45*D39)</f>
        <v>104825032.10704079</v>
      </c>
      <c r="F39" s="588">
        <v>96508795</v>
      </c>
      <c r="G39" s="275">
        <f>IF(ISBLANK(F39),"-",$D$48/$F$45*F39)</f>
        <v>105944649.23990268</v>
      </c>
      <c r="I39" s="713">
        <f>ABS((F43/D43*D42)-F42)/D42</f>
        <v>9.0093780779455877E-3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585">
        <v>104977378</v>
      </c>
      <c r="E40" s="274">
        <f>IF(ISBLANK(D40),"-",$D$48/$D$45*D40)</f>
        <v>104837105.95223591</v>
      </c>
      <c r="F40" s="588">
        <v>96312635</v>
      </c>
      <c r="G40" s="275">
        <f>IF(ISBLANK(F40),"-",$D$48/$F$45*F40)</f>
        <v>105729310.29183169</v>
      </c>
      <c r="I40" s="713"/>
      <c r="L40" s="253"/>
      <c r="M40" s="253"/>
      <c r="N40" s="276"/>
    </row>
    <row r="41" spans="1:14" ht="27" customHeight="1" thickBot="1" x14ac:dyDescent="0.45">
      <c r="A41" s="260" t="s">
        <v>69</v>
      </c>
      <c r="B41" s="261">
        <v>1</v>
      </c>
      <c r="C41" s="277">
        <v>4</v>
      </c>
      <c r="D41" s="586"/>
      <c r="E41" s="279" t="str">
        <f>IF(ISBLANK(D41),"-",$D$48/$D$45*D41)</f>
        <v>-</v>
      </c>
      <c r="F41" s="589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thickBot="1" x14ac:dyDescent="0.45">
      <c r="A42" s="260" t="s">
        <v>70</v>
      </c>
      <c r="B42" s="261">
        <v>1</v>
      </c>
      <c r="C42" s="282" t="s">
        <v>71</v>
      </c>
      <c r="D42" s="283">
        <f>AVERAGE(D38:D41)</f>
        <v>104974911</v>
      </c>
      <c r="E42" s="284">
        <f>AVERAGE(E38:E41)</f>
        <v>104834642.24867129</v>
      </c>
      <c r="F42" s="283">
        <f>AVERAGE(F38:F41)</f>
        <v>96443408.333333328</v>
      </c>
      <c r="G42" s="285">
        <f>AVERAGE(G38:G41)</f>
        <v>105872869.59054567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288">
        <v>20.27</v>
      </c>
      <c r="E43" s="276"/>
      <c r="F43" s="288">
        <v>18.440000000000001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20.27</v>
      </c>
      <c r="E44" s="291"/>
      <c r="F44" s="290">
        <f>F43*$B$34</f>
        <v>18.440000000000001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20.026759999999999</v>
      </c>
      <c r="E45" s="294"/>
      <c r="F45" s="293">
        <f>F44*$B$30/100</f>
        <v>18.218720000000001</v>
      </c>
      <c r="H45" s="286"/>
    </row>
    <row r="46" spans="1:14" ht="19.5" customHeight="1" x14ac:dyDescent="0.3">
      <c r="A46" s="714" t="s">
        <v>78</v>
      </c>
      <c r="B46" s="715"/>
      <c r="C46" s="289" t="s">
        <v>79</v>
      </c>
      <c r="D46" s="295">
        <f>D45/$B$45</f>
        <v>0.20026759999999999</v>
      </c>
      <c r="E46" s="296"/>
      <c r="F46" s="297">
        <f>F45/$B$45</f>
        <v>0.18218720000000002</v>
      </c>
      <c r="H46" s="286"/>
    </row>
    <row r="47" spans="1:14" ht="27" customHeight="1" x14ac:dyDescent="0.4">
      <c r="A47" s="716"/>
      <c r="B47" s="717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105353755.91960849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5.4492324369199169E-3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87</v>
      </c>
      <c r="B56" s="314">
        <v>200</v>
      </c>
      <c r="C56" s="235" t="str">
        <f>B20</f>
        <v>Lamivudine     Nevirapine and Zidovudine</v>
      </c>
      <c r="H56" s="315"/>
    </row>
    <row r="57" spans="1:12" ht="18.75" x14ac:dyDescent="0.3">
      <c r="A57" s="312" t="s">
        <v>88</v>
      </c>
      <c r="B57" s="404">
        <f>Uniformity!C46</f>
        <v>1131.7745000000002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5</v>
      </c>
      <c r="C60" s="718" t="s">
        <v>94</v>
      </c>
      <c r="D60" s="721">
        <f>lamivudine!D60</f>
        <v>1111</v>
      </c>
      <c r="E60" s="318">
        <v>1</v>
      </c>
      <c r="F60" s="319">
        <v>108531615</v>
      </c>
      <c r="G60" s="405">
        <f>IF(ISBLANK(F60),"-",(F60/$D$50*$D$47*$B$68)*($B$57/$D$60))</f>
        <v>209.88532968677117</v>
      </c>
      <c r="H60" s="320">
        <f t="shared" ref="H60:H71" si="0">IF(ISBLANK(F60),"-",G60/$B$56)</f>
        <v>1.0494266484338559</v>
      </c>
      <c r="L60" s="248"/>
    </row>
    <row r="61" spans="1:12" s="3" customFormat="1" ht="26.25" customHeight="1" x14ac:dyDescent="0.4">
      <c r="A61" s="260" t="s">
        <v>95</v>
      </c>
      <c r="B61" s="261">
        <v>50</v>
      </c>
      <c r="C61" s="719"/>
      <c r="D61" s="722"/>
      <c r="E61" s="321">
        <v>2</v>
      </c>
      <c r="F61" s="273">
        <v>107515574</v>
      </c>
      <c r="G61" s="406">
        <f>IF(ISBLANK(F61),"-",(F61/$D$50*$D$47*$B$68)*($B$57/$D$60))</f>
        <v>207.92044507448307</v>
      </c>
      <c r="H61" s="322">
        <f t="shared" si="0"/>
        <v>1.0396022253724153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719"/>
      <c r="D62" s="722"/>
      <c r="E62" s="321">
        <v>3</v>
      </c>
      <c r="F62" s="323">
        <v>108588025</v>
      </c>
      <c r="G62" s="406">
        <f>IF(ISBLANK(F62),"-",(F62/$D$50*$D$47*$B$68)*($B$57/$D$60))</f>
        <v>209.99441892724394</v>
      </c>
      <c r="H62" s="322">
        <f t="shared" si="0"/>
        <v>1.0499720946362197</v>
      </c>
      <c r="L62" s="248"/>
    </row>
    <row r="63" spans="1:12" ht="27" customHeight="1" thickBot="1" x14ac:dyDescent="0.45">
      <c r="A63" s="260" t="s">
        <v>97</v>
      </c>
      <c r="B63" s="261">
        <v>1</v>
      </c>
      <c r="C63" s="720"/>
      <c r="D63" s="723"/>
      <c r="E63" s="324">
        <v>4</v>
      </c>
      <c r="F63" s="325"/>
      <c r="G63" s="406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718" t="s">
        <v>99</v>
      </c>
      <c r="D64" s="721">
        <f>lamivudine!D64</f>
        <v>1126.1600000000001</v>
      </c>
      <c r="E64" s="318">
        <v>1</v>
      </c>
      <c r="F64" s="319">
        <v>105505327</v>
      </c>
      <c r="G64" s="407">
        <f>IF(ISBLANK(F64),"-",(F64/$D$50*$D$47*$B$68)*($B$57/$D$64))</f>
        <v>201.28627713194774</v>
      </c>
      <c r="H64" s="326">
        <f t="shared" si="0"/>
        <v>1.0064313856597387</v>
      </c>
    </row>
    <row r="65" spans="1:8" ht="26.25" customHeight="1" x14ac:dyDescent="0.4">
      <c r="A65" s="260" t="s">
        <v>100</v>
      </c>
      <c r="B65" s="261">
        <v>1</v>
      </c>
      <c r="C65" s="719"/>
      <c r="D65" s="722"/>
      <c r="E65" s="321">
        <v>2</v>
      </c>
      <c r="F65" s="273">
        <v>104927141</v>
      </c>
      <c r="G65" s="408">
        <f>IF(ISBLANK(F65),"-",(F65/$D$50*$D$47*$B$68)*($B$57/$D$64))</f>
        <v>200.1831962663739</v>
      </c>
      <c r="H65" s="327">
        <f t="shared" si="0"/>
        <v>1.0009159813318695</v>
      </c>
    </row>
    <row r="66" spans="1:8" ht="26.25" customHeight="1" x14ac:dyDescent="0.4">
      <c r="A66" s="260" t="s">
        <v>101</v>
      </c>
      <c r="B66" s="261">
        <v>1</v>
      </c>
      <c r="C66" s="719"/>
      <c r="D66" s="722"/>
      <c r="E66" s="321">
        <v>3</v>
      </c>
      <c r="F66" s="273">
        <v>107227746</v>
      </c>
      <c r="G66" s="408">
        <f>IF(ISBLANK(F66),"-",(F66/$D$50*$D$47*$B$68)*($B$57/$D$64))</f>
        <v>204.57236057464763</v>
      </c>
      <c r="H66" s="327">
        <f t="shared" si="0"/>
        <v>1.0228618028732381</v>
      </c>
    </row>
    <row r="67" spans="1:8" ht="27" customHeight="1" thickBot="1" x14ac:dyDescent="0.45">
      <c r="A67" s="260" t="s">
        <v>102</v>
      </c>
      <c r="B67" s="261">
        <v>1</v>
      </c>
      <c r="C67" s="720"/>
      <c r="D67" s="723"/>
      <c r="E67" s="324">
        <v>4</v>
      </c>
      <c r="F67" s="325"/>
      <c r="G67" s="409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1000</v>
      </c>
      <c r="C68" s="718" t="s">
        <v>104</v>
      </c>
      <c r="D68" s="721">
        <f>lamivudine!D68</f>
        <v>1145.33</v>
      </c>
      <c r="E68" s="318">
        <v>1</v>
      </c>
      <c r="F68" s="319">
        <v>107177980</v>
      </c>
      <c r="G68" s="407">
        <f>IF(ISBLANK(F68),"-",(F68/$D$50*$D$47*$B$68)*($B$57/$D$68))</f>
        <v>201.05496775699635</v>
      </c>
      <c r="H68" s="322">
        <f t="shared" si="0"/>
        <v>1.0052748387849817</v>
      </c>
    </row>
    <row r="69" spans="1:8" ht="27" customHeight="1" thickBot="1" x14ac:dyDescent="0.45">
      <c r="A69" s="308" t="s">
        <v>105</v>
      </c>
      <c r="B69" s="330">
        <f>(D47*B68)/B56*B57</f>
        <v>1131.7745000000002</v>
      </c>
      <c r="C69" s="719"/>
      <c r="D69" s="722"/>
      <c r="E69" s="321">
        <v>2</v>
      </c>
      <c r="F69" s="273">
        <v>111109023</v>
      </c>
      <c r="G69" s="408">
        <f>IF(ISBLANK(F69),"-",(F69/$D$50*$D$47*$B$68)*($B$57/$D$68))</f>
        <v>208.42920380451622</v>
      </c>
      <c r="H69" s="322">
        <f t="shared" si="0"/>
        <v>1.0421460190225811</v>
      </c>
    </row>
    <row r="70" spans="1:8" ht="26.25" customHeight="1" x14ac:dyDescent="0.4">
      <c r="A70" s="731" t="s">
        <v>78</v>
      </c>
      <c r="B70" s="732"/>
      <c r="C70" s="719"/>
      <c r="D70" s="722"/>
      <c r="E70" s="321">
        <v>3</v>
      </c>
      <c r="F70" s="273">
        <v>108777078</v>
      </c>
      <c r="G70" s="408">
        <f>IF(ISBLANK(F70),"-",(F70/$D$50*$D$47*$B$68)*($B$57/$D$68))</f>
        <v>204.05471263771045</v>
      </c>
      <c r="H70" s="322">
        <f t="shared" si="0"/>
        <v>1.0202735631885522</v>
      </c>
    </row>
    <row r="71" spans="1:8" ht="27" customHeight="1" thickBot="1" x14ac:dyDescent="0.45">
      <c r="A71" s="733"/>
      <c r="B71" s="734"/>
      <c r="C71" s="730"/>
      <c r="D71" s="723"/>
      <c r="E71" s="324">
        <v>4</v>
      </c>
      <c r="F71" s="325"/>
      <c r="G71" s="409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71</v>
      </c>
      <c r="G72" s="414">
        <f>AVERAGE(G60:G71)</f>
        <v>205.26454576229895</v>
      </c>
      <c r="H72" s="335">
        <f>AVERAGE(H60:H71)</f>
        <v>1.0263227288114949</v>
      </c>
    </row>
    <row r="73" spans="1:8" ht="26.25" customHeight="1" x14ac:dyDescent="0.4">
      <c r="C73" s="332"/>
      <c r="D73" s="332"/>
      <c r="E73" s="332"/>
      <c r="F73" s="336" t="s">
        <v>84</v>
      </c>
      <c r="G73" s="410">
        <f>STDEV(G60:G71)/G72</f>
        <v>1.903281351680761E-2</v>
      </c>
      <c r="H73" s="410">
        <f>STDEV(H60:H71)/H72</f>
        <v>1.9032813516807606E-2</v>
      </c>
    </row>
    <row r="74" spans="1:8" ht="27" customHeight="1" x14ac:dyDescent="0.4">
      <c r="A74" s="332"/>
      <c r="B74" s="332"/>
      <c r="C74" s="333"/>
      <c r="D74" s="333"/>
      <c r="E74" s="337"/>
      <c r="F74" s="338" t="s">
        <v>20</v>
      </c>
      <c r="G74" s="339">
        <f>COUNT(G60:G71)</f>
        <v>9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726" t="str">
        <f>B20</f>
        <v>Lamivudine     Nevirapine and Zidovudine</v>
      </c>
      <c r="D76" s="726"/>
      <c r="E76" s="341" t="s">
        <v>108</v>
      </c>
      <c r="F76" s="341"/>
      <c r="G76" s="342">
        <f>H72</f>
        <v>1.0263227288114949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712" t="str">
        <f>B26</f>
        <v>nevirapine</v>
      </c>
      <c r="C79" s="712"/>
    </row>
    <row r="80" spans="1:8" ht="26.25" customHeight="1" x14ac:dyDescent="0.4">
      <c r="A80" s="245" t="s">
        <v>48</v>
      </c>
      <c r="B80" s="712" t="str">
        <f>B27</f>
        <v>WRS NI-4</v>
      </c>
      <c r="C80" s="712"/>
    </row>
    <row r="81" spans="1:12" ht="27" customHeight="1" x14ac:dyDescent="0.4">
      <c r="A81" s="245" t="s">
        <v>6</v>
      </c>
      <c r="B81" s="344">
        <f>B28</f>
        <v>98.8</v>
      </c>
    </row>
    <row r="82" spans="1:12" s="3" customFormat="1" ht="27" customHeight="1" x14ac:dyDescent="0.4">
      <c r="A82" s="245" t="s">
        <v>49</v>
      </c>
      <c r="B82" s="247">
        <v>0</v>
      </c>
      <c r="C82" s="703" t="s">
        <v>50</v>
      </c>
      <c r="D82" s="704"/>
      <c r="E82" s="704"/>
      <c r="F82" s="704"/>
      <c r="G82" s="705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98.8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706" t="s">
        <v>111</v>
      </c>
      <c r="D84" s="707"/>
      <c r="E84" s="707"/>
      <c r="F84" s="707"/>
      <c r="G84" s="707"/>
      <c r="H84" s="708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706" t="s">
        <v>112</v>
      </c>
      <c r="D85" s="707"/>
      <c r="E85" s="707"/>
      <c r="F85" s="707"/>
      <c r="G85" s="707"/>
      <c r="H85" s="70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20</v>
      </c>
      <c r="D89" s="345" t="s">
        <v>59</v>
      </c>
      <c r="E89" s="346"/>
      <c r="F89" s="709" t="s">
        <v>60</v>
      </c>
      <c r="G89" s="711"/>
    </row>
    <row r="90" spans="1:12" ht="27" customHeight="1" x14ac:dyDescent="0.4">
      <c r="A90" s="260" t="s">
        <v>61</v>
      </c>
      <c r="B90" s="261">
        <v>4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20</v>
      </c>
      <c r="C91" s="349">
        <v>1</v>
      </c>
      <c r="D91" s="268">
        <v>12828547</v>
      </c>
      <c r="E91" s="269">
        <f>IF(ISBLANK(D91),"-",$D$101/$D$98*D91)</f>
        <v>14061467.740676727</v>
      </c>
      <c r="F91" s="268">
        <v>11600761</v>
      </c>
      <c r="G91" s="270">
        <f>IF(ISBLANK(F91),"-",$D$101/$F$98*F91)</f>
        <v>13975672.119471628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12973061</v>
      </c>
      <c r="E92" s="274">
        <f>IF(ISBLANK(D92),"-",$D$101/$D$98*D92)</f>
        <v>14219870.632997749</v>
      </c>
      <c r="F92" s="273">
        <v>11626043</v>
      </c>
      <c r="G92" s="275">
        <f>IF(ISBLANK(F92),"-",$D$101/$F$98*F92)</f>
        <v>14006129.857763493</v>
      </c>
      <c r="I92" s="713">
        <f>ABS((F96/D96*D95)-F95)/D95</f>
        <v>8.2528761326839152E-3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12823161</v>
      </c>
      <c r="E93" s="274">
        <f>IF(ISBLANK(D93),"-",$D$101/$D$98*D93)</f>
        <v>14055564.10519476</v>
      </c>
      <c r="F93" s="273">
        <v>11596947</v>
      </c>
      <c r="G93" s="275">
        <f>IF(ISBLANK(F93),"-",$D$101/$F$98*F93)</f>
        <v>13971077.316297624</v>
      </c>
      <c r="I93" s="713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12874923</v>
      </c>
      <c r="E95" s="284">
        <f>AVERAGE(E91:E94)</f>
        <v>14112300.826289745</v>
      </c>
      <c r="F95" s="354">
        <f>AVERAGE(F91:F94)</f>
        <v>11607917</v>
      </c>
      <c r="G95" s="355">
        <f>AVERAGE(G91:G94)</f>
        <v>13984293.097844249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20.52</v>
      </c>
      <c r="E96" s="276"/>
      <c r="F96" s="288">
        <v>18.670000000000002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20.52</v>
      </c>
      <c r="E97" s="291"/>
      <c r="F97" s="290">
        <f>F96*$B$87</f>
        <v>18.670000000000002</v>
      </c>
    </row>
    <row r="98" spans="1:10" ht="19.5" customHeight="1" x14ac:dyDescent="0.3">
      <c r="A98" s="260" t="s">
        <v>76</v>
      </c>
      <c r="B98" s="360">
        <f>(B97/B96)*(B95/B94)*(B93/B92)*(B91/B90)*B89</f>
        <v>100</v>
      </c>
      <c r="C98" s="358" t="s">
        <v>115</v>
      </c>
      <c r="D98" s="361">
        <f>D97*$B$83/100</f>
        <v>20.273759999999999</v>
      </c>
      <c r="E98" s="294"/>
      <c r="F98" s="293">
        <f>F97*$B$83/100</f>
        <v>18.445959999999999</v>
      </c>
    </row>
    <row r="99" spans="1:10" ht="19.5" customHeight="1" x14ac:dyDescent="0.3">
      <c r="A99" s="714" t="s">
        <v>78</v>
      </c>
      <c r="B99" s="728"/>
      <c r="C99" s="358" t="s">
        <v>116</v>
      </c>
      <c r="D99" s="362">
        <f>D98/$B$98</f>
        <v>0.20273759999999999</v>
      </c>
      <c r="E99" s="294"/>
      <c r="F99" s="297">
        <f>F98/$B$98</f>
        <v>0.1844596</v>
      </c>
      <c r="G99" s="363"/>
      <c r="H99" s="286"/>
    </row>
    <row r="100" spans="1:10" ht="19.5" customHeight="1" x14ac:dyDescent="0.3">
      <c r="A100" s="716"/>
      <c r="B100" s="729"/>
      <c r="C100" s="358" t="s">
        <v>80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14048296.962066999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6.5765632829364283E-3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14619332</v>
      </c>
      <c r="E108" s="411">
        <f t="shared" ref="E108:E113" si="1">IF(ISBLANK(D108),"-",D108/$D$103*$D$100*$B$116)</f>
        <v>208.12959804985476</v>
      </c>
      <c r="F108" s="381">
        <f t="shared" ref="F108:F113" si="2">IF(ISBLANK(D108), "-", E108/$B$56)</f>
        <v>1.0406479902492738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14503539</v>
      </c>
      <c r="E109" s="412">
        <f t="shared" si="1"/>
        <v>206.48109929854471</v>
      </c>
      <c r="F109" s="382">
        <f t="shared" si="2"/>
        <v>1.0324054964927236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15015904</v>
      </c>
      <c r="E110" s="412">
        <f t="shared" si="1"/>
        <v>213.77543542175565</v>
      </c>
      <c r="F110" s="382">
        <f t="shared" si="2"/>
        <v>1.0688771771087782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14556583</v>
      </c>
      <c r="E111" s="412">
        <f t="shared" si="1"/>
        <v>207.23626556735621</v>
      </c>
      <c r="F111" s="382">
        <f t="shared" si="2"/>
        <v>1.0361813278367811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14588878</v>
      </c>
      <c r="E112" s="412">
        <f t="shared" si="1"/>
        <v>207.6960365999191</v>
      </c>
      <c r="F112" s="382">
        <f t="shared" si="2"/>
        <v>1.0384801829995955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14457307</v>
      </c>
      <c r="E113" s="413">
        <f t="shared" si="1"/>
        <v>205.8229127564345</v>
      </c>
      <c r="F113" s="385">
        <f t="shared" si="2"/>
        <v>1.0291145637821726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 t="s">
        <v>71</v>
      </c>
      <c r="E115" s="415">
        <f>AVERAGE(E108:E113)</f>
        <v>208.19022461564415</v>
      </c>
      <c r="F115" s="388">
        <f>AVERAGE(F108:F113)</f>
        <v>1.0409511230782209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89"/>
      <c r="D116" s="352" t="s">
        <v>84</v>
      </c>
      <c r="E116" s="390">
        <f>STDEV(E108:E113)/E115</f>
        <v>1.3734041868895755E-2</v>
      </c>
      <c r="F116" s="390">
        <f>STDEV(F108:F113)/F115</f>
        <v>1.3734041868895706E-2</v>
      </c>
      <c r="I116" s="234"/>
    </row>
    <row r="117" spans="1:10" ht="27" customHeight="1" x14ac:dyDescent="0.4">
      <c r="A117" s="714" t="s">
        <v>78</v>
      </c>
      <c r="B117" s="715"/>
      <c r="C117" s="391"/>
      <c r="D117" s="392" t="s">
        <v>20</v>
      </c>
      <c r="E117" s="393">
        <f>COUNT(E108:E113)</f>
        <v>6</v>
      </c>
      <c r="F117" s="393">
        <f>COUNT(F108:F113)</f>
        <v>6</v>
      </c>
      <c r="I117" s="234"/>
      <c r="J117" s="372"/>
    </row>
    <row r="118" spans="1:10" ht="19.5" customHeight="1" x14ac:dyDescent="0.3">
      <c r="A118" s="716"/>
      <c r="B118" s="717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2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726" t="str">
        <f>B20</f>
        <v>Lamivudine     Nevirapine and Zidovudine</v>
      </c>
      <c r="D120" s="726"/>
      <c r="E120" s="341" t="s">
        <v>124</v>
      </c>
      <c r="F120" s="341"/>
      <c r="G120" s="342">
        <f>F115</f>
        <v>1.0409511230782209</v>
      </c>
      <c r="H120" s="234"/>
      <c r="I120" s="234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727" t="s">
        <v>26</v>
      </c>
      <c r="C122" s="727"/>
      <c r="E122" s="347" t="s">
        <v>27</v>
      </c>
      <c r="F122" s="396"/>
      <c r="G122" s="727" t="s">
        <v>28</v>
      </c>
      <c r="H122" s="727"/>
    </row>
    <row r="123" spans="1:10" ht="69.95" customHeight="1" x14ac:dyDescent="0.3">
      <c r="A123" s="397" t="s">
        <v>29</v>
      </c>
      <c r="B123" s="398"/>
      <c r="C123" s="398"/>
      <c r="E123" s="398"/>
      <c r="F123" s="234"/>
      <c r="G123" s="399"/>
      <c r="H123" s="399"/>
    </row>
    <row r="124" spans="1:10" ht="69.95" customHeight="1" x14ac:dyDescent="0.3">
      <c r="A124" s="397" t="s">
        <v>30</v>
      </c>
      <c r="B124" s="400"/>
      <c r="C124" s="400"/>
      <c r="E124" s="400"/>
      <c r="F124" s="234"/>
      <c r="G124" s="401"/>
      <c r="H124" s="401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6" zoomScale="55" zoomScaleNormal="40" zoomScaleSheetLayoutView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525" customWidth="1"/>
    <col min="2" max="2" width="33.7109375" style="525" customWidth="1"/>
    <col min="3" max="3" width="42.28515625" style="525" customWidth="1"/>
    <col min="4" max="4" width="30.5703125" style="525" customWidth="1"/>
    <col min="5" max="5" width="39.85546875" style="525" customWidth="1"/>
    <col min="6" max="6" width="30.7109375" style="525" customWidth="1"/>
    <col min="7" max="7" width="39.85546875" style="525" customWidth="1"/>
    <col min="8" max="8" width="30" style="525" customWidth="1"/>
    <col min="9" max="9" width="30.28515625" style="525" hidden="1" customWidth="1"/>
    <col min="10" max="10" width="30.42578125" style="525" customWidth="1"/>
    <col min="11" max="11" width="21.28515625" style="525" customWidth="1"/>
    <col min="12" max="12" width="9.140625" style="525"/>
    <col min="13" max="16384" width="9.140625" style="5"/>
  </cols>
  <sheetData>
    <row r="1" spans="1:9" ht="18.75" customHeight="1" x14ac:dyDescent="0.25">
      <c r="A1" s="724" t="s">
        <v>45</v>
      </c>
      <c r="B1" s="724"/>
      <c r="C1" s="724"/>
      <c r="D1" s="724"/>
      <c r="E1" s="724"/>
      <c r="F1" s="724"/>
      <c r="G1" s="724"/>
      <c r="H1" s="724"/>
      <c r="I1" s="724"/>
    </row>
    <row r="2" spans="1:9" ht="18.75" customHeight="1" x14ac:dyDescent="0.25">
      <c r="A2" s="724"/>
      <c r="B2" s="724"/>
      <c r="C2" s="724"/>
      <c r="D2" s="724"/>
      <c r="E2" s="724"/>
      <c r="F2" s="724"/>
      <c r="G2" s="724"/>
      <c r="H2" s="724"/>
      <c r="I2" s="724"/>
    </row>
    <row r="3" spans="1:9" ht="18.75" customHeight="1" x14ac:dyDescent="0.25">
      <c r="A3" s="724"/>
      <c r="B3" s="724"/>
      <c r="C3" s="724"/>
      <c r="D3" s="724"/>
      <c r="E3" s="724"/>
      <c r="F3" s="724"/>
      <c r="G3" s="724"/>
      <c r="H3" s="724"/>
      <c r="I3" s="724"/>
    </row>
    <row r="4" spans="1:9" ht="18.75" customHeight="1" x14ac:dyDescent="0.25">
      <c r="A4" s="724"/>
      <c r="B4" s="724"/>
      <c r="C4" s="724"/>
      <c r="D4" s="724"/>
      <c r="E4" s="724"/>
      <c r="F4" s="724"/>
      <c r="G4" s="724"/>
      <c r="H4" s="724"/>
      <c r="I4" s="724"/>
    </row>
    <row r="5" spans="1:9" ht="18.75" customHeight="1" x14ac:dyDescent="0.25">
      <c r="A5" s="724"/>
      <c r="B5" s="724"/>
      <c r="C5" s="724"/>
      <c r="D5" s="724"/>
      <c r="E5" s="724"/>
      <c r="F5" s="724"/>
      <c r="G5" s="724"/>
      <c r="H5" s="724"/>
      <c r="I5" s="724"/>
    </row>
    <row r="6" spans="1:9" ht="18.75" customHeight="1" x14ac:dyDescent="0.25">
      <c r="A6" s="724"/>
      <c r="B6" s="724"/>
      <c r="C6" s="724"/>
      <c r="D6" s="724"/>
      <c r="E6" s="724"/>
      <c r="F6" s="724"/>
      <c r="G6" s="724"/>
      <c r="H6" s="724"/>
      <c r="I6" s="724"/>
    </row>
    <row r="7" spans="1:9" ht="18.75" customHeight="1" x14ac:dyDescent="0.25">
      <c r="A7" s="724"/>
      <c r="B7" s="724"/>
      <c r="C7" s="724"/>
      <c r="D7" s="724"/>
      <c r="E7" s="724"/>
      <c r="F7" s="724"/>
      <c r="G7" s="724"/>
      <c r="H7" s="724"/>
      <c r="I7" s="724"/>
    </row>
    <row r="8" spans="1:9" x14ac:dyDescent="0.25">
      <c r="A8" s="725" t="s">
        <v>46</v>
      </c>
      <c r="B8" s="725"/>
      <c r="C8" s="725"/>
      <c r="D8" s="725"/>
      <c r="E8" s="725"/>
      <c r="F8" s="725"/>
      <c r="G8" s="725"/>
      <c r="H8" s="725"/>
      <c r="I8" s="725"/>
    </row>
    <row r="9" spans="1:9" x14ac:dyDescent="0.25">
      <c r="A9" s="725"/>
      <c r="B9" s="725"/>
      <c r="C9" s="725"/>
      <c r="D9" s="725"/>
      <c r="E9" s="725"/>
      <c r="F9" s="725"/>
      <c r="G9" s="725"/>
      <c r="H9" s="725"/>
      <c r="I9" s="725"/>
    </row>
    <row r="10" spans="1:9" x14ac:dyDescent="0.25">
      <c r="A10" s="725"/>
      <c r="B10" s="725"/>
      <c r="C10" s="725"/>
      <c r="D10" s="725"/>
      <c r="E10" s="725"/>
      <c r="F10" s="725"/>
      <c r="G10" s="725"/>
      <c r="H10" s="725"/>
      <c r="I10" s="725"/>
    </row>
    <row r="11" spans="1:9" x14ac:dyDescent="0.25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x14ac:dyDescent="0.25">
      <c r="A12" s="725"/>
      <c r="B12" s="725"/>
      <c r="C12" s="725"/>
      <c r="D12" s="725"/>
      <c r="E12" s="725"/>
      <c r="F12" s="725"/>
      <c r="G12" s="725"/>
      <c r="H12" s="725"/>
      <c r="I12" s="725"/>
    </row>
    <row r="13" spans="1:9" x14ac:dyDescent="0.25">
      <c r="A13" s="725"/>
      <c r="B13" s="725"/>
      <c r="C13" s="725"/>
      <c r="D13" s="725"/>
      <c r="E13" s="725"/>
      <c r="F13" s="725"/>
      <c r="G13" s="725"/>
      <c r="H13" s="725"/>
      <c r="I13" s="725"/>
    </row>
    <row r="14" spans="1:9" x14ac:dyDescent="0.25">
      <c r="A14" s="725"/>
      <c r="B14" s="725"/>
      <c r="C14" s="725"/>
      <c r="D14" s="725"/>
      <c r="E14" s="725"/>
      <c r="F14" s="725"/>
      <c r="G14" s="725"/>
      <c r="H14" s="725"/>
      <c r="I14" s="725"/>
    </row>
    <row r="15" spans="1:9" ht="19.5" customHeight="1" thickBot="1" x14ac:dyDescent="0.35">
      <c r="A15" s="507"/>
    </row>
    <row r="16" spans="1:9" ht="19.5" customHeight="1" thickBot="1" x14ac:dyDescent="0.35">
      <c r="A16" s="697" t="s">
        <v>31</v>
      </c>
      <c r="B16" s="698"/>
      <c r="C16" s="698"/>
      <c r="D16" s="698"/>
      <c r="E16" s="698"/>
      <c r="F16" s="698"/>
      <c r="G16" s="698"/>
      <c r="H16" s="699"/>
    </row>
    <row r="17" spans="1:14" ht="20.25" customHeight="1" x14ac:dyDescent="0.25">
      <c r="A17" s="700" t="s">
        <v>47</v>
      </c>
      <c r="B17" s="700"/>
      <c r="C17" s="700"/>
      <c r="D17" s="700"/>
      <c r="E17" s="700"/>
      <c r="F17" s="700"/>
      <c r="G17" s="700"/>
      <c r="H17" s="700"/>
    </row>
    <row r="18" spans="1:14" ht="26.25" customHeight="1" x14ac:dyDescent="0.4">
      <c r="A18" s="417" t="s">
        <v>33</v>
      </c>
      <c r="B18" s="696" t="s">
        <v>5</v>
      </c>
      <c r="C18" s="696"/>
      <c r="D18" s="561"/>
      <c r="E18" s="418"/>
      <c r="F18" s="580"/>
      <c r="G18" s="580"/>
      <c r="H18" s="580"/>
    </row>
    <row r="19" spans="1:14" ht="26.25" customHeight="1" x14ac:dyDescent="0.4">
      <c r="A19" s="417" t="s">
        <v>34</v>
      </c>
      <c r="B19" s="572" t="s">
        <v>165</v>
      </c>
      <c r="C19" s="580">
        <v>29</v>
      </c>
      <c r="D19" s="580"/>
      <c r="E19" s="580"/>
      <c r="F19" s="580"/>
      <c r="G19" s="580"/>
      <c r="H19" s="580"/>
    </row>
    <row r="20" spans="1:14" ht="26.25" customHeight="1" x14ac:dyDescent="0.4">
      <c r="A20" s="417" t="s">
        <v>35</v>
      </c>
      <c r="B20" s="701" t="s">
        <v>9</v>
      </c>
      <c r="C20" s="701"/>
      <c r="D20" s="580"/>
      <c r="E20" s="580"/>
      <c r="F20" s="580"/>
      <c r="G20" s="580"/>
      <c r="H20" s="580"/>
    </row>
    <row r="21" spans="1:14" ht="26.25" customHeight="1" x14ac:dyDescent="0.4">
      <c r="A21" s="417" t="s">
        <v>36</v>
      </c>
      <c r="B21" s="701" t="s">
        <v>11</v>
      </c>
      <c r="C21" s="701"/>
      <c r="D21" s="701"/>
      <c r="E21" s="701"/>
      <c r="F21" s="701"/>
      <c r="G21" s="701"/>
      <c r="H21" s="701"/>
      <c r="I21" s="419"/>
    </row>
    <row r="22" spans="1:14" ht="26.25" customHeight="1" x14ac:dyDescent="0.4">
      <c r="A22" s="417" t="s">
        <v>37</v>
      </c>
      <c r="B22" s="420" t="s">
        <v>12</v>
      </c>
      <c r="C22" s="580"/>
      <c r="D22" s="580"/>
      <c r="E22" s="580"/>
      <c r="F22" s="580"/>
      <c r="G22" s="580"/>
      <c r="H22" s="580"/>
    </row>
    <row r="23" spans="1:14" ht="26.25" customHeight="1" x14ac:dyDescent="0.4">
      <c r="A23" s="417" t="s">
        <v>38</v>
      </c>
      <c r="B23" s="420"/>
      <c r="C23" s="580"/>
      <c r="D23" s="580"/>
      <c r="E23" s="580"/>
      <c r="F23" s="580"/>
      <c r="G23" s="580"/>
      <c r="H23" s="580"/>
    </row>
    <row r="24" spans="1:14" ht="18.75" x14ac:dyDescent="0.3">
      <c r="A24" s="417"/>
      <c r="B24" s="421"/>
    </row>
    <row r="25" spans="1:14" ht="18.75" x14ac:dyDescent="0.3">
      <c r="A25" s="422" t="s">
        <v>1</v>
      </c>
      <c r="B25" s="421"/>
    </row>
    <row r="26" spans="1:14" ht="26.25" customHeight="1" x14ac:dyDescent="0.4">
      <c r="A26" s="556" t="s">
        <v>4</v>
      </c>
      <c r="B26" s="696" t="s">
        <v>127</v>
      </c>
      <c r="C26" s="696"/>
    </row>
    <row r="27" spans="1:14" ht="26.25" customHeight="1" x14ac:dyDescent="0.4">
      <c r="A27" s="514" t="s">
        <v>48</v>
      </c>
      <c r="B27" s="702" t="s">
        <v>130</v>
      </c>
      <c r="C27" s="702"/>
    </row>
    <row r="28" spans="1:14" ht="27" customHeight="1" thickBot="1" x14ac:dyDescent="0.45">
      <c r="A28" s="514" t="s">
        <v>6</v>
      </c>
      <c r="B28" s="509">
        <v>99.4</v>
      </c>
    </row>
    <row r="29" spans="1:14" s="4" customFormat="1" ht="27" customHeight="1" thickBot="1" x14ac:dyDescent="0.45">
      <c r="A29" s="514" t="s">
        <v>49</v>
      </c>
      <c r="B29" s="423"/>
      <c r="C29" s="703" t="s">
        <v>50</v>
      </c>
      <c r="D29" s="704"/>
      <c r="E29" s="704"/>
      <c r="F29" s="704"/>
      <c r="G29" s="705"/>
      <c r="I29" s="424"/>
      <c r="J29" s="424"/>
      <c r="K29" s="424"/>
      <c r="L29" s="424"/>
    </row>
    <row r="30" spans="1:14" s="4" customFormat="1" ht="19.5" customHeight="1" thickBot="1" x14ac:dyDescent="0.35">
      <c r="A30" s="514" t="s">
        <v>51</v>
      </c>
      <c r="B30" s="575">
        <f>B28-B29</f>
        <v>99.4</v>
      </c>
      <c r="C30" s="425"/>
      <c r="D30" s="425"/>
      <c r="E30" s="425"/>
      <c r="F30" s="425"/>
      <c r="G30" s="426"/>
      <c r="I30" s="424"/>
      <c r="J30" s="424"/>
      <c r="K30" s="424"/>
      <c r="L30" s="424"/>
    </row>
    <row r="31" spans="1:14" s="4" customFormat="1" ht="27" customHeight="1" thickBot="1" x14ac:dyDescent="0.45">
      <c r="A31" s="514" t="s">
        <v>52</v>
      </c>
      <c r="B31" s="427">
        <v>1</v>
      </c>
      <c r="C31" s="706" t="s">
        <v>53</v>
      </c>
      <c r="D31" s="707"/>
      <c r="E31" s="707"/>
      <c r="F31" s="707"/>
      <c r="G31" s="707"/>
      <c r="H31" s="708"/>
      <c r="I31" s="424"/>
      <c r="J31" s="424"/>
      <c r="K31" s="424"/>
      <c r="L31" s="424"/>
    </row>
    <row r="32" spans="1:14" s="4" customFormat="1" ht="27" customHeight="1" thickBot="1" x14ac:dyDescent="0.45">
      <c r="A32" s="514" t="s">
        <v>54</v>
      </c>
      <c r="B32" s="427">
        <v>1</v>
      </c>
      <c r="C32" s="706" t="s">
        <v>55</v>
      </c>
      <c r="D32" s="707"/>
      <c r="E32" s="707"/>
      <c r="F32" s="707"/>
      <c r="G32" s="707"/>
      <c r="H32" s="708"/>
      <c r="I32" s="424"/>
      <c r="J32" s="424"/>
      <c r="K32" s="424"/>
      <c r="L32" s="428"/>
      <c r="M32" s="428"/>
      <c r="N32" s="429"/>
    </row>
    <row r="33" spans="1:14" s="4" customFormat="1" ht="17.25" customHeight="1" x14ac:dyDescent="0.3">
      <c r="A33" s="514"/>
      <c r="B33" s="430"/>
      <c r="C33" s="431"/>
      <c r="D33" s="431"/>
      <c r="E33" s="431"/>
      <c r="F33" s="431"/>
      <c r="G33" s="431"/>
      <c r="H33" s="431"/>
      <c r="I33" s="424"/>
      <c r="J33" s="424"/>
      <c r="K33" s="424"/>
      <c r="L33" s="428"/>
      <c r="M33" s="428"/>
      <c r="N33" s="429"/>
    </row>
    <row r="34" spans="1:14" s="4" customFormat="1" ht="18.75" x14ac:dyDescent="0.3">
      <c r="A34" s="514" t="s">
        <v>56</v>
      </c>
      <c r="B34" s="432">
        <f>B31/B32</f>
        <v>1</v>
      </c>
      <c r="C34" s="507" t="s">
        <v>57</v>
      </c>
      <c r="D34" s="507"/>
      <c r="E34" s="507"/>
      <c r="F34" s="507"/>
      <c r="G34" s="507"/>
      <c r="I34" s="424"/>
      <c r="J34" s="424"/>
      <c r="K34" s="424"/>
      <c r="L34" s="428"/>
      <c r="M34" s="428"/>
      <c r="N34" s="429"/>
    </row>
    <row r="35" spans="1:14" s="4" customFormat="1" ht="19.5" customHeight="1" thickBot="1" x14ac:dyDescent="0.35">
      <c r="A35" s="514"/>
      <c r="B35" s="575"/>
      <c r="G35" s="507"/>
      <c r="I35" s="424"/>
      <c r="J35" s="424"/>
      <c r="K35" s="424"/>
      <c r="L35" s="428"/>
      <c r="M35" s="428"/>
      <c r="N35" s="429"/>
    </row>
    <row r="36" spans="1:14" s="4" customFormat="1" ht="27" customHeight="1" thickBot="1" x14ac:dyDescent="0.45">
      <c r="A36" s="433" t="s">
        <v>58</v>
      </c>
      <c r="B36" s="434">
        <v>20</v>
      </c>
      <c r="C36" s="507"/>
      <c r="D36" s="709" t="s">
        <v>59</v>
      </c>
      <c r="E36" s="710"/>
      <c r="F36" s="709" t="s">
        <v>60</v>
      </c>
      <c r="G36" s="711"/>
      <c r="J36" s="424"/>
      <c r="K36" s="424"/>
      <c r="L36" s="428"/>
      <c r="M36" s="428"/>
      <c r="N36" s="429"/>
    </row>
    <row r="37" spans="1:14" s="4" customFormat="1" ht="27" customHeight="1" thickBot="1" x14ac:dyDescent="0.45">
      <c r="A37" s="435" t="s">
        <v>61</v>
      </c>
      <c r="B37" s="436">
        <v>4</v>
      </c>
      <c r="C37" s="437" t="s">
        <v>62</v>
      </c>
      <c r="D37" s="438" t="s">
        <v>63</v>
      </c>
      <c r="E37" s="439" t="s">
        <v>64</v>
      </c>
      <c r="F37" s="438" t="s">
        <v>63</v>
      </c>
      <c r="G37" s="440" t="s">
        <v>64</v>
      </c>
      <c r="I37" s="441" t="s">
        <v>65</v>
      </c>
      <c r="J37" s="424"/>
      <c r="K37" s="424"/>
      <c r="L37" s="428"/>
      <c r="M37" s="428"/>
      <c r="N37" s="429"/>
    </row>
    <row r="38" spans="1:14" s="4" customFormat="1" ht="26.25" customHeight="1" x14ac:dyDescent="0.4">
      <c r="A38" s="435" t="s">
        <v>66</v>
      </c>
      <c r="B38" s="436">
        <v>20</v>
      </c>
      <c r="C38" s="442">
        <v>1</v>
      </c>
      <c r="D38" s="590">
        <v>227494779</v>
      </c>
      <c r="E38" s="444">
        <f>IF(ISBLANK(D38),"-",$D$48/$D$45*D38)</f>
        <v>114586775.82853596</v>
      </c>
      <c r="F38" s="593">
        <v>231455025</v>
      </c>
      <c r="G38" s="445">
        <f>IF(ISBLANK(F38),"-",$D$48/$F$45*F38)</f>
        <v>113071611.1170096</v>
      </c>
      <c r="I38" s="446"/>
      <c r="J38" s="424"/>
      <c r="K38" s="424"/>
      <c r="L38" s="428"/>
      <c r="M38" s="428"/>
      <c r="N38" s="429"/>
    </row>
    <row r="39" spans="1:14" s="4" customFormat="1" ht="26.25" customHeight="1" x14ac:dyDescent="0.4">
      <c r="A39" s="435" t="s">
        <v>67</v>
      </c>
      <c r="B39" s="436">
        <v>1</v>
      </c>
      <c r="C39" s="464">
        <v>2</v>
      </c>
      <c r="D39" s="591">
        <v>227331773</v>
      </c>
      <c r="E39" s="448">
        <f>IF(ISBLANK(D39),"-",$D$48/$D$45*D39)</f>
        <v>114504671.38612717</v>
      </c>
      <c r="F39" s="594">
        <v>230973127</v>
      </c>
      <c r="G39" s="449">
        <f>IF(ISBLANK(F39),"-",$D$48/$F$45*F39)</f>
        <v>112836191.80280778</v>
      </c>
      <c r="I39" s="713">
        <f>ABS((F43/D43*D42)-F42)/D42</f>
        <v>1.4840432318475094E-2</v>
      </c>
      <c r="J39" s="424"/>
      <c r="K39" s="424"/>
      <c r="L39" s="428"/>
      <c r="M39" s="428"/>
      <c r="N39" s="429"/>
    </row>
    <row r="40" spans="1:14" ht="26.25" customHeight="1" x14ac:dyDescent="0.4">
      <c r="A40" s="435" t="s">
        <v>68</v>
      </c>
      <c r="B40" s="436">
        <v>1</v>
      </c>
      <c r="C40" s="464">
        <v>3</v>
      </c>
      <c r="D40" s="591">
        <v>227389415</v>
      </c>
      <c r="E40" s="448">
        <f>IF(ISBLANK(D40),"-",$D$48/$D$45*D40)</f>
        <v>114533705.06752127</v>
      </c>
      <c r="F40" s="594">
        <v>230840366</v>
      </c>
      <c r="G40" s="449">
        <f>IF(ISBLANK(F40),"-",$D$48/$F$45*F40)</f>
        <v>112771334.70945452</v>
      </c>
      <c r="I40" s="713"/>
      <c r="L40" s="428"/>
      <c r="M40" s="428"/>
      <c r="N40" s="507"/>
    </row>
    <row r="41" spans="1:14" ht="27" customHeight="1" thickBot="1" x14ac:dyDescent="0.45">
      <c r="A41" s="435" t="s">
        <v>69</v>
      </c>
      <c r="B41" s="436">
        <v>1</v>
      </c>
      <c r="C41" s="450">
        <v>4</v>
      </c>
      <c r="D41" s="592"/>
      <c r="E41" s="452" t="str">
        <f>IF(ISBLANK(D41),"-",$D$48/$D$45*D41)</f>
        <v>-</v>
      </c>
      <c r="F41" s="595"/>
      <c r="G41" s="453" t="str">
        <f>IF(ISBLANK(F41),"-",$D$48/$F$45*F41)</f>
        <v>-</v>
      </c>
      <c r="I41" s="454"/>
      <c r="L41" s="428"/>
      <c r="M41" s="428"/>
      <c r="N41" s="507"/>
    </row>
    <row r="42" spans="1:14" ht="27" customHeight="1" thickBot="1" x14ac:dyDescent="0.45">
      <c r="A42" s="435" t="s">
        <v>70</v>
      </c>
      <c r="B42" s="436">
        <v>1</v>
      </c>
      <c r="C42" s="455" t="s">
        <v>71</v>
      </c>
      <c r="D42" s="456">
        <f>AVERAGE(D38:D41)</f>
        <v>227405322.33333334</v>
      </c>
      <c r="E42" s="457">
        <f>AVERAGE(E38:E41)</f>
        <v>114541717.42739481</v>
      </c>
      <c r="F42" s="456">
        <f>AVERAGE(F38:F41)</f>
        <v>231089506</v>
      </c>
      <c r="G42" s="458">
        <f>AVERAGE(G38:G41)</f>
        <v>112893045.87642397</v>
      </c>
      <c r="H42" s="459"/>
    </row>
    <row r="43" spans="1:14" ht="26.25" customHeight="1" x14ac:dyDescent="0.4">
      <c r="A43" s="435" t="s">
        <v>72</v>
      </c>
      <c r="B43" s="436">
        <v>1</v>
      </c>
      <c r="C43" s="460" t="s">
        <v>73</v>
      </c>
      <c r="D43" s="461">
        <v>29.96</v>
      </c>
      <c r="E43" s="507"/>
      <c r="F43" s="461">
        <v>30.89</v>
      </c>
      <c r="H43" s="459"/>
    </row>
    <row r="44" spans="1:14" ht="26.25" customHeight="1" x14ac:dyDescent="0.4">
      <c r="A44" s="435" t="s">
        <v>74</v>
      </c>
      <c r="B44" s="436">
        <v>1</v>
      </c>
      <c r="C44" s="462" t="s">
        <v>75</v>
      </c>
      <c r="D44" s="463">
        <f>D43*$B$34</f>
        <v>29.96</v>
      </c>
      <c r="E44" s="522"/>
      <c r="F44" s="463">
        <f>F43*$B$34</f>
        <v>30.89</v>
      </c>
      <c r="H44" s="459"/>
    </row>
    <row r="45" spans="1:14" ht="19.5" customHeight="1" thickBot="1" x14ac:dyDescent="0.35">
      <c r="A45" s="435" t="s">
        <v>76</v>
      </c>
      <c r="B45" s="464">
        <f>(B44/B43)*(B42/B41)*(B40/B39)*(B38/B37)*B36</f>
        <v>100</v>
      </c>
      <c r="C45" s="462" t="s">
        <v>77</v>
      </c>
      <c r="D45" s="465">
        <f>D44*$B$30/100</f>
        <v>29.780240000000003</v>
      </c>
      <c r="E45" s="504"/>
      <c r="F45" s="465">
        <f>F44*$B$30/100</f>
        <v>30.704660000000004</v>
      </c>
      <c r="H45" s="459"/>
    </row>
    <row r="46" spans="1:14" ht="19.5" customHeight="1" thickBot="1" x14ac:dyDescent="0.35">
      <c r="A46" s="714" t="s">
        <v>78</v>
      </c>
      <c r="B46" s="715"/>
      <c r="C46" s="462" t="s">
        <v>79</v>
      </c>
      <c r="D46" s="466">
        <f>D45/$B$45</f>
        <v>0.29780240000000002</v>
      </c>
      <c r="E46" s="467"/>
      <c r="F46" s="468">
        <f>F45/$B$45</f>
        <v>0.30704660000000006</v>
      </c>
      <c r="H46" s="459"/>
    </row>
    <row r="47" spans="1:14" ht="27" customHeight="1" thickBot="1" x14ac:dyDescent="0.45">
      <c r="A47" s="716"/>
      <c r="B47" s="717"/>
      <c r="C47" s="469" t="s">
        <v>80</v>
      </c>
      <c r="D47" s="470">
        <v>0.15</v>
      </c>
      <c r="E47" s="471"/>
      <c r="F47" s="467"/>
      <c r="H47" s="459"/>
    </row>
    <row r="48" spans="1:14" ht="18.75" x14ac:dyDescent="0.3">
      <c r="C48" s="472" t="s">
        <v>81</v>
      </c>
      <c r="D48" s="465">
        <f>D47*$B$45</f>
        <v>15</v>
      </c>
      <c r="F48" s="473"/>
      <c r="H48" s="459"/>
    </row>
    <row r="49" spans="1:12" ht="19.5" customHeight="1" thickBot="1" x14ac:dyDescent="0.35">
      <c r="C49" s="474" t="s">
        <v>82</v>
      </c>
      <c r="D49" s="475">
        <f>D48/B34</f>
        <v>15</v>
      </c>
      <c r="F49" s="473"/>
      <c r="H49" s="459"/>
    </row>
    <row r="50" spans="1:12" ht="18.75" x14ac:dyDescent="0.3">
      <c r="C50" s="433" t="s">
        <v>83</v>
      </c>
      <c r="D50" s="476">
        <f>AVERAGE(E38:E41,G38:G41)</f>
        <v>113717381.6519094</v>
      </c>
      <c r="F50" s="477"/>
      <c r="H50" s="459"/>
    </row>
    <row r="51" spans="1:12" ht="18.75" x14ac:dyDescent="0.3">
      <c r="C51" s="435" t="s">
        <v>84</v>
      </c>
      <c r="D51" s="478">
        <f>STDEV(E38:E41,G38:G41)/D50</f>
        <v>7.9926981996219417E-3</v>
      </c>
      <c r="F51" s="477"/>
      <c r="H51" s="459"/>
    </row>
    <row r="52" spans="1:12" ht="19.5" customHeight="1" thickBot="1" x14ac:dyDescent="0.35">
      <c r="C52" s="479" t="s">
        <v>20</v>
      </c>
      <c r="D52" s="480">
        <f>COUNT(E38:E41,G38:G41)</f>
        <v>6</v>
      </c>
      <c r="F52" s="477"/>
    </row>
    <row r="54" spans="1:12" ht="18.75" x14ac:dyDescent="0.3">
      <c r="A54" s="481" t="s">
        <v>1</v>
      </c>
      <c r="B54" s="482" t="s">
        <v>85</v>
      </c>
    </row>
    <row r="55" spans="1:12" ht="18.75" x14ac:dyDescent="0.3">
      <c r="A55" s="507" t="s">
        <v>86</v>
      </c>
      <c r="B55" s="483" t="str">
        <f>B21</f>
        <v xml:space="preserve">Lamivudine 150mg + Zidovudine 300mg + Nevirapine 200mg </v>
      </c>
    </row>
    <row r="56" spans="1:12" ht="26.25" customHeight="1" x14ac:dyDescent="0.4">
      <c r="A56" s="483" t="s">
        <v>87</v>
      </c>
      <c r="B56" s="484">
        <v>300</v>
      </c>
      <c r="C56" s="507" t="str">
        <f>B20</f>
        <v>Lamivudine     Nevirapine and Zidovudine</v>
      </c>
      <c r="H56" s="522"/>
    </row>
    <row r="57" spans="1:12" ht="18.75" x14ac:dyDescent="0.3">
      <c r="A57" s="483" t="s">
        <v>88</v>
      </c>
      <c r="B57" s="562">
        <f>Uniformity!C46</f>
        <v>1131.7745000000002</v>
      </c>
      <c r="H57" s="522"/>
    </row>
    <row r="58" spans="1:12" ht="19.5" customHeight="1" thickBot="1" x14ac:dyDescent="0.35">
      <c r="H58" s="522"/>
    </row>
    <row r="59" spans="1:12" s="4" customFormat="1" ht="27" customHeight="1" thickBot="1" x14ac:dyDescent="0.45">
      <c r="A59" s="433" t="s">
        <v>89</v>
      </c>
      <c r="B59" s="434">
        <v>100</v>
      </c>
      <c r="C59" s="507"/>
      <c r="D59" s="485" t="s">
        <v>90</v>
      </c>
      <c r="E59" s="486" t="s">
        <v>62</v>
      </c>
      <c r="F59" s="486" t="s">
        <v>63</v>
      </c>
      <c r="G59" s="486" t="s">
        <v>91</v>
      </c>
      <c r="H59" s="437" t="s">
        <v>92</v>
      </c>
      <c r="L59" s="424"/>
    </row>
    <row r="60" spans="1:12" s="4" customFormat="1" ht="26.25" customHeight="1" x14ac:dyDescent="0.4">
      <c r="A60" s="435" t="s">
        <v>93</v>
      </c>
      <c r="B60" s="436">
        <v>5</v>
      </c>
      <c r="C60" s="718" t="s">
        <v>94</v>
      </c>
      <c r="D60" s="721">
        <f>lamivudine!D60</f>
        <v>1111</v>
      </c>
      <c r="E60" s="487">
        <v>1</v>
      </c>
      <c r="F60" s="488">
        <v>210424002</v>
      </c>
      <c r="G60" s="563">
        <f>IF(ISBLANK(F60),"-",(F60/$D$50*$D$47*$B$68)*($B$57/$D$60))</f>
        <v>282.75189831520873</v>
      </c>
      <c r="H60" s="489">
        <f t="shared" ref="H60:H71" si="0">IF(ISBLANK(F60),"-",G60/$B$56)</f>
        <v>0.94250632771736242</v>
      </c>
      <c r="L60" s="424"/>
    </row>
    <row r="61" spans="1:12" s="4" customFormat="1" ht="26.25" customHeight="1" x14ac:dyDescent="0.4">
      <c r="A61" s="435" t="s">
        <v>95</v>
      </c>
      <c r="B61" s="436">
        <v>50</v>
      </c>
      <c r="C61" s="719"/>
      <c r="D61" s="722"/>
      <c r="E61" s="490">
        <v>2</v>
      </c>
      <c r="F61" s="447">
        <v>208806598</v>
      </c>
      <c r="G61" s="564">
        <f>IF(ISBLANK(F61),"-",(F61/$D$50*$D$47*$B$68)*($B$57/$D$60))</f>
        <v>280.57855284608007</v>
      </c>
      <c r="H61" s="491">
        <f t="shared" si="0"/>
        <v>0.93526184282026692</v>
      </c>
      <c r="L61" s="424"/>
    </row>
    <row r="62" spans="1:12" s="4" customFormat="1" ht="26.25" customHeight="1" x14ac:dyDescent="0.4">
      <c r="A62" s="435" t="s">
        <v>96</v>
      </c>
      <c r="B62" s="436">
        <v>1</v>
      </c>
      <c r="C62" s="719"/>
      <c r="D62" s="722"/>
      <c r="E62" s="490">
        <v>3</v>
      </c>
      <c r="F62" s="492">
        <v>211260775</v>
      </c>
      <c r="G62" s="564">
        <f>IF(ISBLANK(F62),"-",(F62/$D$50*$D$47*$B$68)*($B$57/$D$60))</f>
        <v>283.87629074173861</v>
      </c>
      <c r="H62" s="491">
        <f t="shared" si="0"/>
        <v>0.94625430247246201</v>
      </c>
      <c r="L62" s="424"/>
    </row>
    <row r="63" spans="1:12" ht="27" customHeight="1" thickBot="1" x14ac:dyDescent="0.45">
      <c r="A63" s="435" t="s">
        <v>97</v>
      </c>
      <c r="B63" s="436">
        <v>1</v>
      </c>
      <c r="C63" s="720"/>
      <c r="D63" s="723"/>
      <c r="E63" s="493">
        <v>4</v>
      </c>
      <c r="F63" s="494"/>
      <c r="G63" s="564" t="str">
        <f>IF(ISBLANK(F63),"-",(F63/$D$50*$D$47*$B$68)*($B$57/$D$60))</f>
        <v>-</v>
      </c>
      <c r="H63" s="491" t="str">
        <f t="shared" si="0"/>
        <v>-</v>
      </c>
    </row>
    <row r="64" spans="1:12" ht="26.25" customHeight="1" x14ac:dyDescent="0.4">
      <c r="A64" s="435" t="s">
        <v>98</v>
      </c>
      <c r="B64" s="436">
        <v>1</v>
      </c>
      <c r="C64" s="718" t="s">
        <v>99</v>
      </c>
      <c r="D64" s="721">
        <f>lamivudine!D64</f>
        <v>1126.1600000000001</v>
      </c>
      <c r="E64" s="487">
        <v>1</v>
      </c>
      <c r="F64" s="488">
        <v>208031174</v>
      </c>
      <c r="G64" s="565">
        <f>IF(ISBLANK(F64),"-",(F64/$D$50*$D$47*$B$68)*($B$57/$D$64))</f>
        <v>275.77356574315297</v>
      </c>
      <c r="H64" s="495">
        <f t="shared" si="0"/>
        <v>0.91924521914384327</v>
      </c>
    </row>
    <row r="65" spans="1:8" ht="26.25" customHeight="1" x14ac:dyDescent="0.4">
      <c r="A65" s="435" t="s">
        <v>100</v>
      </c>
      <c r="B65" s="436">
        <v>1</v>
      </c>
      <c r="C65" s="719"/>
      <c r="D65" s="722"/>
      <c r="E65" s="490">
        <v>2</v>
      </c>
      <c r="F65" s="447">
        <v>207250899</v>
      </c>
      <c r="G65" s="566">
        <f>IF(ISBLANK(F65),"-",(F65/$D$50*$D$47*$B$68)*($B$57/$D$64))</f>
        <v>274.73920529191491</v>
      </c>
      <c r="H65" s="496">
        <f t="shared" si="0"/>
        <v>0.91579735097304971</v>
      </c>
    </row>
    <row r="66" spans="1:8" ht="26.25" customHeight="1" x14ac:dyDescent="0.4">
      <c r="A66" s="435" t="s">
        <v>101</v>
      </c>
      <c r="B66" s="436">
        <v>1</v>
      </c>
      <c r="C66" s="719"/>
      <c r="D66" s="722"/>
      <c r="E66" s="490">
        <v>3</v>
      </c>
      <c r="F66" s="447">
        <v>212130896</v>
      </c>
      <c r="G66" s="566">
        <f>IF(ISBLANK(F66),"-",(F66/$D$50*$D$47*$B$68)*($B$57/$D$64))</f>
        <v>281.20830387761958</v>
      </c>
      <c r="H66" s="496">
        <f t="shared" si="0"/>
        <v>0.93736101292539864</v>
      </c>
    </row>
    <row r="67" spans="1:8" ht="27" customHeight="1" thickBot="1" x14ac:dyDescent="0.45">
      <c r="A67" s="435" t="s">
        <v>102</v>
      </c>
      <c r="B67" s="436">
        <v>1</v>
      </c>
      <c r="C67" s="720"/>
      <c r="D67" s="723"/>
      <c r="E67" s="493">
        <v>4</v>
      </c>
      <c r="F67" s="494"/>
      <c r="G67" s="567" t="str">
        <f>IF(ISBLANK(F67),"-",(F67/$D$50*$D$47*$B$68)*($B$57/$D$64))</f>
        <v>-</v>
      </c>
      <c r="H67" s="497" t="str">
        <f t="shared" si="0"/>
        <v>-</v>
      </c>
    </row>
    <row r="68" spans="1:8" ht="26.25" customHeight="1" x14ac:dyDescent="0.4">
      <c r="A68" s="435" t="s">
        <v>103</v>
      </c>
      <c r="B68" s="498">
        <f>(B67/B66)*(B65/B64)*(B63/B62)*(B61/B60)*B59</f>
        <v>1000</v>
      </c>
      <c r="C68" s="718" t="s">
        <v>104</v>
      </c>
      <c r="D68" s="721">
        <f>lamivudine!D68</f>
        <v>1145.33</v>
      </c>
      <c r="E68" s="487">
        <v>1</v>
      </c>
      <c r="F68" s="488">
        <v>213594822</v>
      </c>
      <c r="G68" s="565">
        <f>IF(ISBLANK(F68),"-",(F68/$D$50*$D$47*$B$68)*($B$57/$D$68))</f>
        <v>278.4097215513633</v>
      </c>
      <c r="H68" s="491">
        <f t="shared" si="0"/>
        <v>0.92803240517121099</v>
      </c>
    </row>
    <row r="69" spans="1:8" ht="27" customHeight="1" thickBot="1" x14ac:dyDescent="0.45">
      <c r="A69" s="479" t="s">
        <v>105</v>
      </c>
      <c r="B69" s="499">
        <f>(D47*B68)/B56*B57</f>
        <v>565.88725000000011</v>
      </c>
      <c r="C69" s="719"/>
      <c r="D69" s="722"/>
      <c r="E69" s="490">
        <v>2</v>
      </c>
      <c r="F69" s="447">
        <v>220589019</v>
      </c>
      <c r="G69" s="566">
        <f>IF(ISBLANK(F69),"-",(F69/$D$50*$D$47*$B$68)*($B$57/$D$68))</f>
        <v>287.52629292239294</v>
      </c>
      <c r="H69" s="491">
        <f t="shared" si="0"/>
        <v>0.95842097640797652</v>
      </c>
    </row>
    <row r="70" spans="1:8" ht="26.25" customHeight="1" x14ac:dyDescent="0.4">
      <c r="A70" s="731" t="s">
        <v>78</v>
      </c>
      <c r="B70" s="732"/>
      <c r="C70" s="719"/>
      <c r="D70" s="722"/>
      <c r="E70" s="490">
        <v>3</v>
      </c>
      <c r="F70" s="447">
        <v>217391502</v>
      </c>
      <c r="G70" s="566">
        <f>IF(ISBLANK(F70),"-",(F70/$D$50*$D$47*$B$68)*($B$57/$D$68))</f>
        <v>283.35849611304076</v>
      </c>
      <c r="H70" s="491">
        <f t="shared" si="0"/>
        <v>0.94452832037680257</v>
      </c>
    </row>
    <row r="71" spans="1:8" ht="27" customHeight="1" thickBot="1" x14ac:dyDescent="0.45">
      <c r="A71" s="733"/>
      <c r="B71" s="734"/>
      <c r="C71" s="730"/>
      <c r="D71" s="723"/>
      <c r="E71" s="493">
        <v>4</v>
      </c>
      <c r="F71" s="494"/>
      <c r="G71" s="567" t="str">
        <f>IF(ISBLANK(F71),"-",(F71/$D$50*$D$47*$B$68)*($B$57/$D$68))</f>
        <v>-</v>
      </c>
      <c r="H71" s="500" t="str">
        <f t="shared" si="0"/>
        <v>-</v>
      </c>
    </row>
    <row r="72" spans="1:8" ht="26.25" customHeight="1" x14ac:dyDescent="0.4">
      <c r="A72" s="522"/>
      <c r="B72" s="522"/>
      <c r="C72" s="522"/>
      <c r="D72" s="522"/>
      <c r="E72" s="522"/>
      <c r="F72" s="501" t="s">
        <v>71</v>
      </c>
      <c r="G72" s="578">
        <f>AVERAGE(G60:G71)</f>
        <v>280.91359193361245</v>
      </c>
      <c r="H72" s="502">
        <f>AVERAGE(H60:H71)</f>
        <v>0.93637863977870817</v>
      </c>
    </row>
    <row r="73" spans="1:8" ht="26.25" customHeight="1" x14ac:dyDescent="0.4">
      <c r="C73" s="522"/>
      <c r="D73" s="522"/>
      <c r="E73" s="522"/>
      <c r="F73" s="503" t="s">
        <v>84</v>
      </c>
      <c r="G73" s="568">
        <f>STDEV(G60:G71)/G72</f>
        <v>1.4507807942022864E-2</v>
      </c>
      <c r="H73" s="568">
        <f>STDEV(H60:H71)/H72</f>
        <v>1.450780794202287E-2</v>
      </c>
    </row>
    <row r="74" spans="1:8" ht="27" customHeight="1" thickBot="1" x14ac:dyDescent="0.45">
      <c r="A74" s="522"/>
      <c r="B74" s="522"/>
      <c r="C74" s="522"/>
      <c r="D74" s="522"/>
      <c r="E74" s="504"/>
      <c r="F74" s="505" t="s">
        <v>20</v>
      </c>
      <c r="G74" s="506">
        <f>COUNT(G60:G71)</f>
        <v>9</v>
      </c>
      <c r="H74" s="506">
        <f>COUNT(H60:H71)</f>
        <v>9</v>
      </c>
    </row>
    <row r="76" spans="1:8" ht="26.25" customHeight="1" x14ac:dyDescent="0.4">
      <c r="A76" s="556" t="s">
        <v>106</v>
      </c>
      <c r="B76" s="514" t="s">
        <v>107</v>
      </c>
      <c r="C76" s="726" t="str">
        <f>B20</f>
        <v>Lamivudine     Nevirapine and Zidovudine</v>
      </c>
      <c r="D76" s="726"/>
      <c r="E76" s="507" t="s">
        <v>108</v>
      </c>
      <c r="F76" s="507"/>
      <c r="G76" s="508">
        <f>H72</f>
        <v>0.93637863977870817</v>
      </c>
      <c r="H76" s="575"/>
    </row>
    <row r="77" spans="1:8" ht="18.75" x14ac:dyDescent="0.3">
      <c r="A77" s="422" t="s">
        <v>109</v>
      </c>
      <c r="B77" s="422" t="s">
        <v>110</v>
      </c>
    </row>
    <row r="78" spans="1:8" ht="18.75" x14ac:dyDescent="0.3">
      <c r="A78" s="422"/>
      <c r="B78" s="422"/>
    </row>
    <row r="79" spans="1:8" ht="26.25" customHeight="1" x14ac:dyDescent="0.4">
      <c r="A79" s="556" t="s">
        <v>4</v>
      </c>
      <c r="B79" s="712" t="str">
        <f>B26</f>
        <v>zidovudine</v>
      </c>
      <c r="C79" s="712"/>
    </row>
    <row r="80" spans="1:8" ht="26.25" customHeight="1" x14ac:dyDescent="0.4">
      <c r="A80" s="514" t="s">
        <v>48</v>
      </c>
      <c r="B80" s="712" t="str">
        <f>B27</f>
        <v>WRS Z1-3</v>
      </c>
      <c r="C80" s="712"/>
    </row>
    <row r="81" spans="1:12" ht="27" customHeight="1" thickBot="1" x14ac:dyDescent="0.45">
      <c r="A81" s="514" t="s">
        <v>6</v>
      </c>
      <c r="B81" s="509">
        <f>B28</f>
        <v>99.4</v>
      </c>
    </row>
    <row r="82" spans="1:12" s="4" customFormat="1" ht="27" customHeight="1" thickBot="1" x14ac:dyDescent="0.45">
      <c r="A82" s="514" t="s">
        <v>49</v>
      </c>
      <c r="B82" s="423">
        <v>0</v>
      </c>
      <c r="C82" s="703" t="s">
        <v>50</v>
      </c>
      <c r="D82" s="704"/>
      <c r="E82" s="704"/>
      <c r="F82" s="704"/>
      <c r="G82" s="705"/>
      <c r="I82" s="424"/>
      <c r="J82" s="424"/>
      <c r="K82" s="424"/>
      <c r="L82" s="424"/>
    </row>
    <row r="83" spans="1:12" s="4" customFormat="1" ht="19.5" customHeight="1" thickBot="1" x14ac:dyDescent="0.35">
      <c r="A83" s="514" t="s">
        <v>51</v>
      </c>
      <c r="B83" s="575">
        <f>B81-B82</f>
        <v>99.4</v>
      </c>
      <c r="C83" s="425"/>
      <c r="D83" s="425"/>
      <c r="E83" s="425"/>
      <c r="F83" s="425"/>
      <c r="G83" s="426"/>
      <c r="I83" s="424"/>
      <c r="J83" s="424"/>
      <c r="K83" s="424"/>
      <c r="L83" s="424"/>
    </row>
    <row r="84" spans="1:12" s="4" customFormat="1" ht="27" customHeight="1" thickBot="1" x14ac:dyDescent="0.45">
      <c r="A84" s="514" t="s">
        <v>52</v>
      </c>
      <c r="B84" s="427">
        <v>1</v>
      </c>
      <c r="C84" s="706" t="s">
        <v>111</v>
      </c>
      <c r="D84" s="707"/>
      <c r="E84" s="707"/>
      <c r="F84" s="707"/>
      <c r="G84" s="707"/>
      <c r="H84" s="708"/>
      <c r="I84" s="424"/>
      <c r="J84" s="424"/>
      <c r="K84" s="424"/>
      <c r="L84" s="424"/>
    </row>
    <row r="85" spans="1:12" s="4" customFormat="1" ht="27" customHeight="1" thickBot="1" x14ac:dyDescent="0.45">
      <c r="A85" s="514" t="s">
        <v>54</v>
      </c>
      <c r="B85" s="427">
        <v>1</v>
      </c>
      <c r="C85" s="706" t="s">
        <v>112</v>
      </c>
      <c r="D85" s="707"/>
      <c r="E85" s="707"/>
      <c r="F85" s="707"/>
      <c r="G85" s="707"/>
      <c r="H85" s="708"/>
      <c r="I85" s="424"/>
      <c r="J85" s="424"/>
      <c r="K85" s="424"/>
      <c r="L85" s="424"/>
    </row>
    <row r="86" spans="1:12" s="4" customFormat="1" ht="18.75" x14ac:dyDescent="0.3">
      <c r="A86" s="514"/>
      <c r="B86" s="430"/>
      <c r="C86" s="431"/>
      <c r="D86" s="431"/>
      <c r="E86" s="431"/>
      <c r="F86" s="431"/>
      <c r="G86" s="431"/>
      <c r="H86" s="431"/>
      <c r="I86" s="424"/>
      <c r="J86" s="424"/>
      <c r="K86" s="424"/>
      <c r="L86" s="424"/>
    </row>
    <row r="87" spans="1:12" s="4" customFormat="1" ht="18.75" x14ac:dyDescent="0.3">
      <c r="A87" s="514" t="s">
        <v>56</v>
      </c>
      <c r="B87" s="432">
        <f>B84/B85</f>
        <v>1</v>
      </c>
      <c r="C87" s="507" t="s">
        <v>57</v>
      </c>
      <c r="D87" s="507"/>
      <c r="E87" s="507"/>
      <c r="F87" s="507"/>
      <c r="G87" s="507"/>
      <c r="I87" s="424"/>
      <c r="J87" s="424"/>
      <c r="K87" s="424"/>
      <c r="L87" s="424"/>
    </row>
    <row r="88" spans="1:12" ht="19.5" customHeight="1" thickBot="1" x14ac:dyDescent="0.35">
      <c r="A88" s="422"/>
      <c r="B88" s="422"/>
    </row>
    <row r="89" spans="1:12" ht="27" customHeight="1" thickBot="1" x14ac:dyDescent="0.45">
      <c r="A89" s="433" t="s">
        <v>58</v>
      </c>
      <c r="B89" s="434">
        <v>20</v>
      </c>
      <c r="D89" s="573" t="s">
        <v>59</v>
      </c>
      <c r="E89" s="574"/>
      <c r="F89" s="709" t="s">
        <v>60</v>
      </c>
      <c r="G89" s="711"/>
    </row>
    <row r="90" spans="1:12" ht="27" customHeight="1" thickBot="1" x14ac:dyDescent="0.45">
      <c r="A90" s="435" t="s">
        <v>61</v>
      </c>
      <c r="B90" s="436">
        <v>4</v>
      </c>
      <c r="C90" s="576" t="s">
        <v>62</v>
      </c>
      <c r="D90" s="438" t="s">
        <v>63</v>
      </c>
      <c r="E90" s="439" t="s">
        <v>64</v>
      </c>
      <c r="F90" s="438" t="s">
        <v>63</v>
      </c>
      <c r="G90" s="510" t="s">
        <v>64</v>
      </c>
      <c r="I90" s="441" t="s">
        <v>65</v>
      </c>
    </row>
    <row r="91" spans="1:12" ht="26.25" customHeight="1" x14ac:dyDescent="0.4">
      <c r="A91" s="435" t="s">
        <v>66</v>
      </c>
      <c r="B91" s="436">
        <v>20</v>
      </c>
      <c r="C91" s="511">
        <v>1</v>
      </c>
      <c r="D91" s="443">
        <v>28432681</v>
      </c>
      <c r="E91" s="444">
        <f>IF(ISBLANK(D91),"-",$D$101/$D$98*D91)</f>
        <v>33060918.678971644</v>
      </c>
      <c r="F91" s="443">
        <v>28460762</v>
      </c>
      <c r="G91" s="445">
        <f>IF(ISBLANK(F91),"-",$D$101/$F$98*F91)</f>
        <v>32211224.371767785</v>
      </c>
      <c r="I91" s="446"/>
    </row>
    <row r="92" spans="1:12" ht="26.25" customHeight="1" x14ac:dyDescent="0.4">
      <c r="A92" s="435" t="s">
        <v>67</v>
      </c>
      <c r="B92" s="436">
        <v>1</v>
      </c>
      <c r="C92" s="522">
        <v>2</v>
      </c>
      <c r="D92" s="447">
        <v>28745479</v>
      </c>
      <c r="E92" s="448">
        <f>IF(ISBLANK(D92),"-",$D$101/$D$98*D92)</f>
        <v>33424633.561889123</v>
      </c>
      <c r="F92" s="447">
        <v>28447203</v>
      </c>
      <c r="G92" s="449">
        <f>IF(ISBLANK(F92),"-",$D$101/$F$98*F92)</f>
        <v>32195878.612885546</v>
      </c>
      <c r="I92" s="713">
        <f>ABS((F96/D96*D95)-F95)/D95</f>
        <v>2.9963231703423202E-2</v>
      </c>
    </row>
    <row r="93" spans="1:12" ht="26.25" customHeight="1" x14ac:dyDescent="0.4">
      <c r="A93" s="435" t="s">
        <v>68</v>
      </c>
      <c r="B93" s="436">
        <v>1</v>
      </c>
      <c r="C93" s="522">
        <v>3</v>
      </c>
      <c r="D93" s="447">
        <v>28405213</v>
      </c>
      <c r="E93" s="448">
        <f>IF(ISBLANK(D93),"-",$D$101/$D$98*D93)</f>
        <v>33028979.470907729</v>
      </c>
      <c r="F93" s="447">
        <v>28455397</v>
      </c>
      <c r="G93" s="449">
        <f>IF(ISBLANK(F93),"-",$D$101/$F$98*F93)</f>
        <v>32205152.39032349</v>
      </c>
      <c r="I93" s="713"/>
    </row>
    <row r="94" spans="1:12" ht="27" customHeight="1" thickBot="1" x14ac:dyDescent="0.45">
      <c r="A94" s="435" t="s">
        <v>69</v>
      </c>
      <c r="B94" s="436">
        <v>1</v>
      </c>
      <c r="C94" s="512">
        <v>4</v>
      </c>
      <c r="D94" s="451"/>
      <c r="E94" s="452" t="str">
        <f>IF(ISBLANK(D94),"-",$D$101/$D$98*D94)</f>
        <v>-</v>
      </c>
      <c r="F94" s="513"/>
      <c r="G94" s="453" t="str">
        <f>IF(ISBLANK(F94),"-",$D$101/$F$98*F94)</f>
        <v>-</v>
      </c>
      <c r="I94" s="454"/>
    </row>
    <row r="95" spans="1:12" ht="27" customHeight="1" thickBot="1" x14ac:dyDescent="0.45">
      <c r="A95" s="435" t="s">
        <v>70</v>
      </c>
      <c r="B95" s="436">
        <v>1</v>
      </c>
      <c r="C95" s="514" t="s">
        <v>71</v>
      </c>
      <c r="D95" s="515">
        <f>AVERAGE(D91:D94)</f>
        <v>28527791</v>
      </c>
      <c r="E95" s="457">
        <f>AVERAGE(E91:E94)</f>
        <v>33171510.570589498</v>
      </c>
      <c r="F95" s="516">
        <f>AVERAGE(F91:F94)</f>
        <v>28454454</v>
      </c>
      <c r="G95" s="517">
        <f>AVERAGE(G91:G94)</f>
        <v>32204085.12499227</v>
      </c>
    </row>
    <row r="96" spans="1:12" ht="26.25" customHeight="1" x14ac:dyDescent="0.4">
      <c r="A96" s="435" t="s">
        <v>72</v>
      </c>
      <c r="B96" s="509">
        <v>1</v>
      </c>
      <c r="C96" s="518" t="s">
        <v>113</v>
      </c>
      <c r="D96" s="519">
        <v>28.84</v>
      </c>
      <c r="E96" s="507"/>
      <c r="F96" s="461">
        <v>29.63</v>
      </c>
    </row>
    <row r="97" spans="1:10" ht="26.25" customHeight="1" x14ac:dyDescent="0.4">
      <c r="A97" s="435" t="s">
        <v>74</v>
      </c>
      <c r="B97" s="509">
        <v>1</v>
      </c>
      <c r="C97" s="520" t="s">
        <v>114</v>
      </c>
      <c r="D97" s="521">
        <f>D96*$B$87</f>
        <v>28.84</v>
      </c>
      <c r="E97" s="522"/>
      <c r="F97" s="463">
        <f>F96*$B$87</f>
        <v>29.63</v>
      </c>
    </row>
    <row r="98" spans="1:10" ht="19.5" customHeight="1" thickBot="1" x14ac:dyDescent="0.35">
      <c r="A98" s="435" t="s">
        <v>76</v>
      </c>
      <c r="B98" s="522">
        <f>(B97/B96)*(B95/B94)*(B93/B92)*(B91/B90)*B89</f>
        <v>100</v>
      </c>
      <c r="C98" s="520" t="s">
        <v>115</v>
      </c>
      <c r="D98" s="523">
        <f>D97*$B$83/100</f>
        <v>28.666960000000003</v>
      </c>
      <c r="E98" s="504"/>
      <c r="F98" s="465">
        <f>F97*$B$83/100</f>
        <v>29.452220000000001</v>
      </c>
    </row>
    <row r="99" spans="1:10" ht="19.5" customHeight="1" thickBot="1" x14ac:dyDescent="0.35">
      <c r="A99" s="714" t="s">
        <v>78</v>
      </c>
      <c r="B99" s="728"/>
      <c r="C99" s="520" t="s">
        <v>116</v>
      </c>
      <c r="D99" s="524">
        <f>D98/$B$98</f>
        <v>0.28666960000000002</v>
      </c>
      <c r="E99" s="504"/>
      <c r="F99" s="468">
        <f>F98/$B$98</f>
        <v>0.29452220000000001</v>
      </c>
      <c r="H99" s="459"/>
    </row>
    <row r="100" spans="1:10" ht="19.5" customHeight="1" thickBot="1" x14ac:dyDescent="0.35">
      <c r="A100" s="716"/>
      <c r="B100" s="729"/>
      <c r="C100" s="520" t="s">
        <v>80</v>
      </c>
      <c r="D100" s="526">
        <f>$B$56/$B$116</f>
        <v>0.33333333333333331</v>
      </c>
      <c r="F100" s="473"/>
      <c r="G100" s="532"/>
      <c r="H100" s="459"/>
    </row>
    <row r="101" spans="1:10" ht="18.75" x14ac:dyDescent="0.3">
      <c r="C101" s="520" t="s">
        <v>81</v>
      </c>
      <c r="D101" s="521">
        <f>D100*$B$98</f>
        <v>33.333333333333329</v>
      </c>
      <c r="F101" s="473"/>
      <c r="H101" s="459"/>
    </row>
    <row r="102" spans="1:10" ht="19.5" customHeight="1" thickBot="1" x14ac:dyDescent="0.35">
      <c r="C102" s="527" t="s">
        <v>82</v>
      </c>
      <c r="D102" s="528">
        <f>D101/B34</f>
        <v>33.333333333333329</v>
      </c>
      <c r="F102" s="477"/>
      <c r="H102" s="459"/>
      <c r="J102" s="529"/>
    </row>
    <row r="103" spans="1:10" ht="18.75" x14ac:dyDescent="0.3">
      <c r="C103" s="530" t="s">
        <v>117</v>
      </c>
      <c r="D103" s="531">
        <f>AVERAGE(E91:E94,G91:G94)</f>
        <v>32687797.847790886</v>
      </c>
      <c r="F103" s="477"/>
      <c r="G103" s="532"/>
      <c r="H103" s="459"/>
      <c r="J103" s="533"/>
    </row>
    <row r="104" spans="1:10" ht="18.75" x14ac:dyDescent="0.3">
      <c r="C104" s="503" t="s">
        <v>84</v>
      </c>
      <c r="D104" s="534">
        <f>STDEV(E91:E94,G91:G94)/D103</f>
        <v>1.6759553272643377E-2</v>
      </c>
      <c r="F104" s="477"/>
      <c r="H104" s="459"/>
      <c r="J104" s="533"/>
    </row>
    <row r="105" spans="1:10" ht="19.5" customHeight="1" thickBot="1" x14ac:dyDescent="0.35">
      <c r="C105" s="505" t="s">
        <v>20</v>
      </c>
      <c r="D105" s="535">
        <f>COUNT(E91:E94,G91:G94)</f>
        <v>6</v>
      </c>
      <c r="F105" s="477"/>
      <c r="H105" s="459"/>
      <c r="J105" s="533"/>
    </row>
    <row r="106" spans="1:10" ht="19.5" customHeight="1" thickBot="1" x14ac:dyDescent="0.35">
      <c r="A106" s="481"/>
      <c r="B106" s="481"/>
      <c r="C106" s="481"/>
      <c r="D106" s="481"/>
      <c r="E106" s="481"/>
    </row>
    <row r="107" spans="1:10" ht="26.25" customHeight="1" x14ac:dyDescent="0.4">
      <c r="A107" s="433" t="s">
        <v>118</v>
      </c>
      <c r="B107" s="434">
        <v>900</v>
      </c>
      <c r="C107" s="573" t="s">
        <v>119</v>
      </c>
      <c r="D107" s="536" t="s">
        <v>63</v>
      </c>
      <c r="E107" s="537" t="s">
        <v>120</v>
      </c>
      <c r="F107" s="538" t="s">
        <v>121</v>
      </c>
    </row>
    <row r="108" spans="1:10" ht="26.25" customHeight="1" x14ac:dyDescent="0.4">
      <c r="A108" s="435" t="s">
        <v>122</v>
      </c>
      <c r="B108" s="436">
        <v>1</v>
      </c>
      <c r="C108" s="539">
        <v>1</v>
      </c>
      <c r="D108" s="540">
        <v>29705320</v>
      </c>
      <c r="E108" s="569">
        <f t="shared" ref="E108:E113" si="1">IF(ISBLANK(D108),"-",D108/$D$103*$D$100*$B$116)</f>
        <v>272.62760377729956</v>
      </c>
      <c r="F108" s="541">
        <f t="shared" ref="F108:F113" si="2">IF(ISBLANK(D108), "-", E108/$B$56)</f>
        <v>0.90875867925766518</v>
      </c>
    </row>
    <row r="109" spans="1:10" ht="26.25" customHeight="1" x14ac:dyDescent="0.4">
      <c r="A109" s="435" t="s">
        <v>95</v>
      </c>
      <c r="B109" s="436">
        <v>1</v>
      </c>
      <c r="C109" s="539">
        <v>2</v>
      </c>
      <c r="D109" s="540">
        <v>29037123</v>
      </c>
      <c r="E109" s="570">
        <f t="shared" si="1"/>
        <v>266.4950676874281</v>
      </c>
      <c r="F109" s="542">
        <f t="shared" si="2"/>
        <v>0.88831689229142696</v>
      </c>
    </row>
    <row r="110" spans="1:10" ht="26.25" customHeight="1" x14ac:dyDescent="0.4">
      <c r="A110" s="435" t="s">
        <v>96</v>
      </c>
      <c r="B110" s="436">
        <v>1</v>
      </c>
      <c r="C110" s="539">
        <v>3</v>
      </c>
      <c r="D110" s="540">
        <v>30243486</v>
      </c>
      <c r="E110" s="570">
        <f t="shared" si="1"/>
        <v>277.56674959408974</v>
      </c>
      <c r="F110" s="542">
        <f t="shared" si="2"/>
        <v>0.92522249864696582</v>
      </c>
    </row>
    <row r="111" spans="1:10" ht="26.25" customHeight="1" x14ac:dyDescent="0.4">
      <c r="A111" s="435" t="s">
        <v>97</v>
      </c>
      <c r="B111" s="436">
        <v>1</v>
      </c>
      <c r="C111" s="539">
        <v>4</v>
      </c>
      <c r="D111" s="540">
        <v>29227532</v>
      </c>
      <c r="E111" s="570">
        <f t="shared" si="1"/>
        <v>268.24259134338035</v>
      </c>
      <c r="F111" s="542">
        <f t="shared" si="2"/>
        <v>0.89414197114460114</v>
      </c>
    </row>
    <row r="112" spans="1:10" ht="26.25" customHeight="1" x14ac:dyDescent="0.4">
      <c r="A112" s="435" t="s">
        <v>98</v>
      </c>
      <c r="B112" s="436">
        <v>1</v>
      </c>
      <c r="C112" s="539">
        <v>5</v>
      </c>
      <c r="D112" s="540">
        <v>29183793</v>
      </c>
      <c r="E112" s="570">
        <f t="shared" si="1"/>
        <v>267.84116632046818</v>
      </c>
      <c r="F112" s="542">
        <f t="shared" si="2"/>
        <v>0.89280388773489394</v>
      </c>
    </row>
    <row r="113" spans="1:10" ht="26.25" customHeight="1" x14ac:dyDescent="0.4">
      <c r="A113" s="435" t="s">
        <v>100</v>
      </c>
      <c r="B113" s="436">
        <v>1</v>
      </c>
      <c r="C113" s="543">
        <v>6</v>
      </c>
      <c r="D113" s="544">
        <v>28979879</v>
      </c>
      <c r="E113" s="571">
        <f t="shared" si="1"/>
        <v>265.969697331188</v>
      </c>
      <c r="F113" s="545">
        <f t="shared" si="2"/>
        <v>0.88656565777062668</v>
      </c>
    </row>
    <row r="114" spans="1:10" ht="26.25" customHeight="1" x14ac:dyDescent="0.4">
      <c r="A114" s="435" t="s">
        <v>101</v>
      </c>
      <c r="B114" s="436">
        <v>1</v>
      </c>
      <c r="C114" s="539"/>
      <c r="D114" s="522"/>
      <c r="E114" s="507"/>
      <c r="F114" s="546"/>
    </row>
    <row r="115" spans="1:10" ht="26.25" customHeight="1" x14ac:dyDescent="0.4">
      <c r="A115" s="435" t="s">
        <v>102</v>
      </c>
      <c r="B115" s="436">
        <v>1</v>
      </c>
      <c r="C115" s="539"/>
      <c r="D115" s="547" t="s">
        <v>71</v>
      </c>
      <c r="E115" s="579">
        <f>AVERAGE(E108:E113)</f>
        <v>269.79047934230897</v>
      </c>
      <c r="F115" s="548">
        <f>AVERAGE(F108:F113)</f>
        <v>0.89930159780769658</v>
      </c>
    </row>
    <row r="116" spans="1:10" ht="27" customHeight="1" thickBot="1" x14ac:dyDescent="0.45">
      <c r="A116" s="435" t="s">
        <v>103</v>
      </c>
      <c r="B116" s="464">
        <f>(B115/B114)*(B113/B112)*(B111/B110)*(B109/B108)*B107</f>
        <v>900</v>
      </c>
      <c r="C116" s="549"/>
      <c r="D116" s="514" t="s">
        <v>84</v>
      </c>
      <c r="E116" s="550">
        <f>STDEV(E108:E113)/E115</f>
        <v>1.6590707295360229E-2</v>
      </c>
      <c r="F116" s="550">
        <f>STDEV(F108:F113)/F115</f>
        <v>1.6590707295360239E-2</v>
      </c>
      <c r="I116" s="507"/>
    </row>
    <row r="117" spans="1:10" ht="27" customHeight="1" thickBot="1" x14ac:dyDescent="0.45">
      <c r="A117" s="714" t="s">
        <v>78</v>
      </c>
      <c r="B117" s="715"/>
      <c r="C117" s="551"/>
      <c r="D117" s="552" t="s">
        <v>20</v>
      </c>
      <c r="E117" s="553">
        <f>COUNT(E108:E113)</f>
        <v>6</v>
      </c>
      <c r="F117" s="553">
        <f>COUNT(F108:F113)</f>
        <v>6</v>
      </c>
      <c r="I117" s="507"/>
      <c r="J117" s="533"/>
    </row>
    <row r="118" spans="1:10" ht="19.5" customHeight="1" thickBot="1" x14ac:dyDescent="0.35">
      <c r="A118" s="716"/>
      <c r="B118" s="717"/>
      <c r="C118" s="507"/>
      <c r="D118" s="507"/>
      <c r="E118" s="507"/>
      <c r="F118" s="522"/>
      <c r="G118" s="507"/>
      <c r="H118" s="507"/>
      <c r="I118" s="507"/>
    </row>
    <row r="119" spans="1:10" ht="18.75" x14ac:dyDescent="0.3">
      <c r="A119" s="560"/>
      <c r="B119" s="431"/>
      <c r="C119" s="507"/>
      <c r="D119" s="507"/>
      <c r="E119" s="507"/>
      <c r="F119" s="522"/>
      <c r="G119" s="507"/>
      <c r="H119" s="507"/>
      <c r="I119" s="507"/>
    </row>
    <row r="120" spans="1:10" ht="26.25" customHeight="1" x14ac:dyDescent="0.4">
      <c r="A120" s="556" t="s">
        <v>106</v>
      </c>
      <c r="B120" s="514" t="s">
        <v>123</v>
      </c>
      <c r="C120" s="726" t="str">
        <f>B20</f>
        <v>Lamivudine     Nevirapine and Zidovudine</v>
      </c>
      <c r="D120" s="726"/>
      <c r="E120" s="507" t="s">
        <v>124</v>
      </c>
      <c r="F120" s="507"/>
      <c r="G120" s="508">
        <f>F115</f>
        <v>0.89930159780769658</v>
      </c>
      <c r="H120" s="507"/>
      <c r="I120" s="507"/>
    </row>
    <row r="121" spans="1:10" ht="19.5" customHeight="1" thickBot="1" x14ac:dyDescent="0.35">
      <c r="A121" s="577"/>
      <c r="B121" s="577"/>
      <c r="C121" s="554"/>
      <c r="D121" s="554"/>
      <c r="E121" s="554"/>
      <c r="F121" s="554"/>
      <c r="G121" s="554"/>
      <c r="H121" s="554"/>
    </row>
    <row r="122" spans="1:10" ht="18.75" x14ac:dyDescent="0.3">
      <c r="B122" s="727" t="s">
        <v>26</v>
      </c>
      <c r="C122" s="727"/>
      <c r="E122" s="576" t="s">
        <v>27</v>
      </c>
      <c r="F122" s="555"/>
      <c r="G122" s="727" t="s">
        <v>28</v>
      </c>
      <c r="H122" s="727"/>
    </row>
    <row r="123" spans="1:10" ht="69.95" customHeight="1" x14ac:dyDescent="0.3">
      <c r="A123" s="556" t="s">
        <v>29</v>
      </c>
      <c r="B123" s="557"/>
      <c r="C123" s="557"/>
      <c r="E123" s="557"/>
      <c r="F123" s="507"/>
      <c r="G123" s="557"/>
      <c r="H123" s="557"/>
    </row>
    <row r="124" spans="1:10" ht="69.95" customHeight="1" x14ac:dyDescent="0.3">
      <c r="A124" s="556" t="s">
        <v>30</v>
      </c>
      <c r="B124" s="558"/>
      <c r="C124" s="558"/>
      <c r="E124" s="558"/>
      <c r="F124" s="507"/>
      <c r="G124" s="559"/>
      <c r="H124" s="559"/>
    </row>
    <row r="125" spans="1:10" ht="18.75" x14ac:dyDescent="0.3">
      <c r="A125" s="522"/>
      <c r="B125" s="522"/>
      <c r="C125" s="522"/>
      <c r="D125" s="522"/>
      <c r="E125" s="522"/>
      <c r="F125" s="504"/>
      <c r="G125" s="522"/>
      <c r="H125" s="522"/>
      <c r="I125" s="507"/>
    </row>
    <row r="126" spans="1:10" ht="18.75" x14ac:dyDescent="0.3">
      <c r="A126" s="522"/>
      <c r="B126" s="522"/>
      <c r="C126" s="522"/>
      <c r="D126" s="522"/>
      <c r="E126" s="522"/>
      <c r="F126" s="504"/>
      <c r="G126" s="522"/>
      <c r="H126" s="522"/>
      <c r="I126" s="507"/>
    </row>
    <row r="127" spans="1:10" ht="18.75" x14ac:dyDescent="0.3">
      <c r="A127" s="522"/>
      <c r="B127" s="522"/>
      <c r="C127" s="522"/>
      <c r="D127" s="522"/>
      <c r="E127" s="522"/>
      <c r="F127" s="504"/>
      <c r="G127" s="522"/>
      <c r="H127" s="522"/>
      <c r="I127" s="507"/>
    </row>
    <row r="128" spans="1:10" ht="18.75" x14ac:dyDescent="0.3">
      <c r="A128" s="522"/>
      <c r="B128" s="522"/>
      <c r="C128" s="522"/>
      <c r="D128" s="522"/>
      <c r="E128" s="522"/>
      <c r="F128" s="504"/>
      <c r="G128" s="522"/>
      <c r="H128" s="522"/>
      <c r="I128" s="507"/>
    </row>
    <row r="129" spans="1:9" ht="18.75" x14ac:dyDescent="0.3">
      <c r="A129" s="522"/>
      <c r="B129" s="522"/>
      <c r="C129" s="522"/>
      <c r="D129" s="522"/>
      <c r="E129" s="522"/>
      <c r="F129" s="504"/>
      <c r="G129" s="522"/>
      <c r="H129" s="522"/>
      <c r="I129" s="507"/>
    </row>
    <row r="130" spans="1:9" ht="18.75" x14ac:dyDescent="0.3">
      <c r="A130" s="522"/>
      <c r="B130" s="522"/>
      <c r="C130" s="522"/>
      <c r="D130" s="522"/>
      <c r="E130" s="522"/>
      <c r="F130" s="504"/>
      <c r="G130" s="522"/>
      <c r="H130" s="522"/>
      <c r="I130" s="507"/>
    </row>
    <row r="131" spans="1:9" ht="18.75" x14ac:dyDescent="0.3">
      <c r="A131" s="522"/>
      <c r="B131" s="522"/>
      <c r="C131" s="522"/>
      <c r="D131" s="522"/>
      <c r="E131" s="522"/>
      <c r="F131" s="504"/>
      <c r="G131" s="522"/>
      <c r="H131" s="522"/>
      <c r="I131" s="507"/>
    </row>
    <row r="132" spans="1:9" ht="18.75" x14ac:dyDescent="0.3">
      <c r="A132" s="522"/>
      <c r="B132" s="522"/>
      <c r="C132" s="522"/>
      <c r="D132" s="522"/>
      <c r="E132" s="522"/>
      <c r="F132" s="504"/>
      <c r="G132" s="522"/>
      <c r="H132" s="522"/>
      <c r="I132" s="507"/>
    </row>
    <row r="133" spans="1:9" ht="18.75" x14ac:dyDescent="0.3">
      <c r="A133" s="522"/>
      <c r="B133" s="522"/>
      <c r="C133" s="522"/>
      <c r="D133" s="522"/>
      <c r="E133" s="522"/>
      <c r="F133" s="504"/>
      <c r="G133" s="522"/>
      <c r="H133" s="522"/>
      <c r="I133" s="507"/>
    </row>
    <row r="250" spans="1:1" x14ac:dyDescent="0.25">
      <c r="A250" s="52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A12" sqref="A12:F12"/>
    </sheetView>
  </sheetViews>
  <sheetFormatPr defaultRowHeight="13.5" x14ac:dyDescent="0.25"/>
  <cols>
    <col min="1" max="1" width="27.5703125" style="744" customWidth="1"/>
    <col min="2" max="2" width="20.42578125" style="744" customWidth="1"/>
    <col min="3" max="3" width="31.85546875" style="744" customWidth="1"/>
    <col min="4" max="4" width="25.85546875" style="744" customWidth="1"/>
    <col min="5" max="5" width="25.7109375" style="744" customWidth="1"/>
    <col min="6" max="6" width="23.140625" style="744" customWidth="1"/>
    <col min="7" max="7" width="28.42578125" style="744" customWidth="1"/>
    <col min="8" max="8" width="21.5703125" style="744" customWidth="1"/>
    <col min="9" max="9" width="9.140625" style="744" customWidth="1"/>
    <col min="10" max="16384" width="9.140625" style="781"/>
  </cols>
  <sheetData>
    <row r="14" spans="1:6" ht="15" customHeight="1" x14ac:dyDescent="0.3">
      <c r="A14" s="743"/>
      <c r="C14" s="745"/>
      <c r="F14" s="745"/>
    </row>
    <row r="15" spans="1:6" ht="18.75" customHeight="1" x14ac:dyDescent="0.3">
      <c r="A15" s="746" t="s">
        <v>0</v>
      </c>
      <c r="B15" s="746"/>
      <c r="C15" s="746"/>
      <c r="D15" s="746"/>
      <c r="E15" s="746"/>
    </row>
    <row r="16" spans="1:6" ht="16.5" customHeight="1" x14ac:dyDescent="0.3">
      <c r="A16" s="747" t="s">
        <v>1</v>
      </c>
      <c r="B16" s="748" t="s">
        <v>2</v>
      </c>
    </row>
    <row r="17" spans="1:5" ht="16.5" customHeight="1" x14ac:dyDescent="0.3">
      <c r="A17" s="749" t="s">
        <v>3</v>
      </c>
      <c r="B17" s="749" t="s">
        <v>5</v>
      </c>
      <c r="D17" s="750"/>
      <c r="E17" s="751"/>
    </row>
    <row r="18" spans="1:5" ht="16.5" customHeight="1" x14ac:dyDescent="0.3">
      <c r="A18" s="752" t="s">
        <v>4</v>
      </c>
      <c r="B18" s="749" t="s">
        <v>132</v>
      </c>
      <c r="C18" s="751"/>
      <c r="D18" s="751"/>
      <c r="E18" s="751"/>
    </row>
    <row r="19" spans="1:5" ht="16.5" customHeight="1" x14ac:dyDescent="0.3">
      <c r="A19" s="752" t="s">
        <v>6</v>
      </c>
      <c r="B19" s="753">
        <v>99.8</v>
      </c>
      <c r="C19" s="751"/>
      <c r="D19" s="751"/>
      <c r="E19" s="751"/>
    </row>
    <row r="20" spans="1:5" ht="16.5" customHeight="1" x14ac:dyDescent="0.3">
      <c r="A20" s="749" t="s">
        <v>8</v>
      </c>
      <c r="B20" s="753">
        <v>17.89</v>
      </c>
      <c r="C20" s="751"/>
      <c r="D20" s="751"/>
      <c r="E20" s="751"/>
    </row>
    <row r="21" spans="1:5" ht="16.5" customHeight="1" x14ac:dyDescent="0.3">
      <c r="A21" s="749" t="s">
        <v>10</v>
      </c>
      <c r="B21" s="754">
        <f>17.89/100</f>
        <v>0.1789</v>
      </c>
      <c r="C21" s="751"/>
      <c r="D21" s="751"/>
      <c r="E21" s="751"/>
    </row>
    <row r="22" spans="1:5" ht="15.75" customHeight="1" x14ac:dyDescent="0.25">
      <c r="A22" s="751"/>
      <c r="B22" s="751"/>
      <c r="C22" s="751"/>
      <c r="D22" s="751"/>
      <c r="E22" s="751"/>
    </row>
    <row r="23" spans="1:5" ht="16.5" customHeight="1" x14ac:dyDescent="0.3">
      <c r="A23" s="755" t="s">
        <v>13</v>
      </c>
      <c r="B23" s="756" t="s">
        <v>14</v>
      </c>
      <c r="C23" s="755" t="s">
        <v>15</v>
      </c>
      <c r="D23" s="755" t="s">
        <v>16</v>
      </c>
      <c r="E23" s="755" t="s">
        <v>17</v>
      </c>
    </row>
    <row r="24" spans="1:5" ht="16.5" customHeight="1" x14ac:dyDescent="0.3">
      <c r="A24" s="757">
        <v>1</v>
      </c>
      <c r="B24" s="758">
        <v>71528179</v>
      </c>
      <c r="C24" s="758">
        <v>4367.25</v>
      </c>
      <c r="D24" s="759">
        <v>1.1000000000000001</v>
      </c>
      <c r="E24" s="760">
        <v>2.82</v>
      </c>
    </row>
    <row r="25" spans="1:5" ht="16.5" customHeight="1" x14ac:dyDescent="0.3">
      <c r="A25" s="757">
        <v>2</v>
      </c>
      <c r="B25" s="758">
        <v>71483830</v>
      </c>
      <c r="C25" s="758">
        <v>4270.1000000000004</v>
      </c>
      <c r="D25" s="759">
        <v>1.1000000000000001</v>
      </c>
      <c r="E25" s="759">
        <v>2.82</v>
      </c>
    </row>
    <row r="26" spans="1:5" ht="16.5" customHeight="1" x14ac:dyDescent="0.3">
      <c r="A26" s="757">
        <v>3</v>
      </c>
      <c r="B26" s="758">
        <v>71288038</v>
      </c>
      <c r="C26" s="758">
        <v>4239.93</v>
      </c>
      <c r="D26" s="759">
        <v>1.1000000000000001</v>
      </c>
      <c r="E26" s="759">
        <v>2.82</v>
      </c>
    </row>
    <row r="27" spans="1:5" ht="16.5" customHeight="1" x14ac:dyDescent="0.3">
      <c r="A27" s="757">
        <v>4</v>
      </c>
      <c r="B27" s="758">
        <v>71329700</v>
      </c>
      <c r="C27" s="758">
        <v>4305.47</v>
      </c>
      <c r="D27" s="759">
        <v>1.1000000000000001</v>
      </c>
      <c r="E27" s="759">
        <v>2.82</v>
      </c>
    </row>
    <row r="28" spans="1:5" ht="16.5" customHeight="1" x14ac:dyDescent="0.3">
      <c r="A28" s="757">
        <v>5</v>
      </c>
      <c r="B28" s="758">
        <v>71785261</v>
      </c>
      <c r="C28" s="758">
        <v>4212.63</v>
      </c>
      <c r="D28" s="759">
        <v>1.1000000000000001</v>
      </c>
      <c r="E28" s="759">
        <v>2.82</v>
      </c>
    </row>
    <row r="29" spans="1:5" ht="16.5" customHeight="1" x14ac:dyDescent="0.3">
      <c r="A29" s="757">
        <v>6</v>
      </c>
      <c r="B29" s="761">
        <v>71315532</v>
      </c>
      <c r="C29" s="761">
        <v>4227.8100000000004</v>
      </c>
      <c r="D29" s="762">
        <v>1.1000000000000001</v>
      </c>
      <c r="E29" s="762">
        <v>2.82</v>
      </c>
    </row>
    <row r="30" spans="1:5" ht="16.5" customHeight="1" x14ac:dyDescent="0.3">
      <c r="A30" s="763" t="s">
        <v>18</v>
      </c>
      <c r="B30" s="764">
        <f>AVERAGE(B24:B29)</f>
        <v>71455090</v>
      </c>
      <c r="C30" s="765">
        <f>AVERAGE(C24:C29)</f>
        <v>4270.5316666666668</v>
      </c>
      <c r="D30" s="766">
        <f>AVERAGE(D24:D29)</f>
        <v>1.0999999999999999</v>
      </c>
      <c r="E30" s="766">
        <f>AVERAGE(E24:E29)</f>
        <v>2.82</v>
      </c>
    </row>
    <row r="31" spans="1:5" ht="16.5" customHeight="1" x14ac:dyDescent="0.3">
      <c r="A31" s="767" t="s">
        <v>19</v>
      </c>
      <c r="B31" s="768">
        <f>(STDEV(B24:B29)/B30)</f>
        <v>2.6426573660275308E-3</v>
      </c>
      <c r="C31" s="769"/>
      <c r="D31" s="769"/>
      <c r="E31" s="770"/>
    </row>
    <row r="32" spans="1:5" s="744" customFormat="1" ht="16.5" customHeight="1" x14ac:dyDescent="0.3">
      <c r="A32" s="771" t="s">
        <v>20</v>
      </c>
      <c r="B32" s="772">
        <f>COUNT(B24:B29)</f>
        <v>6</v>
      </c>
      <c r="C32" s="773"/>
      <c r="D32" s="774"/>
      <c r="E32" s="775"/>
    </row>
    <row r="33" spans="1:5" s="744" customFormat="1" ht="15.75" customHeight="1" x14ac:dyDescent="0.25">
      <c r="A33" s="751"/>
      <c r="B33" s="751"/>
      <c r="C33" s="751"/>
      <c r="D33" s="751"/>
      <c r="E33" s="751"/>
    </row>
    <row r="34" spans="1:5" s="744" customFormat="1" ht="16.5" customHeight="1" x14ac:dyDescent="0.3">
      <c r="A34" s="752" t="s">
        <v>21</v>
      </c>
      <c r="B34" s="776" t="s">
        <v>144</v>
      </c>
      <c r="C34" s="777"/>
      <c r="D34" s="777"/>
      <c r="E34" s="777"/>
    </row>
    <row r="35" spans="1:5" ht="16.5" customHeight="1" x14ac:dyDescent="0.3">
      <c r="A35" s="752"/>
      <c r="B35" s="776" t="s">
        <v>145</v>
      </c>
      <c r="C35" s="777"/>
      <c r="D35" s="777"/>
      <c r="E35" s="777"/>
    </row>
    <row r="36" spans="1:5" ht="16.5" customHeight="1" x14ac:dyDescent="0.3">
      <c r="A36" s="752"/>
      <c r="B36" s="776" t="s">
        <v>146</v>
      </c>
      <c r="C36" s="777"/>
      <c r="D36" s="777"/>
      <c r="E36" s="777"/>
    </row>
    <row r="37" spans="1:5" ht="15.75" customHeight="1" x14ac:dyDescent="0.25">
      <c r="A37" s="751"/>
      <c r="B37" s="751"/>
      <c r="C37" s="751"/>
      <c r="D37" s="751"/>
      <c r="E37" s="751"/>
    </row>
    <row r="38" spans="1:5" ht="16.5" customHeight="1" x14ac:dyDescent="0.3">
      <c r="A38" s="747" t="s">
        <v>1</v>
      </c>
      <c r="B38" s="748" t="s">
        <v>25</v>
      </c>
    </row>
    <row r="39" spans="1:5" ht="16.5" customHeight="1" x14ac:dyDescent="0.3">
      <c r="A39" s="752" t="s">
        <v>4</v>
      </c>
      <c r="B39" s="749" t="s">
        <v>131</v>
      </c>
      <c r="C39" s="751"/>
      <c r="D39" s="751"/>
      <c r="E39" s="751"/>
    </row>
    <row r="40" spans="1:5" ht="16.5" customHeight="1" x14ac:dyDescent="0.3">
      <c r="A40" s="752" t="s">
        <v>6</v>
      </c>
      <c r="B40" s="753">
        <v>99.8</v>
      </c>
      <c r="C40" s="751"/>
      <c r="D40" s="751"/>
      <c r="E40" s="751"/>
    </row>
    <row r="41" spans="1:5" ht="16.5" customHeight="1" x14ac:dyDescent="0.3">
      <c r="A41" s="749" t="s">
        <v>8</v>
      </c>
      <c r="B41" s="753">
        <v>17.89</v>
      </c>
      <c r="C41" s="751"/>
      <c r="D41" s="751"/>
      <c r="E41" s="751"/>
    </row>
    <row r="42" spans="1:5" ht="16.5" customHeight="1" x14ac:dyDescent="0.3">
      <c r="A42" s="749" t="s">
        <v>10</v>
      </c>
      <c r="B42" s="754">
        <f>17.89/100</f>
        <v>0.1789</v>
      </c>
      <c r="C42" s="751"/>
      <c r="D42" s="751"/>
      <c r="E42" s="751"/>
    </row>
    <row r="43" spans="1:5" ht="15.75" customHeight="1" x14ac:dyDescent="0.25">
      <c r="A43" s="751"/>
      <c r="B43" s="751"/>
      <c r="C43" s="751"/>
      <c r="D43" s="751"/>
      <c r="E43" s="751"/>
    </row>
    <row r="44" spans="1:5" ht="16.5" customHeight="1" x14ac:dyDescent="0.3">
      <c r="A44" s="755" t="s">
        <v>13</v>
      </c>
      <c r="B44" s="756" t="s">
        <v>14</v>
      </c>
      <c r="C44" s="755" t="s">
        <v>15</v>
      </c>
      <c r="D44" s="755" t="s">
        <v>16</v>
      </c>
      <c r="E44" s="755" t="s">
        <v>17</v>
      </c>
    </row>
    <row r="45" spans="1:5" ht="16.5" customHeight="1" x14ac:dyDescent="0.3">
      <c r="A45" s="757">
        <v>1</v>
      </c>
      <c r="B45" s="758">
        <v>71528179</v>
      </c>
      <c r="C45" s="758">
        <v>4367.25</v>
      </c>
      <c r="D45" s="759">
        <v>1.1000000000000001</v>
      </c>
      <c r="E45" s="760">
        <v>2.82</v>
      </c>
    </row>
    <row r="46" spans="1:5" ht="16.5" customHeight="1" x14ac:dyDescent="0.3">
      <c r="A46" s="757">
        <v>2</v>
      </c>
      <c r="B46" s="758">
        <v>71483830</v>
      </c>
      <c r="C46" s="758">
        <v>4270.1000000000004</v>
      </c>
      <c r="D46" s="759">
        <v>1.1000000000000001</v>
      </c>
      <c r="E46" s="759">
        <v>2.82</v>
      </c>
    </row>
    <row r="47" spans="1:5" ht="16.5" customHeight="1" x14ac:dyDescent="0.3">
      <c r="A47" s="757">
        <v>3</v>
      </c>
      <c r="B47" s="758">
        <v>71288038</v>
      </c>
      <c r="C47" s="758">
        <v>4239.93</v>
      </c>
      <c r="D47" s="759">
        <v>1.1000000000000001</v>
      </c>
      <c r="E47" s="759">
        <v>2.82</v>
      </c>
    </row>
    <row r="48" spans="1:5" ht="16.5" customHeight="1" x14ac:dyDescent="0.3">
      <c r="A48" s="757">
        <v>4</v>
      </c>
      <c r="B48" s="758">
        <v>71329700</v>
      </c>
      <c r="C48" s="758">
        <v>4305.47</v>
      </c>
      <c r="D48" s="759">
        <v>1.1000000000000001</v>
      </c>
      <c r="E48" s="759">
        <v>2.82</v>
      </c>
    </row>
    <row r="49" spans="1:7" ht="16.5" customHeight="1" x14ac:dyDescent="0.3">
      <c r="A49" s="757">
        <v>5</v>
      </c>
      <c r="B49" s="758">
        <v>71785261</v>
      </c>
      <c r="C49" s="758">
        <v>4212.63</v>
      </c>
      <c r="D49" s="759">
        <v>1.1000000000000001</v>
      </c>
      <c r="E49" s="759">
        <v>2.82</v>
      </c>
    </row>
    <row r="50" spans="1:7" ht="16.5" customHeight="1" x14ac:dyDescent="0.3">
      <c r="A50" s="757">
        <v>6</v>
      </c>
      <c r="B50" s="761">
        <v>71315532</v>
      </c>
      <c r="C50" s="761">
        <v>4227.8100000000004</v>
      </c>
      <c r="D50" s="762">
        <v>1.1000000000000001</v>
      </c>
      <c r="E50" s="762">
        <v>2.82</v>
      </c>
    </row>
    <row r="51" spans="1:7" ht="16.5" customHeight="1" x14ac:dyDescent="0.3">
      <c r="A51" s="763" t="s">
        <v>18</v>
      </c>
      <c r="B51" s="764">
        <f>AVERAGE(B45:B50)</f>
        <v>71455090</v>
      </c>
      <c r="C51" s="765">
        <f>AVERAGE(C45:C50)</f>
        <v>4270.5316666666668</v>
      </c>
      <c r="D51" s="766">
        <f>AVERAGE(D45:D50)</f>
        <v>1.0999999999999999</v>
      </c>
      <c r="E51" s="766">
        <f>AVERAGE(E45:E50)</f>
        <v>2.82</v>
      </c>
    </row>
    <row r="52" spans="1:7" ht="16.5" customHeight="1" x14ac:dyDescent="0.3">
      <c r="A52" s="767" t="s">
        <v>19</v>
      </c>
      <c r="B52" s="768">
        <f>(STDEV(B45:B50)/B51)</f>
        <v>2.6426573660275308E-3</v>
      </c>
      <c r="C52" s="769"/>
      <c r="D52" s="769"/>
      <c r="E52" s="770"/>
    </row>
    <row r="53" spans="1:7" s="744" customFormat="1" ht="16.5" customHeight="1" x14ac:dyDescent="0.3">
      <c r="A53" s="771" t="s">
        <v>20</v>
      </c>
      <c r="B53" s="772">
        <f>COUNT(B45:B50)</f>
        <v>6</v>
      </c>
      <c r="C53" s="773"/>
      <c r="D53" s="774"/>
      <c r="E53" s="775"/>
    </row>
    <row r="54" spans="1:7" s="744" customFormat="1" ht="15.75" customHeight="1" x14ac:dyDescent="0.25">
      <c r="A54" s="751"/>
      <c r="B54" s="751"/>
      <c r="C54" s="751"/>
      <c r="D54" s="751"/>
      <c r="E54" s="751"/>
    </row>
    <row r="55" spans="1:7" s="744" customFormat="1" ht="16.5" customHeight="1" x14ac:dyDescent="0.3">
      <c r="A55" s="752" t="s">
        <v>21</v>
      </c>
      <c r="B55" s="776" t="s">
        <v>144</v>
      </c>
      <c r="C55" s="777"/>
      <c r="D55" s="777"/>
      <c r="E55" s="777"/>
    </row>
    <row r="56" spans="1:7" ht="16.5" customHeight="1" x14ac:dyDescent="0.3">
      <c r="A56" s="752"/>
      <c r="B56" s="776" t="s">
        <v>145</v>
      </c>
      <c r="C56" s="777"/>
      <c r="D56" s="777"/>
      <c r="E56" s="777"/>
    </row>
    <row r="57" spans="1:7" ht="16.5" customHeight="1" x14ac:dyDescent="0.3">
      <c r="A57" s="752"/>
      <c r="B57" s="776" t="s">
        <v>146</v>
      </c>
      <c r="C57" s="777"/>
      <c r="D57" s="777"/>
      <c r="E57" s="777"/>
    </row>
    <row r="58" spans="1:7" ht="14.25" customHeight="1" thickBot="1" x14ac:dyDescent="0.3">
      <c r="A58" s="778"/>
      <c r="B58" s="779"/>
      <c r="D58" s="780"/>
      <c r="F58" s="781"/>
      <c r="G58" s="781"/>
    </row>
    <row r="59" spans="1:7" ht="15" customHeight="1" x14ac:dyDescent="0.3">
      <c r="B59" s="782" t="s">
        <v>26</v>
      </c>
      <c r="C59" s="782"/>
      <c r="E59" s="783" t="s">
        <v>27</v>
      </c>
      <c r="F59" s="784"/>
      <c r="G59" s="783" t="s">
        <v>28</v>
      </c>
    </row>
    <row r="60" spans="1:7" ht="15" customHeight="1" x14ac:dyDescent="0.3">
      <c r="A60" s="785" t="s">
        <v>29</v>
      </c>
      <c r="B60" s="786"/>
      <c r="C60" s="786"/>
      <c r="E60" s="786"/>
      <c r="G60" s="786"/>
    </row>
    <row r="61" spans="1:7" ht="15" customHeight="1" x14ac:dyDescent="0.3">
      <c r="A61" s="785" t="s">
        <v>30</v>
      </c>
      <c r="B61" s="787"/>
      <c r="C61" s="787"/>
      <c r="E61" s="787"/>
      <c r="G61" s="7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A12" sqref="A12:F12"/>
    </sheetView>
  </sheetViews>
  <sheetFormatPr defaultRowHeight="15" x14ac:dyDescent="0.3"/>
  <cols>
    <col min="1" max="1" width="15.5703125" style="642" customWidth="1"/>
    <col min="2" max="2" width="18.42578125" style="642" customWidth="1"/>
    <col min="3" max="3" width="14.28515625" style="642" customWidth="1"/>
    <col min="4" max="4" width="15" style="642" customWidth="1"/>
    <col min="5" max="5" width="9.140625" style="642" customWidth="1"/>
    <col min="6" max="6" width="27.85546875" style="642" customWidth="1"/>
    <col min="7" max="7" width="12.28515625" style="642" customWidth="1"/>
    <col min="8" max="8" width="9.140625" style="642" customWidth="1"/>
    <col min="9" max="16384" width="9.140625" style="649"/>
  </cols>
  <sheetData>
    <row r="10" spans="1:7" ht="13.5" customHeight="1" thickBot="1" x14ac:dyDescent="0.35"/>
    <row r="11" spans="1:7" ht="13.5" customHeight="1" thickBot="1" x14ac:dyDescent="0.35">
      <c r="A11" s="740" t="s">
        <v>31</v>
      </c>
      <c r="B11" s="741"/>
      <c r="C11" s="741"/>
      <c r="D11" s="741"/>
      <c r="E11" s="741"/>
      <c r="F11" s="742"/>
      <c r="G11" s="650"/>
    </row>
    <row r="12" spans="1:7" ht="16.5" customHeight="1" x14ac:dyDescent="0.3">
      <c r="A12" s="736" t="s">
        <v>32</v>
      </c>
      <c r="B12" s="736"/>
      <c r="C12" s="736"/>
      <c r="D12" s="736"/>
      <c r="E12" s="736"/>
      <c r="F12" s="736"/>
      <c r="G12" s="643"/>
    </row>
    <row r="14" spans="1:7" ht="16.5" customHeight="1" x14ac:dyDescent="0.3">
      <c r="A14" s="735" t="s">
        <v>33</v>
      </c>
      <c r="B14" s="735"/>
      <c r="C14" s="645" t="s">
        <v>5</v>
      </c>
    </row>
    <row r="15" spans="1:7" ht="16.5" customHeight="1" x14ac:dyDescent="0.3">
      <c r="A15" s="735" t="s">
        <v>34</v>
      </c>
      <c r="B15" s="735"/>
      <c r="C15" s="645" t="s">
        <v>165</v>
      </c>
    </row>
    <row r="16" spans="1:7" ht="16.5" customHeight="1" x14ac:dyDescent="0.3">
      <c r="A16" s="735" t="s">
        <v>35</v>
      </c>
      <c r="B16" s="735"/>
      <c r="C16" s="645" t="s">
        <v>9</v>
      </c>
    </row>
    <row r="17" spans="1:5" ht="16.5" customHeight="1" x14ac:dyDescent="0.3">
      <c r="A17" s="735" t="s">
        <v>36</v>
      </c>
      <c r="B17" s="735"/>
      <c r="C17" s="645" t="s">
        <v>11</v>
      </c>
    </row>
    <row r="18" spans="1:5" ht="16.5" customHeight="1" x14ac:dyDescent="0.3">
      <c r="A18" s="735" t="s">
        <v>37</v>
      </c>
      <c r="B18" s="735"/>
      <c r="C18" s="651" t="s">
        <v>166</v>
      </c>
    </row>
    <row r="19" spans="1:5" ht="16.5" customHeight="1" x14ac:dyDescent="0.3">
      <c r="A19" s="735" t="s">
        <v>38</v>
      </c>
      <c r="B19" s="735"/>
      <c r="C19" s="651" t="e">
        <f>#REF!</f>
        <v>#REF!</v>
      </c>
    </row>
    <row r="20" spans="1:5" ht="16.5" customHeight="1" x14ac:dyDescent="0.3">
      <c r="A20" s="652"/>
      <c r="B20" s="652"/>
      <c r="C20" s="653"/>
    </row>
    <row r="21" spans="1:5" ht="16.5" customHeight="1" x14ac:dyDescent="0.3">
      <c r="A21" s="736" t="s">
        <v>1</v>
      </c>
      <c r="B21" s="736"/>
      <c r="C21" s="644" t="s">
        <v>39</v>
      </c>
      <c r="D21" s="654"/>
    </row>
    <row r="22" spans="1:5" ht="15.75" customHeight="1" thickBot="1" x14ac:dyDescent="0.35">
      <c r="A22" s="737"/>
      <c r="B22" s="737"/>
      <c r="C22" s="655"/>
      <c r="D22" s="737"/>
      <c r="E22" s="737"/>
    </row>
    <row r="23" spans="1:5" ht="33.75" customHeight="1" thickBot="1" x14ac:dyDescent="0.35">
      <c r="C23" s="656" t="s">
        <v>40</v>
      </c>
      <c r="D23" s="657" t="s">
        <v>41</v>
      </c>
      <c r="E23" s="648"/>
    </row>
    <row r="24" spans="1:5" ht="15.75" customHeight="1" x14ac:dyDescent="0.3">
      <c r="C24" s="658">
        <v>1139.73</v>
      </c>
      <c r="D24" s="659">
        <f t="shared" ref="D24:D43" si="0">(C24-$C$46)/$C$46</f>
        <v>5.2811815734172037E-3</v>
      </c>
      <c r="E24" s="660"/>
    </row>
    <row r="25" spans="1:5" ht="15.75" customHeight="1" x14ac:dyDescent="0.3">
      <c r="C25" s="658">
        <v>1145.1099999999999</v>
      </c>
      <c r="D25" s="661">
        <f t="shared" si="0"/>
        <v>1.0026527187610799E-2</v>
      </c>
      <c r="E25" s="660"/>
    </row>
    <row r="26" spans="1:5" ht="15.75" customHeight="1" x14ac:dyDescent="0.3">
      <c r="C26" s="658">
        <v>1150.47</v>
      </c>
      <c r="D26" s="661">
        <f t="shared" si="0"/>
        <v>1.475423211178902E-2</v>
      </c>
      <c r="E26" s="660"/>
    </row>
    <row r="27" spans="1:5" ht="15.75" customHeight="1" x14ac:dyDescent="0.3">
      <c r="C27" s="658">
        <v>1132.8499999999999</v>
      </c>
      <c r="D27" s="661">
        <f t="shared" si="0"/>
        <v>-7.872157919458383E-4</v>
      </c>
      <c r="E27" s="660"/>
    </row>
    <row r="28" spans="1:5" ht="15.75" customHeight="1" x14ac:dyDescent="0.3">
      <c r="C28" s="658">
        <v>1141.27</v>
      </c>
      <c r="D28" s="661">
        <f t="shared" si="0"/>
        <v>6.6395147046175986E-3</v>
      </c>
      <c r="E28" s="660"/>
    </row>
    <row r="29" spans="1:5" ht="15.75" customHeight="1" x14ac:dyDescent="0.3">
      <c r="C29" s="658">
        <v>1125.3599999999999</v>
      </c>
      <c r="D29" s="661">
        <f t="shared" si="0"/>
        <v>-7.3936542027842863E-3</v>
      </c>
      <c r="E29" s="660"/>
    </row>
    <row r="30" spans="1:5" ht="15.75" customHeight="1" x14ac:dyDescent="0.3">
      <c r="C30" s="658">
        <v>1123.5899999999999</v>
      </c>
      <c r="D30" s="661">
        <f t="shared" si="0"/>
        <v>-8.9548552691639804E-3</v>
      </c>
      <c r="E30" s="660"/>
    </row>
    <row r="31" spans="1:5" ht="15.75" customHeight="1" x14ac:dyDescent="0.3">
      <c r="C31" s="658">
        <v>1141.23</v>
      </c>
      <c r="D31" s="661">
        <f t="shared" si="0"/>
        <v>6.6042333245864508E-3</v>
      </c>
      <c r="E31" s="660"/>
    </row>
    <row r="32" spans="1:5" ht="15.75" customHeight="1" x14ac:dyDescent="0.3">
      <c r="C32" s="658">
        <v>1127.33</v>
      </c>
      <c r="D32" s="661">
        <f t="shared" si="0"/>
        <v>-5.6560462362486505E-3</v>
      </c>
      <c r="E32" s="660"/>
    </row>
    <row r="33" spans="1:7" ht="15.75" customHeight="1" x14ac:dyDescent="0.3">
      <c r="C33" s="658">
        <v>1148.8699999999999</v>
      </c>
      <c r="D33" s="661">
        <f t="shared" si="0"/>
        <v>1.3342976910541702E-2</v>
      </c>
      <c r="E33" s="660"/>
    </row>
    <row r="34" spans="1:7" ht="15.75" customHeight="1" x14ac:dyDescent="0.3">
      <c r="C34" s="658">
        <v>1125</v>
      </c>
      <c r="D34" s="661">
        <f t="shared" si="0"/>
        <v>-7.7111866230648168E-3</v>
      </c>
      <c r="E34" s="660"/>
    </row>
    <row r="35" spans="1:7" ht="15.75" customHeight="1" x14ac:dyDescent="0.3">
      <c r="C35" s="658">
        <v>1135.3</v>
      </c>
      <c r="D35" s="661">
        <f t="shared" si="0"/>
        <v>1.3737687349639719E-3</v>
      </c>
      <c r="E35" s="660"/>
    </row>
    <row r="36" spans="1:7" ht="15.75" customHeight="1" x14ac:dyDescent="0.3">
      <c r="C36" s="658">
        <v>1128.19</v>
      </c>
      <c r="D36" s="661">
        <f t="shared" si="0"/>
        <v>-4.8974965655781705E-3</v>
      </c>
      <c r="E36" s="660"/>
    </row>
    <row r="37" spans="1:7" ht="15.75" customHeight="1" x14ac:dyDescent="0.3">
      <c r="C37" s="658">
        <v>1109.82</v>
      </c>
      <c r="D37" s="661">
        <f t="shared" si="0"/>
        <v>-2.1100470344897652E-2</v>
      </c>
      <c r="E37" s="660"/>
    </row>
    <row r="38" spans="1:7" ht="15.75" customHeight="1" x14ac:dyDescent="0.3">
      <c r="C38" s="658">
        <v>1141.8599999999999</v>
      </c>
      <c r="D38" s="661">
        <f t="shared" si="0"/>
        <v>7.1599150600774302E-3</v>
      </c>
      <c r="E38" s="660"/>
    </row>
    <row r="39" spans="1:7" ht="15.75" customHeight="1" x14ac:dyDescent="0.3">
      <c r="C39" s="658">
        <v>1129.1400000000001</v>
      </c>
      <c r="D39" s="661">
        <f t="shared" si="0"/>
        <v>-4.0595637898376072E-3</v>
      </c>
      <c r="E39" s="660"/>
    </row>
    <row r="40" spans="1:7" ht="15.75" customHeight="1" x14ac:dyDescent="0.3">
      <c r="C40" s="658">
        <v>1132.8800000000001</v>
      </c>
      <c r="D40" s="661">
        <f t="shared" si="0"/>
        <v>-7.6075475692227691E-4</v>
      </c>
      <c r="E40" s="660"/>
    </row>
    <row r="41" spans="1:7" ht="15.75" customHeight="1" x14ac:dyDescent="0.3">
      <c r="C41" s="658">
        <v>1124.74</v>
      </c>
      <c r="D41" s="661">
        <f t="shared" si="0"/>
        <v>-7.940515593267479E-3</v>
      </c>
      <c r="E41" s="660"/>
    </row>
    <row r="42" spans="1:7" ht="15.75" customHeight="1" x14ac:dyDescent="0.3">
      <c r="C42" s="658">
        <v>1135.9000000000001</v>
      </c>
      <c r="D42" s="661">
        <f t="shared" si="0"/>
        <v>1.9029894354317908E-3</v>
      </c>
      <c r="E42" s="660"/>
    </row>
    <row r="43" spans="1:7" ht="16.5" customHeight="1" thickBot="1" x14ac:dyDescent="0.35">
      <c r="C43" s="662">
        <v>1136.21</v>
      </c>
      <c r="D43" s="663">
        <f t="shared" si="0"/>
        <v>2.1764201306733871E-3</v>
      </c>
      <c r="E43" s="660"/>
    </row>
    <row r="44" spans="1:7" ht="16.5" customHeight="1" thickBot="1" x14ac:dyDescent="0.35">
      <c r="C44" s="664"/>
      <c r="D44" s="660"/>
      <c r="E44" s="665"/>
    </row>
    <row r="45" spans="1:7" ht="16.5" customHeight="1" thickBot="1" x14ac:dyDescent="0.35">
      <c r="B45" s="666" t="s">
        <v>42</v>
      </c>
      <c r="C45" s="667">
        <f>SUM(C24:C44)</f>
        <v>22674.850000000002</v>
      </c>
      <c r="D45" s="668"/>
      <c r="E45" s="664"/>
    </row>
    <row r="46" spans="1:7" ht="17.25" customHeight="1" thickBot="1" x14ac:dyDescent="0.35">
      <c r="B46" s="666" t="s">
        <v>43</v>
      </c>
      <c r="C46" s="669">
        <f>AVERAGE(C24:C44)</f>
        <v>1133.7425000000001</v>
      </c>
      <c r="E46" s="670"/>
    </row>
    <row r="47" spans="1:7" ht="17.25" customHeight="1" thickBot="1" x14ac:dyDescent="0.35">
      <c r="A47" s="645"/>
      <c r="B47" s="671"/>
      <c r="D47" s="672"/>
      <c r="E47" s="670"/>
    </row>
    <row r="48" spans="1:7" ht="33.75" customHeight="1" thickBot="1" x14ac:dyDescent="0.35">
      <c r="B48" s="673" t="s">
        <v>43</v>
      </c>
      <c r="C48" s="657" t="s">
        <v>44</v>
      </c>
      <c r="D48" s="674"/>
      <c r="G48" s="672"/>
    </row>
    <row r="49" spans="1:6" ht="17.25" customHeight="1" thickBot="1" x14ac:dyDescent="0.35">
      <c r="B49" s="738">
        <f>C46</f>
        <v>1133.7425000000001</v>
      </c>
      <c r="C49" s="675">
        <f>-IF(C46&lt;=80,10%,IF(C46&lt;250,7.5%,5%))</f>
        <v>-0.05</v>
      </c>
      <c r="D49" s="676">
        <f>IF(C46&lt;=80,C46*0.9,IF(C46&lt;250,C46*0.925,C46*0.95))</f>
        <v>1077.0553749999999</v>
      </c>
    </row>
    <row r="50" spans="1:6" ht="17.25" customHeight="1" thickBot="1" x14ac:dyDescent="0.35">
      <c r="B50" s="739"/>
      <c r="C50" s="677">
        <f>IF(C46&lt;=80, 10%, IF(C46&lt;250, 7.5%, 5%))</f>
        <v>0.05</v>
      </c>
      <c r="D50" s="676">
        <f>IF(C46&lt;=80, C46*1.1, IF(C46&lt;250, C46*1.075, C46*1.05))</f>
        <v>1190.4296250000002</v>
      </c>
    </row>
    <row r="51" spans="1:6" ht="16.5" customHeight="1" thickBot="1" x14ac:dyDescent="0.35">
      <c r="A51" s="678"/>
      <c r="B51" s="679"/>
      <c r="C51" s="645"/>
      <c r="D51" s="680"/>
      <c r="E51" s="645"/>
      <c r="F51" s="654"/>
    </row>
    <row r="52" spans="1:6" ht="16.5" customHeight="1" x14ac:dyDescent="0.3">
      <c r="A52" s="645"/>
      <c r="B52" s="681" t="s">
        <v>26</v>
      </c>
      <c r="C52" s="681"/>
      <c r="D52" s="682" t="s">
        <v>27</v>
      </c>
      <c r="E52" s="683"/>
      <c r="F52" s="682" t="s">
        <v>28</v>
      </c>
    </row>
    <row r="53" spans="1:6" ht="34.5" customHeight="1" x14ac:dyDescent="0.3">
      <c r="A53" s="652" t="s">
        <v>29</v>
      </c>
      <c r="B53" s="647"/>
      <c r="C53" s="645"/>
      <c r="D53" s="647"/>
      <c r="E53" s="645"/>
      <c r="F53" s="647"/>
    </row>
    <row r="54" spans="1:6" ht="34.5" customHeight="1" x14ac:dyDescent="0.3">
      <c r="A54" s="652" t="s">
        <v>30</v>
      </c>
      <c r="B54" s="684"/>
      <c r="C54" s="646"/>
      <c r="D54" s="684"/>
      <c r="E54" s="645"/>
      <c r="F54" s="685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SST(LAM)</vt:lpstr>
      <vt:lpstr>SST(ZID) </vt:lpstr>
      <vt:lpstr>SST(NEV)</vt:lpstr>
      <vt:lpstr>Uniformity</vt:lpstr>
      <vt:lpstr>lamivudine</vt:lpstr>
      <vt:lpstr>Nevirapine</vt:lpstr>
      <vt:lpstr>zidovudine</vt:lpstr>
      <vt:lpstr>SST 2</vt:lpstr>
      <vt:lpstr>Uniformity 2</vt:lpstr>
      <vt:lpstr>lamivudine 2</vt:lpstr>
      <vt:lpstr>lamivudine!Print_Area</vt:lpstr>
      <vt:lpstr>'lamivudine 2'!Print_Area</vt:lpstr>
      <vt:lpstr>Nevirapine!Print_Area</vt:lpstr>
      <vt:lpstr>'SST(NEV)'!Print_Area</vt:lpstr>
      <vt:lpstr>'SST(ZID) '!Print_Area</vt:lpstr>
      <vt:lpstr>Uniformity!Print_Area</vt:lpstr>
      <vt:lpstr>'Uniformity 2'!Print_Area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2017-05-19T14:04:15Z</cp:lastPrinted>
  <dcterms:created xsi:type="dcterms:W3CDTF">2005-07-05T10:19:27Z</dcterms:created>
  <dcterms:modified xsi:type="dcterms:W3CDTF">2017-05-19T15:01:01Z</dcterms:modified>
</cp:coreProperties>
</file>