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85" windowWidth="14055" windowHeight="6090" activeTab="6"/>
  </bookViews>
  <sheets>
    <sheet name="Uniformity" sheetId="15" r:id="rId1"/>
    <sheet name="Efa SST" sheetId="10" r:id="rId2"/>
    <sheet name="TDF SST" sheetId="9" r:id="rId3"/>
    <sheet name="Lam SST" sheetId="5" r:id="rId4"/>
    <sheet name="Lam" sheetId="3" r:id="rId5"/>
    <sheet name="TDF" sheetId="13" r:id="rId6"/>
    <sheet name="Efa" sheetId="14" r:id="rId7"/>
  </sheets>
  <definedNames>
    <definedName name="_xlnm.Print_Area" localSheetId="6">Efa!$A$1:$I$125</definedName>
    <definedName name="_xlnm.Print_Area" localSheetId="4">Lam!$A$1:$I$125</definedName>
    <definedName name="_xlnm.Print_Area" localSheetId="5">TDF!$A$1:$I$125</definedName>
    <definedName name="_xlnm.Print_Area" localSheetId="0">Uniformity!$A$1:$F$54</definedName>
  </definedNames>
  <calcPr calcId="144525"/>
</workbook>
</file>

<file path=xl/calcChain.xml><?xml version="1.0" encoding="utf-8"?>
<calcChain xmlns="http://schemas.openxmlformats.org/spreadsheetml/2006/main">
  <c r="C46" i="15" l="1"/>
  <c r="D50" i="15" s="1"/>
  <c r="C45" i="15"/>
  <c r="C19" i="15"/>
  <c r="D24" i="15" l="1"/>
  <c r="D28" i="15"/>
  <c r="D32" i="15"/>
  <c r="D36" i="15"/>
  <c r="D40" i="15"/>
  <c r="D27" i="15"/>
  <c r="D31" i="15"/>
  <c r="D35" i="15"/>
  <c r="D39" i="15"/>
  <c r="D43" i="15"/>
  <c r="C49" i="15"/>
  <c r="C50" i="15"/>
  <c r="D49" i="15"/>
  <c r="D25" i="15"/>
  <c r="D29" i="15"/>
  <c r="D33" i="15"/>
  <c r="D37" i="15"/>
  <c r="D41" i="15"/>
  <c r="D26" i="15"/>
  <c r="D30" i="15"/>
  <c r="D34" i="15"/>
  <c r="D38" i="15"/>
  <c r="D42" i="15"/>
  <c r="B49" i="15"/>
  <c r="D68" i="14"/>
  <c r="D64" i="14"/>
  <c r="D60" i="14"/>
  <c r="D60" i="13"/>
  <c r="B57" i="14"/>
  <c r="B57" i="13"/>
  <c r="B19" i="14" l="1"/>
  <c r="B19" i="13"/>
  <c r="D68" i="13" l="1"/>
  <c r="D64" i="13"/>
  <c r="F96" i="14"/>
  <c r="D96" i="14"/>
  <c r="F96" i="13"/>
  <c r="D96" i="13"/>
  <c r="F96" i="3"/>
  <c r="D96" i="3"/>
  <c r="B21" i="5" l="1"/>
  <c r="B20" i="5"/>
  <c r="B41" i="5" s="1"/>
  <c r="B17" i="5"/>
  <c r="B21" i="9"/>
  <c r="B42" i="9" s="1"/>
  <c r="B20" i="9"/>
  <c r="B17" i="9"/>
  <c r="B21" i="10"/>
  <c r="B20" i="10"/>
  <c r="B41" i="10" s="1"/>
  <c r="B17" i="10"/>
  <c r="B19" i="10"/>
  <c r="C120" i="14"/>
  <c r="B116" i="14"/>
  <c r="D100" i="14"/>
  <c r="B98" i="14"/>
  <c r="F97" i="14"/>
  <c r="D97" i="14"/>
  <c r="F95" i="14"/>
  <c r="D95" i="14"/>
  <c r="G94" i="14"/>
  <c r="E94" i="14"/>
  <c r="I92" i="14"/>
  <c r="B87" i="14"/>
  <c r="B81" i="14"/>
  <c r="B83" i="14" s="1"/>
  <c r="B80" i="14"/>
  <c r="B79" i="14"/>
  <c r="C76" i="14"/>
  <c r="H71" i="14"/>
  <c r="G71" i="14"/>
  <c r="B68" i="14"/>
  <c r="H67" i="14"/>
  <c r="G67" i="14"/>
  <c r="H63" i="14"/>
  <c r="G63" i="14"/>
  <c r="C56" i="14"/>
  <c r="B55" i="14"/>
  <c r="B45" i="14"/>
  <c r="D48" i="14" s="1"/>
  <c r="F42" i="14"/>
  <c r="D42" i="14"/>
  <c r="G41" i="14"/>
  <c r="E41" i="14"/>
  <c r="B34" i="14"/>
  <c r="D44" i="14" s="1"/>
  <c r="B30" i="14"/>
  <c r="C120" i="13"/>
  <c r="B116" i="13"/>
  <c r="D100" i="13"/>
  <c r="B98" i="13"/>
  <c r="F95" i="13"/>
  <c r="D95" i="13"/>
  <c r="G94" i="13"/>
  <c r="E94" i="13"/>
  <c r="B87" i="13"/>
  <c r="F97" i="13" s="1"/>
  <c r="B81" i="13"/>
  <c r="B83" i="13" s="1"/>
  <c r="B80" i="13"/>
  <c r="B79" i="13"/>
  <c r="C76" i="13"/>
  <c r="H71" i="13"/>
  <c r="G71" i="13"/>
  <c r="B68" i="13"/>
  <c r="G67" i="13"/>
  <c r="H67" i="13" s="1"/>
  <c r="H63" i="13"/>
  <c r="G63" i="13"/>
  <c r="C56" i="13"/>
  <c r="B55" i="13"/>
  <c r="B45" i="13"/>
  <c r="D48" i="13" s="1"/>
  <c r="F42" i="13"/>
  <c r="D42" i="13"/>
  <c r="G41" i="13"/>
  <c r="E41" i="13"/>
  <c r="B34" i="13"/>
  <c r="D44" i="13" s="1"/>
  <c r="B30" i="13"/>
  <c r="B53" i="10"/>
  <c r="E51" i="10"/>
  <c r="D51" i="10"/>
  <c r="C51" i="10"/>
  <c r="B51" i="10"/>
  <c r="B52" i="10" s="1"/>
  <c r="B42" i="10"/>
  <c r="B40" i="10"/>
  <c r="B39" i="10"/>
  <c r="B32" i="10"/>
  <c r="E30" i="10"/>
  <c r="D30" i="10"/>
  <c r="C30" i="10"/>
  <c r="B30" i="10"/>
  <c r="B31" i="10" s="1"/>
  <c r="B53" i="9"/>
  <c r="B52" i="9"/>
  <c r="E51" i="9"/>
  <c r="D51" i="9"/>
  <c r="C51" i="9"/>
  <c r="B51" i="9"/>
  <c r="B41" i="9"/>
  <c r="B40" i="9"/>
  <c r="B39" i="9"/>
  <c r="B32" i="9"/>
  <c r="E30" i="9"/>
  <c r="D30" i="9"/>
  <c r="C30" i="9"/>
  <c r="B30" i="9"/>
  <c r="B31" i="9" s="1"/>
  <c r="B42" i="5"/>
  <c r="B40" i="5"/>
  <c r="B39" i="5"/>
  <c r="D101" i="14" l="1"/>
  <c r="D101" i="13"/>
  <c r="D102" i="13" s="1"/>
  <c r="I92" i="13"/>
  <c r="I39" i="14"/>
  <c r="D45" i="14"/>
  <c r="D46" i="14" s="1"/>
  <c r="D45" i="13"/>
  <c r="D46" i="13" s="1"/>
  <c r="D49" i="14"/>
  <c r="E38" i="14"/>
  <c r="F98" i="14"/>
  <c r="F99" i="14" s="1"/>
  <c r="D98" i="14"/>
  <c r="D99" i="14" s="1"/>
  <c r="F44" i="14"/>
  <c r="F45" i="14" s="1"/>
  <c r="F46" i="14" s="1"/>
  <c r="I39" i="13"/>
  <c r="D49" i="13"/>
  <c r="E40" i="13"/>
  <c r="F98" i="13"/>
  <c r="F44" i="13"/>
  <c r="F45" i="13" s="1"/>
  <c r="F46" i="13" s="1"/>
  <c r="D97" i="13"/>
  <c r="D98" i="13" s="1"/>
  <c r="B69" i="13" l="1"/>
  <c r="B69" i="14"/>
  <c r="D102" i="14"/>
  <c r="G92" i="14"/>
  <c r="E91" i="14"/>
  <c r="G93" i="14"/>
  <c r="E92" i="14"/>
  <c r="E93" i="14"/>
  <c r="G91" i="14"/>
  <c r="F99" i="13"/>
  <c r="G91" i="13"/>
  <c r="G93" i="13"/>
  <c r="G92" i="13"/>
  <c r="D99" i="13"/>
  <c r="E92" i="13"/>
  <c r="E93" i="13"/>
  <c r="E91" i="13"/>
  <c r="G39" i="14"/>
  <c r="G38" i="14"/>
  <c r="E39" i="14"/>
  <c r="E40" i="14"/>
  <c r="E39" i="13"/>
  <c r="E38" i="13"/>
  <c r="G40" i="14"/>
  <c r="G38" i="13"/>
  <c r="G40" i="13"/>
  <c r="G39" i="13"/>
  <c r="G95" i="14" l="1"/>
  <c r="D105" i="14"/>
  <c r="E95" i="14"/>
  <c r="D103" i="14"/>
  <c r="E42" i="13"/>
  <c r="G95" i="13"/>
  <c r="D103" i="13"/>
  <c r="E95" i="13"/>
  <c r="D105" i="13"/>
  <c r="E42" i="14"/>
  <c r="D52" i="14"/>
  <c r="G42" i="14"/>
  <c r="D50" i="14"/>
  <c r="G66" i="14" s="1"/>
  <c r="H66" i="14" s="1"/>
  <c r="D52" i="13"/>
  <c r="D50" i="13"/>
  <c r="G42" i="13"/>
  <c r="B53" i="5"/>
  <c r="E51" i="5"/>
  <c r="D51" i="5"/>
  <c r="C51" i="5"/>
  <c r="B51" i="5"/>
  <c r="B52" i="5" s="1"/>
  <c r="B32" i="5"/>
  <c r="E30" i="5"/>
  <c r="D30" i="5"/>
  <c r="C30" i="5"/>
  <c r="B30" i="5"/>
  <c r="B31" i="5" s="1"/>
  <c r="C120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D104" i="14" l="1"/>
  <c r="E108" i="14"/>
  <c r="E113" i="14"/>
  <c r="F113" i="14" s="1"/>
  <c r="E110" i="14"/>
  <c r="F110" i="14" s="1"/>
  <c r="E112" i="14"/>
  <c r="F112" i="14" s="1"/>
  <c r="E109" i="14"/>
  <c r="F109" i="14" s="1"/>
  <c r="E111" i="14"/>
  <c r="F111" i="14" s="1"/>
  <c r="D104" i="13"/>
  <c r="E113" i="13"/>
  <c r="F113" i="13" s="1"/>
  <c r="E108" i="13"/>
  <c r="E111" i="13"/>
  <c r="F111" i="13" s="1"/>
  <c r="E110" i="13"/>
  <c r="F110" i="13" s="1"/>
  <c r="E112" i="13"/>
  <c r="F112" i="13" s="1"/>
  <c r="E109" i="13"/>
  <c r="F109" i="13" s="1"/>
  <c r="G68" i="14"/>
  <c r="H68" i="14" s="1"/>
  <c r="G62" i="14"/>
  <c r="H62" i="14" s="1"/>
  <c r="D51" i="14"/>
  <c r="G69" i="14"/>
  <c r="H69" i="14" s="1"/>
  <c r="G60" i="14"/>
  <c r="G70" i="14"/>
  <c r="H70" i="14" s="1"/>
  <c r="G65" i="14"/>
  <c r="H65" i="14" s="1"/>
  <c r="G61" i="14"/>
  <c r="H61" i="14" s="1"/>
  <c r="G64" i="14"/>
  <c r="H64" i="14" s="1"/>
  <c r="G66" i="13"/>
  <c r="H66" i="13" s="1"/>
  <c r="G65" i="13"/>
  <c r="H65" i="13" s="1"/>
  <c r="G61" i="13"/>
  <c r="H61" i="13" s="1"/>
  <c r="G64" i="13"/>
  <c r="H64" i="13" s="1"/>
  <c r="G60" i="13"/>
  <c r="H60" i="13" s="1"/>
  <c r="G62" i="13"/>
  <c r="H62" i="13" s="1"/>
  <c r="G69" i="13"/>
  <c r="H69" i="13" s="1"/>
  <c r="D51" i="13"/>
  <c r="G68" i="13"/>
  <c r="H68" i="13" s="1"/>
  <c r="G70" i="13"/>
  <c r="H70" i="13" s="1"/>
  <c r="I39" i="3"/>
  <c r="D97" i="3"/>
  <c r="D98" i="3" s="1"/>
  <c r="D101" i="3"/>
  <c r="D102" i="3" s="1"/>
  <c r="I92" i="3"/>
  <c r="D49" i="3"/>
  <c r="D45" i="3"/>
  <c r="E39" i="3" s="1"/>
  <c r="E38" i="3"/>
  <c r="F98" i="3"/>
  <c r="F44" i="3"/>
  <c r="F45" i="3" s="1"/>
  <c r="F46" i="3" s="1"/>
  <c r="B69" i="3"/>
  <c r="F108" i="14" l="1"/>
  <c r="E115" i="14"/>
  <c r="E116" i="14" s="1"/>
  <c r="E117" i="14"/>
  <c r="F108" i="13"/>
  <c r="E115" i="13"/>
  <c r="E116" i="13" s="1"/>
  <c r="E117" i="13"/>
  <c r="G74" i="14"/>
  <c r="G72" i="14"/>
  <c r="G73" i="14" s="1"/>
  <c r="H60" i="14"/>
  <c r="G72" i="13"/>
  <c r="G73" i="13" s="1"/>
  <c r="G74" i="13"/>
  <c r="H74" i="13"/>
  <c r="H72" i="13"/>
  <c r="E91" i="3"/>
  <c r="E40" i="3"/>
  <c r="G41" i="3"/>
  <c r="D46" i="3"/>
  <c r="E41" i="3"/>
  <c r="E92" i="3"/>
  <c r="E94" i="3"/>
  <c r="G38" i="3"/>
  <c r="G91" i="3"/>
  <c r="F99" i="3"/>
  <c r="G93" i="3"/>
  <c r="G94" i="3"/>
  <c r="G39" i="3"/>
  <c r="G92" i="3"/>
  <c r="D99" i="3"/>
  <c r="E93" i="3"/>
  <c r="G40" i="3"/>
  <c r="F115" i="14" l="1"/>
  <c r="G120" i="14" s="1"/>
  <c r="F117" i="14"/>
  <c r="F115" i="13"/>
  <c r="G120" i="13" s="1"/>
  <c r="F117" i="13"/>
  <c r="H72" i="14"/>
  <c r="H74" i="14"/>
  <c r="G76" i="13"/>
  <c r="H73" i="13"/>
  <c r="E95" i="3"/>
  <c r="D103" i="3"/>
  <c r="E113" i="3" s="1"/>
  <c r="F113" i="3" s="1"/>
  <c r="E42" i="3"/>
  <c r="D50" i="3"/>
  <c r="G68" i="3" s="1"/>
  <c r="H68" i="3" s="1"/>
  <c r="G42" i="3"/>
  <c r="D105" i="3"/>
  <c r="D52" i="3"/>
  <c r="G95" i="3"/>
  <c r="F116" i="14" l="1"/>
  <c r="F116" i="13"/>
  <c r="G76" i="14"/>
  <c r="H73" i="14"/>
  <c r="E112" i="3"/>
  <c r="F112" i="3" s="1"/>
  <c r="D104" i="3"/>
  <c r="E109" i="3"/>
  <c r="F109" i="3" s="1"/>
  <c r="E110" i="3"/>
  <c r="F110" i="3" s="1"/>
  <c r="E111" i="3"/>
  <c r="F111" i="3" s="1"/>
  <c r="E108" i="3"/>
  <c r="F108" i="3" s="1"/>
  <c r="G61" i="3"/>
  <c r="H61" i="3" s="1"/>
  <c r="G62" i="3"/>
  <c r="H62" i="3" s="1"/>
  <c r="G66" i="3"/>
  <c r="H66" i="3" s="1"/>
  <c r="G70" i="3"/>
  <c r="H70" i="3" s="1"/>
  <c r="D51" i="3"/>
  <c r="G63" i="3"/>
  <c r="H63" i="3" s="1"/>
  <c r="G65" i="3"/>
  <c r="H65" i="3" s="1"/>
  <c r="G64" i="3"/>
  <c r="H64" i="3" s="1"/>
  <c r="G67" i="3"/>
  <c r="H67" i="3" s="1"/>
  <c r="G71" i="3"/>
  <c r="H71" i="3" s="1"/>
  <c r="G69" i="3"/>
  <c r="H69" i="3" s="1"/>
  <c r="G60" i="3"/>
  <c r="E115" i="3" l="1"/>
  <c r="E116" i="3" s="1"/>
  <c r="E117" i="3"/>
  <c r="G74" i="3"/>
  <c r="G72" i="3"/>
  <c r="G73" i="3" s="1"/>
  <c r="H60" i="3"/>
  <c r="H74" i="3" s="1"/>
  <c r="F117" i="3"/>
  <c r="F115" i="3"/>
  <c r="H72" i="3" l="1"/>
  <c r="G76" i="3" s="1"/>
  <c r="G120" i="3"/>
  <c r="F116" i="3"/>
  <c r="H73" i="3" l="1"/>
</calcChain>
</file>

<file path=xl/sharedStrings.xml><?xml version="1.0" encoding="utf-8"?>
<sst xmlns="http://schemas.openxmlformats.org/spreadsheetml/2006/main" count="639" uniqueCount="136">
  <si>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</si>
  <si>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</si>
  <si>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</si>
  <si>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</si>
  <si>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</si>
  <si>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</si>
  <si>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</si>
  <si>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</si>
  <si>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</si>
  <si>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</si>
  <si>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</si>
  <si>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</si>
  <si>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</si>
  <si>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</si>
  <si>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</si>
  <si>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</si>
  <si>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</si>
  <si>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</si>
  <si>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</si>
  <si>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</si>
  <si>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</si>
  <si>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</si>
  <si>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</si>
  <si>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</si>
  <si>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</si>
  <si>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</si>
  <si>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</si>
  <si>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</si>
  <si>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</si>
  <si>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</si>
  <si>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</si>
  <si>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</si>
  <si>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</si>
  <si>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</si>
  <si>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</si>
  <si>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</si>
  <si>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</si>
  <si>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</si>
  <si>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</si>
  <si>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</si>
  <si>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</si>
  <si>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</si>
  <si>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</si>
  <si>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</si>
  <si>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</si>
  <si>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</si>
  <si>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</si>
  <si>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</si>
  <si>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</si>
  <si>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</si>
  <si>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</si>
  <si>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</si>
  <si>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</si>
  <si>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</si>
  <si>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</si>
  <si>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</si>
  <si>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</si>
  <si>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</si>
  <si>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</si>
  <si>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</si>
  <si>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</si>
  <si>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</si>
  <si>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</si>
  <si>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</si>
  <si>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</si>
  <si>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</si>
  <si>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</si>
  <si>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</si>
  <si>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</si>
  <si>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</si>
  <si>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</si>
  <si>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</si>
  <si>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</si>
  <si>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</si>
  <si>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</si>
  <si>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</si>
  <si>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</si>
  <si>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</si>
  <si>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</si>
  <si>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</si>
  <si>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</si>
  <si>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</si>
  <si>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</si>
  <si>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</si>
  <si>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</si>
  <si>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</si>
  <si>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</si>
  <si>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</si>
  <si>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</si>
  <si>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</si>
  <si>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</si>
  <si>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</si>
  <si>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</si>
  <si>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</si>
  <si>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</si>
  <si>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</si>
  <si>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</si>
  <si>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</si>
  <si>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</si>
  <si>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</si>
  <si>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</si>
  <si>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</si>
  <si>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</si>
  <si>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</si>
  <si>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</si>
  <si>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</si>
  <si>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</si>
  <si>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</si>
  <si>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</si>
  <si>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</si>
  <si>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</si>
  <si>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</si>
  <si>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</si>
  <si>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</si>
  <si>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</si>
  <si>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</si>
  <si>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</si>
  <si>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</si>
  <si>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</si>
  <si>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</si>
  <si>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Lamivudine</t>
  </si>
  <si>
    <t>Bugigi</t>
  </si>
  <si>
    <t>Tenofovir DF</t>
  </si>
  <si>
    <t>Tenofovir DF, Lamivudine &amp; Efavirenz Tablets</t>
  </si>
  <si>
    <t>Lamivudine 300mg</t>
  </si>
  <si>
    <t>L3 7</t>
  </si>
  <si>
    <t>T11 8</t>
  </si>
  <si>
    <t>Efavirenz</t>
  </si>
  <si>
    <t>E15 3</t>
  </si>
  <si>
    <t>Efavirenz 600mg</t>
  </si>
  <si>
    <t>Tenofovir DF 300mg</t>
  </si>
  <si>
    <t>EFAVIRENZ 600MG, LAMIVUDINE 300MG AND TENOFOVIR DISOPROXIL FUMARATE 300MG TABLETS</t>
  </si>
  <si>
    <t>NDQD2016061057</t>
  </si>
  <si>
    <t>Efavirenz 600mg, Lamivudine 300mg and Tenofovir Disoproxil Fumarate 300mg Tablets</t>
  </si>
  <si>
    <t>Each film-coated tablet contains Efavirenz 600mg, Lamivudine USP 300mg, Tenofovir Disoproxil Fumarate 300mg euivalent to tenofovir disoproxil 245mg</t>
  </si>
  <si>
    <t>2016-06-10 15:39:47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</si>
</sst>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31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sz val="10"/>
      <color rgb="FF000000"/>
      <name val="Arial"/>
    </font>
    <font>
      <b/>
      <sz val="10"/>
      <color rgb="FF000000"/>
      <name val="Book Antiqua"/>
    </font>
    <font>
      <b/>
      <i/>
      <sz val="10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2"/>
      <color rgb="FF000000"/>
      <name val="Arial"/>
    </font>
    <font>
      <sz val="10"/>
      <color rgb="FF000000"/>
      <name val="Book Antiqua"/>
    </font>
    <font>
      <b/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1" fillId="2" borderId="0"/>
    <xf numFmtId="0" fontId="21" fillId="2" borderId="0"/>
    <xf numFmtId="0" fontId="22" fillId="2" borderId="0"/>
  </cellStyleXfs>
  <cellXfs count="33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8" xfId="0" applyFont="1" applyFill="1" applyBorder="1"/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7" xfId="0" applyFont="1" applyFill="1" applyBorder="1"/>
    <xf numFmtId="0" fontId="5" fillId="2" borderId="0" xfId="0" applyFont="1" applyFill="1"/>
    <xf numFmtId="0" fontId="4" fillId="2" borderId="0" xfId="0" applyFont="1" applyFill="1"/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1" fillId="3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68" fontId="11" fillId="3" borderId="0" xfId="0" applyNumberFormat="1" applyFont="1" applyFill="1" applyAlignment="1" applyProtection="1">
      <alignment horizontal="center"/>
      <protection locked="0"/>
    </xf>
    <xf numFmtId="169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70" fontId="9" fillId="2" borderId="0" xfId="0" applyNumberFormat="1" applyFont="1" applyFill="1" applyAlignment="1">
      <alignment horizontal="center"/>
    </xf>
    <xf numFmtId="0" fontId="8" fillId="2" borderId="21" xfId="0" applyFont="1" applyFill="1" applyBorder="1" applyAlignment="1">
      <alignment horizontal="right"/>
    </xf>
    <xf numFmtId="0" fontId="10" fillId="3" borderId="22" xfId="0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right"/>
    </xf>
    <xf numFmtId="0" fontId="10" fillId="3" borderId="24" xfId="0" applyFont="1" applyFill="1" applyBorder="1" applyAlignment="1" applyProtection="1">
      <alignment horizontal="center"/>
      <protection locked="0"/>
    </xf>
    <xf numFmtId="0" fontId="9" fillId="2" borderId="22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10" fillId="3" borderId="29" xfId="0" applyFont="1" applyFill="1" applyBorder="1" applyAlignment="1" applyProtection="1">
      <alignment horizontal="center"/>
      <protection locked="0"/>
    </xf>
    <xf numFmtId="171" fontId="8" fillId="2" borderId="26" xfId="0" applyNumberFormat="1" applyFont="1" applyFill="1" applyBorder="1" applyAlignment="1">
      <alignment horizontal="center"/>
    </xf>
    <xf numFmtId="171" fontId="8" fillId="2" borderId="30" xfId="0" applyNumberFormat="1" applyFont="1" applyFill="1" applyBorder="1" applyAlignment="1">
      <alignment horizontal="center"/>
    </xf>
    <xf numFmtId="0" fontId="15" fillId="2" borderId="13" xfId="0" applyFont="1" applyFill="1" applyBorder="1"/>
    <xf numFmtId="0" fontId="8" fillId="2" borderId="24" xfId="0" applyFont="1" applyFill="1" applyBorder="1" applyAlignment="1">
      <alignment horizontal="center"/>
    </xf>
    <xf numFmtId="0" fontId="10" fillId="3" borderId="23" xfId="0" applyFont="1" applyFill="1" applyBorder="1" applyAlignment="1" applyProtection="1">
      <alignment horizontal="center"/>
      <protection locked="0"/>
    </xf>
    <xf numFmtId="171" fontId="8" fillId="2" borderId="31" xfId="0" applyNumberFormat="1" applyFont="1" applyFill="1" applyBorder="1" applyAlignment="1">
      <alignment horizontal="center"/>
    </xf>
    <xf numFmtId="171" fontId="8" fillId="2" borderId="32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33" xfId="0" applyFont="1" applyFill="1" applyBorder="1" applyAlignment="1">
      <alignment horizontal="center"/>
    </xf>
    <xf numFmtId="0" fontId="10" fillId="3" borderId="34" xfId="0" applyFont="1" applyFill="1" applyBorder="1" applyAlignment="1" applyProtection="1">
      <alignment horizontal="center"/>
      <protection locked="0"/>
    </xf>
    <xf numFmtId="171" fontId="8" fillId="2" borderId="35" xfId="0" applyNumberFormat="1" applyFont="1" applyFill="1" applyBorder="1" applyAlignment="1">
      <alignment horizontal="center"/>
    </xf>
    <xf numFmtId="171" fontId="8" fillId="2" borderId="36" xfId="0" applyNumberFormat="1" applyFont="1" applyFill="1" applyBorder="1" applyAlignment="1">
      <alignment horizontal="center"/>
    </xf>
    <xf numFmtId="0" fontId="8" fillId="2" borderId="15" xfId="0" applyFont="1" applyFill="1" applyBorder="1"/>
    <xf numFmtId="0" fontId="8" fillId="2" borderId="24" xfId="0" applyFont="1" applyFill="1" applyBorder="1" applyAlignment="1">
      <alignment horizontal="right"/>
    </xf>
    <xf numFmtId="1" fontId="9" fillId="6" borderId="37" xfId="0" applyNumberFormat="1" applyFont="1" applyFill="1" applyBorder="1" applyAlignment="1">
      <alignment horizontal="center"/>
    </xf>
    <xf numFmtId="171" fontId="9" fillId="6" borderId="38" xfId="0" applyNumberFormat="1" applyFont="1" applyFill="1" applyBorder="1" applyAlignment="1">
      <alignment horizontal="center"/>
    </xf>
    <xf numFmtId="171" fontId="9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40" xfId="0" applyFont="1" applyFill="1" applyBorder="1" applyAlignment="1">
      <alignment horizontal="right"/>
    </xf>
    <xf numFmtId="0" fontId="10" fillId="3" borderId="16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24" xfId="0" applyFont="1" applyFill="1" applyBorder="1" applyAlignment="1">
      <alignment horizontal="center"/>
    </xf>
    <xf numFmtId="2" fontId="8" fillId="7" borderId="41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66" fontId="8" fillId="6" borderId="41" xfId="0" applyNumberFormat="1" applyFont="1" applyFill="1" applyBorder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6" fontId="8" fillId="6" borderId="17" xfId="0" applyNumberFormat="1" applyFont="1" applyFill="1" applyBorder="1" applyAlignment="1">
      <alignment horizontal="center"/>
    </xf>
    <xf numFmtId="0" fontId="8" fillId="2" borderId="42" xfId="0" applyFont="1" applyFill="1" applyBorder="1" applyAlignment="1">
      <alignment horizontal="right"/>
    </xf>
    <xf numFmtId="166" fontId="10" fillId="3" borderId="41" xfId="0" applyNumberFormat="1" applyFont="1" applyFill="1" applyBorder="1" applyAlignment="1" applyProtection="1">
      <alignment horizontal="center"/>
      <protection locked="0"/>
    </xf>
    <xf numFmtId="166" fontId="8" fillId="2" borderId="0" xfId="0" applyNumberFormat="1" applyFont="1" applyFill="1"/>
    <xf numFmtId="0" fontId="8" fillId="2" borderId="29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15" xfId="0" applyFont="1" applyFill="1" applyBorder="1" applyAlignment="1">
      <alignment horizontal="right"/>
    </xf>
    <xf numFmtId="2" fontId="8" fillId="6" borderId="15" xfId="0" applyNumberFormat="1" applyFont="1" applyFill="1" applyBorder="1" applyAlignment="1">
      <alignment horizontal="center"/>
    </xf>
    <xf numFmtId="171" fontId="9" fillId="7" borderId="13" xfId="0" applyNumberFormat="1" applyFont="1" applyFill="1" applyBorder="1" applyAlignment="1">
      <alignment horizontal="center"/>
    </xf>
    <xf numFmtId="171" fontId="8" fillId="2" borderId="0" xfId="0" applyNumberFormat="1" applyFont="1" applyFill="1" applyAlignment="1">
      <alignment horizontal="center"/>
    </xf>
    <xf numFmtId="10" fontId="8" fillId="6" borderId="41" xfId="0" applyNumberFormat="1" applyFont="1" applyFill="1" applyBorder="1" applyAlignment="1">
      <alignment horizontal="center"/>
    </xf>
    <xf numFmtId="0" fontId="8" fillId="2" borderId="43" xfId="0" applyFont="1" applyFill="1" applyBorder="1" applyAlignment="1">
      <alignment horizontal="right"/>
    </xf>
    <xf numFmtId="0" fontId="8" fillId="7" borderId="15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2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13" xfId="0" applyNumberFormat="1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0" fontId="8" fillId="2" borderId="13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/>
    </xf>
    <xf numFmtId="10" fontId="8" fillId="2" borderId="14" xfId="0" applyNumberFormat="1" applyFont="1" applyFill="1" applyBorder="1" applyAlignment="1">
      <alignment horizontal="center" vertical="center"/>
    </xf>
    <xf numFmtId="1" fontId="10" fillId="3" borderId="23" xfId="0" applyNumberFormat="1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43" xfId="0" applyFont="1" applyFill="1" applyBorder="1" applyAlignment="1" applyProtection="1">
      <alignment horizontal="center"/>
      <protection locked="0"/>
    </xf>
    <xf numFmtId="10" fontId="8" fillId="2" borderId="22" xfId="0" applyNumberFormat="1" applyFont="1" applyFill="1" applyBorder="1" applyAlignment="1">
      <alignment horizontal="center" vertical="center"/>
    </xf>
    <xf numFmtId="10" fontId="8" fillId="2" borderId="24" xfId="0" applyNumberFormat="1" applyFont="1" applyFill="1" applyBorder="1" applyAlignment="1">
      <alignment horizontal="center" vertical="center"/>
    </xf>
    <xf numFmtId="10" fontId="8" fillId="2" borderId="44" xfId="0" applyNumberFormat="1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/>
    </xf>
    <xf numFmtId="2" fontId="11" fillId="2" borderId="44" xfId="0" applyNumberFormat="1" applyFont="1" applyFill="1" applyBorder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5" xfId="0" applyFont="1" applyFill="1" applyBorder="1" applyAlignment="1">
      <alignment horizontal="right"/>
    </xf>
    <xf numFmtId="10" fontId="10" fillId="7" borderId="33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17" xfId="0" applyFont="1" applyFill="1" applyBorder="1" applyAlignment="1">
      <alignment horizontal="right"/>
    </xf>
    <xf numFmtId="0" fontId="10" fillId="7" borderId="46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7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30" xfId="0" applyFont="1" applyFill="1" applyBorder="1" applyAlignment="1">
      <alignment horizontal="center"/>
    </xf>
    <xf numFmtId="0" fontId="8" fillId="2" borderId="48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71" fontId="10" fillId="3" borderId="34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" fontId="9" fillId="6" borderId="49" xfId="0" applyNumberFormat="1" applyFont="1" applyFill="1" applyBorder="1" applyAlignment="1">
      <alignment horizontal="center"/>
    </xf>
    <xf numFmtId="1" fontId="9" fillId="6" borderId="50" xfId="0" applyNumberFormat="1" applyFont="1" applyFill="1" applyBorder="1" applyAlignment="1">
      <alignment horizontal="center"/>
    </xf>
    <xf numFmtId="171" fontId="9" fillId="6" borderId="15" xfId="0" applyNumberFormat="1" applyFont="1" applyFill="1" applyBorder="1" applyAlignment="1">
      <alignment horizontal="center"/>
    </xf>
    <xf numFmtId="0" fontId="8" fillId="2" borderId="51" xfId="0" applyFont="1" applyFill="1" applyBorder="1" applyAlignment="1">
      <alignment horizontal="right"/>
    </xf>
    <xf numFmtId="0" fontId="10" fillId="3" borderId="52" xfId="0" applyFont="1" applyFill="1" applyBorder="1" applyAlignment="1" applyProtection="1">
      <alignment horizontal="center"/>
      <protection locked="0"/>
    </xf>
    <xf numFmtId="0" fontId="8" fillId="2" borderId="25" xfId="0" applyFont="1" applyFill="1" applyBorder="1" applyAlignment="1">
      <alignment horizontal="right"/>
    </xf>
    <xf numFmtId="2" fontId="8" fillId="6" borderId="27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7" xfId="0" applyNumberFormat="1" applyFont="1" applyFill="1" applyBorder="1" applyAlignment="1">
      <alignment horizontal="center"/>
    </xf>
    <xf numFmtId="166" fontId="8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8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3" xfId="0" applyFont="1" applyFill="1" applyBorder="1" applyAlignment="1">
      <alignment horizontal="right"/>
    </xf>
    <xf numFmtId="2" fontId="8" fillId="7" borderId="30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16" xfId="0" applyFont="1" applyFill="1" applyBorder="1" applyAlignment="1">
      <alignment horizontal="right"/>
    </xf>
    <xf numFmtId="171" fontId="9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41" xfId="0" applyNumberFormat="1" applyFont="1" applyFill="1" applyBorder="1" applyAlignment="1">
      <alignment horizontal="center"/>
    </xf>
    <xf numFmtId="0" fontId="9" fillId="7" borderId="17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9" fillId="2" borderId="54" xfId="0" applyFont="1" applyFill="1" applyBorder="1" applyAlignment="1">
      <alignment horizontal="center"/>
    </xf>
    <xf numFmtId="0" fontId="9" fillId="2" borderId="55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/>
    </xf>
    <xf numFmtId="1" fontId="10" fillId="3" borderId="31" xfId="0" applyNumberFormat="1" applyFont="1" applyFill="1" applyBorder="1" applyAlignment="1" applyProtection="1">
      <alignment horizontal="center"/>
      <protection locked="0"/>
    </xf>
    <xf numFmtId="10" fontId="8" fillId="2" borderId="30" xfId="0" applyNumberFormat="1" applyFont="1" applyFill="1" applyBorder="1" applyAlignment="1">
      <alignment horizontal="center"/>
    </xf>
    <xf numFmtId="10" fontId="8" fillId="2" borderId="32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/>
    </xf>
    <xf numFmtId="1" fontId="10" fillId="3" borderId="35" xfId="0" applyNumberFormat="1" applyFont="1" applyFill="1" applyBorder="1" applyAlignment="1" applyProtection="1">
      <alignment horizontal="center"/>
      <protection locked="0"/>
    </xf>
    <xf numFmtId="10" fontId="8" fillId="2" borderId="36" xfId="0" applyNumberFormat="1" applyFont="1" applyFill="1" applyBorder="1" applyAlignment="1">
      <alignment horizontal="center"/>
    </xf>
    <xf numFmtId="2" fontId="8" fillId="2" borderId="24" xfId="0" applyNumberFormat="1" applyFont="1" applyFill="1" applyBorder="1" applyAlignment="1">
      <alignment horizontal="center"/>
    </xf>
    <xf numFmtId="171" fontId="8" fillId="2" borderId="2" xfId="0" applyNumberFormat="1" applyFont="1" applyFill="1" applyBorder="1" applyAlignment="1">
      <alignment horizontal="right"/>
    </xf>
    <xf numFmtId="10" fontId="10" fillId="7" borderId="27" xfId="0" applyNumberFormat="1" applyFont="1" applyFill="1" applyBorder="1" applyAlignment="1">
      <alignment horizontal="center"/>
    </xf>
    <xf numFmtId="0" fontId="8" fillId="2" borderId="23" xfId="0" applyFont="1" applyFill="1" applyBorder="1"/>
    <xf numFmtId="10" fontId="10" fillId="6" borderId="27" xfId="0" applyNumberFormat="1" applyFont="1" applyFill="1" applyBorder="1" applyAlignment="1">
      <alignment horizontal="center"/>
    </xf>
    <xf numFmtId="0" fontId="8" fillId="2" borderId="43" xfId="0" applyFont="1" applyFill="1" applyBorder="1"/>
    <xf numFmtId="0" fontId="8" fillId="2" borderId="56" xfId="0" applyFont="1" applyFill="1" applyBorder="1" applyAlignment="1">
      <alignment horizontal="right"/>
    </xf>
    <xf numFmtId="0" fontId="10" fillId="7" borderId="17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66" fontId="9" fillId="2" borderId="0" xfId="0" applyNumberFormat="1" applyFont="1" applyFill="1" applyAlignment="1" applyProtection="1">
      <alignment horizontal="center"/>
      <protection locked="0"/>
    </xf>
    <xf numFmtId="166" fontId="8" fillId="2" borderId="21" xfId="0" applyNumberFormat="1" applyFont="1" applyFill="1" applyBorder="1" applyAlignment="1">
      <alignment horizontal="center"/>
    </xf>
    <xf numFmtId="166" fontId="8" fillId="2" borderId="23" xfId="0" applyNumberFormat="1" applyFont="1" applyFill="1" applyBorder="1" applyAlignment="1">
      <alignment horizontal="center"/>
    </xf>
    <xf numFmtId="166" fontId="8" fillId="2" borderId="13" xfId="0" applyNumberFormat="1" applyFont="1" applyFill="1" applyBorder="1" applyAlignment="1">
      <alignment horizontal="center"/>
    </xf>
    <xf numFmtId="166" fontId="8" fillId="2" borderId="14" xfId="0" applyNumberFormat="1" applyFont="1" applyFill="1" applyBorder="1" applyAlignment="1">
      <alignment horizontal="center"/>
    </xf>
    <xf numFmtId="166" fontId="8" fillId="2" borderId="15" xfId="0" applyNumberFormat="1" applyFont="1" applyFill="1" applyBorder="1" applyAlignment="1">
      <alignment horizontal="center"/>
    </xf>
    <xf numFmtId="10" fontId="10" fillId="6" borderId="57" xfId="0" applyNumberFormat="1" applyFont="1" applyFill="1" applyBorder="1" applyAlignment="1">
      <alignment horizontal="center"/>
    </xf>
    <xf numFmtId="166" fontId="8" fillId="2" borderId="26" xfId="0" applyNumberFormat="1" applyFont="1" applyFill="1" applyBorder="1" applyAlignment="1">
      <alignment horizontal="center"/>
    </xf>
    <xf numFmtId="166" fontId="8" fillId="2" borderId="31" xfId="0" applyNumberFormat="1" applyFont="1" applyFill="1" applyBorder="1" applyAlignment="1">
      <alignment horizontal="center"/>
    </xf>
    <xf numFmtId="166" fontId="8" fillId="2" borderId="35" xfId="0" applyNumberFormat="1" applyFont="1" applyFill="1" applyBorder="1" applyAlignment="1">
      <alignment horizontal="center"/>
    </xf>
    <xf numFmtId="2" fontId="10" fillId="7" borderId="33" xfId="0" applyNumberFormat="1" applyFont="1" applyFill="1" applyBorder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0" fontId="11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2" borderId="10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9" fillId="2" borderId="47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14" fontId="2" fillId="2" borderId="7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3" fillId="2" borderId="0" xfId="3" applyFont="1" applyFill="1"/>
    <xf numFmtId="0" fontId="24" fillId="2" borderId="0" xfId="3" applyFont="1" applyFill="1" applyAlignment="1">
      <alignment wrapText="1"/>
    </xf>
    <xf numFmtId="0" fontId="25" fillId="2" borderId="0" xfId="3" applyFont="1" applyFill="1"/>
    <xf numFmtId="0" fontId="27" fillId="2" borderId="0" xfId="3" applyFont="1" applyFill="1"/>
    <xf numFmtId="167" fontId="27" fillId="2" borderId="0" xfId="3" applyNumberFormat="1" applyFont="1" applyFill="1" applyAlignment="1">
      <alignment horizontal="center"/>
    </xf>
    <xf numFmtId="0" fontId="26" fillId="2" borderId="0" xfId="3" applyFont="1" applyFill="1" applyAlignment="1">
      <alignment horizontal="right"/>
    </xf>
    <xf numFmtId="167" fontId="27" fillId="2" borderId="0" xfId="3" applyNumberFormat="1" applyFont="1" applyFill="1"/>
    <xf numFmtId="0" fontId="25" fillId="2" borderId="0" xfId="3" applyFont="1" applyFill="1" applyAlignment="1">
      <alignment horizontal="left"/>
    </xf>
    <xf numFmtId="0" fontId="28" fillId="2" borderId="0" xfId="3" applyFont="1" applyFill="1"/>
    <xf numFmtId="164" fontId="23" fillId="2" borderId="0" xfId="3" applyNumberFormat="1" applyFont="1" applyFill="1"/>
    <xf numFmtId="164" fontId="26" fillId="2" borderId="12" xfId="3" applyNumberFormat="1" applyFont="1" applyFill="1" applyBorder="1" applyAlignment="1">
      <alignment horizontal="center" wrapText="1"/>
    </xf>
    <xf numFmtId="0" fontId="26" fillId="2" borderId="12" xfId="3" applyFont="1" applyFill="1" applyBorder="1" applyAlignment="1">
      <alignment horizontal="center" wrapText="1"/>
    </xf>
    <xf numFmtId="0" fontId="29" fillId="2" borderId="0" xfId="3" applyFont="1" applyFill="1" applyAlignment="1">
      <alignment horizontal="center"/>
    </xf>
    <xf numFmtId="2" fontId="27" fillId="3" borderId="14" xfId="3" applyNumberFormat="1" applyFont="1" applyFill="1" applyBorder="1" applyProtection="1">
      <protection locked="0"/>
    </xf>
    <xf numFmtId="10" fontId="27" fillId="2" borderId="13" xfId="3" applyNumberFormat="1" applyFont="1" applyFill="1" applyBorder="1" applyAlignment="1">
      <alignment horizontal="center"/>
    </xf>
    <xf numFmtId="10" fontId="27" fillId="2" borderId="0" xfId="3" applyNumberFormat="1" applyFont="1" applyFill="1" applyAlignment="1">
      <alignment horizontal="center"/>
    </xf>
    <xf numFmtId="10" fontId="27" fillId="2" borderId="14" xfId="3" applyNumberFormat="1" applyFont="1" applyFill="1" applyBorder="1" applyAlignment="1">
      <alignment horizontal="center"/>
    </xf>
    <xf numFmtId="2" fontId="27" fillId="3" borderId="15" xfId="3" applyNumberFormat="1" applyFont="1" applyFill="1" applyBorder="1" applyProtection="1">
      <protection locked="0"/>
    </xf>
    <xf numFmtId="10" fontId="27" fillId="2" borderId="15" xfId="3" applyNumberFormat="1" applyFont="1" applyFill="1" applyBorder="1" applyAlignment="1">
      <alignment horizontal="center"/>
    </xf>
    <xf numFmtId="166" fontId="29" fillId="2" borderId="0" xfId="3" applyNumberFormat="1" applyFont="1" applyFill="1" applyAlignment="1">
      <alignment horizontal="center"/>
    </xf>
    <xf numFmtId="10" fontId="29" fillId="2" borderId="0" xfId="3" applyNumberFormat="1" applyFont="1" applyFill="1" applyAlignment="1">
      <alignment horizontal="center"/>
    </xf>
    <xf numFmtId="0" fontId="27" fillId="2" borderId="12" xfId="3" applyFont="1" applyFill="1" applyBorder="1" applyAlignment="1">
      <alignment horizontal="right" vertical="center"/>
    </xf>
    <xf numFmtId="166" fontId="27" fillId="2" borderId="12" xfId="3" applyNumberFormat="1" applyFont="1" applyFill="1" applyBorder="1" applyAlignment="1">
      <alignment horizontal="center" vertical="center"/>
    </xf>
    <xf numFmtId="166" fontId="27" fillId="2" borderId="0" xfId="3" applyNumberFormat="1" applyFont="1" applyFill="1" applyAlignment="1">
      <alignment horizontal="center"/>
    </xf>
    <xf numFmtId="164" fontId="26" fillId="2" borderId="12" xfId="3" applyNumberFormat="1" applyFont="1" applyFill="1" applyBorder="1" applyAlignment="1">
      <alignment horizontal="center" vertical="center"/>
    </xf>
    <xf numFmtId="2" fontId="30" fillId="2" borderId="0" xfId="3" applyNumberFormat="1" applyFont="1" applyFill="1" applyAlignment="1">
      <alignment horizontal="right"/>
    </xf>
    <xf numFmtId="2" fontId="26" fillId="2" borderId="0" xfId="3" applyNumberFormat="1" applyFont="1" applyFill="1"/>
    <xf numFmtId="2" fontId="30" fillId="2" borderId="0" xfId="3" applyNumberFormat="1" applyFont="1" applyFill="1"/>
    <xf numFmtId="0" fontId="26" fillId="2" borderId="12" xfId="3" applyFont="1" applyFill="1" applyBorder="1" applyAlignment="1">
      <alignment horizontal="center" vertical="center"/>
    </xf>
    <xf numFmtId="10" fontId="29" fillId="2" borderId="0" xfId="3" applyNumberFormat="1" applyFont="1" applyFill="1"/>
    <xf numFmtId="165" fontId="26" fillId="2" borderId="16" xfId="3" applyNumberFormat="1" applyFont="1" applyFill="1" applyBorder="1" applyAlignment="1">
      <alignment horizontal="center"/>
    </xf>
    <xf numFmtId="2" fontId="26" fillId="2" borderId="12" xfId="3" applyNumberFormat="1" applyFont="1" applyFill="1" applyBorder="1" applyAlignment="1">
      <alignment horizontal="center" vertical="center"/>
    </xf>
    <xf numFmtId="165" fontId="26" fillId="2" borderId="17" xfId="3" applyNumberFormat="1" applyFont="1" applyFill="1" applyBorder="1" applyAlignment="1">
      <alignment horizontal="center"/>
    </xf>
    <xf numFmtId="0" fontId="27" fillId="2" borderId="9" xfId="3" applyFont="1" applyFill="1" applyBorder="1"/>
    <xf numFmtId="0" fontId="27" fillId="2" borderId="0" xfId="3" applyFont="1" applyFill="1" applyAlignment="1">
      <alignment horizontal="center"/>
    </xf>
    <xf numFmtId="10" fontId="27" fillId="2" borderId="9" xfId="3" applyNumberFormat="1" applyFont="1" applyFill="1" applyBorder="1"/>
    <xf numFmtId="0" fontId="26" fillId="2" borderId="10" xfId="3" applyFont="1" applyFill="1" applyBorder="1"/>
    <xf numFmtId="0" fontId="26" fillId="2" borderId="10" xfId="3" applyFont="1" applyFill="1" applyBorder="1" applyAlignment="1">
      <alignment horizontal="center"/>
    </xf>
    <xf numFmtId="0" fontId="27" fillId="2" borderId="10" xfId="3" applyFont="1" applyFill="1" applyBorder="1" applyAlignment="1">
      <alignment horizontal="center"/>
    </xf>
    <xf numFmtId="0" fontId="27" fillId="2" borderId="7" xfId="3" applyFont="1" applyFill="1" applyBorder="1"/>
    <xf numFmtId="0" fontId="26" fillId="2" borderId="11" xfId="3" applyFont="1" applyFill="1" applyBorder="1"/>
    <xf numFmtId="0" fontId="26" fillId="2" borderId="0" xfId="3" applyFont="1" applyFill="1"/>
    <xf numFmtId="0" fontId="27" fillId="2" borderId="11" xfId="3" applyFont="1" applyFill="1" applyBorder="1"/>
    <xf numFmtId="0" fontId="22" fillId="2" borderId="0" xfId="3" applyFill="1"/>
    <xf numFmtId="0" fontId="26" fillId="2" borderId="0" xfId="3" applyFont="1" applyFill="1" applyAlignment="1">
      <alignment horizontal="right"/>
    </xf>
    <xf numFmtId="0" fontId="25" fillId="2" borderId="0" xfId="3" applyFont="1" applyFill="1" applyAlignment="1">
      <alignment horizontal="center"/>
    </xf>
    <xf numFmtId="164" fontId="23" fillId="2" borderId="0" xfId="3" applyNumberFormat="1" applyFont="1" applyFill="1" applyAlignment="1">
      <alignment horizontal="center"/>
    </xf>
    <xf numFmtId="166" fontId="26" fillId="2" borderId="13" xfId="3" applyNumberFormat="1" applyFont="1" applyFill="1" applyBorder="1" applyAlignment="1">
      <alignment horizontal="center" vertical="center"/>
    </xf>
    <xf numFmtId="166" fontId="26" fillId="2" borderId="15" xfId="3" applyNumberFormat="1" applyFont="1" applyFill="1" applyBorder="1" applyAlignment="1">
      <alignment horizontal="center" vertical="center"/>
    </xf>
    <xf numFmtId="0" fontId="24" fillId="2" borderId="18" xfId="3" applyFont="1" applyFill="1" applyBorder="1" applyAlignment="1">
      <alignment horizontal="center" wrapText="1"/>
    </xf>
    <xf numFmtId="0" fontId="24" fillId="2" borderId="19" xfId="3" applyFont="1" applyFill="1" applyBorder="1" applyAlignment="1">
      <alignment horizontal="center" wrapText="1"/>
    </xf>
    <xf numFmtId="0" fontId="24" fillId="2" borderId="20" xfId="3" applyFont="1" applyFill="1" applyBorder="1" applyAlignment="1">
      <alignment horizontal="center" wrapText="1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 wrapText="1"/>
      <protection locked="0"/>
    </xf>
    <xf numFmtId="0" fontId="16" fillId="2" borderId="18" xfId="0" applyFont="1" applyFill="1" applyBorder="1" applyAlignment="1">
      <alignment horizontal="center"/>
    </xf>
    <xf numFmtId="0" fontId="16" fillId="2" borderId="19" xfId="0" applyFont="1" applyFill="1" applyBorder="1" applyAlignment="1">
      <alignment horizontal="center"/>
    </xf>
    <xf numFmtId="0" fontId="16" fillId="2" borderId="20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 wrapText="1"/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16" fillId="2" borderId="18" xfId="0" applyFont="1" applyFill="1" applyBorder="1" applyAlignment="1">
      <alignment horizontal="justify" vertical="center" wrapText="1"/>
    </xf>
    <xf numFmtId="0" fontId="16" fillId="2" borderId="19" xfId="0" applyFont="1" applyFill="1" applyBorder="1" applyAlignment="1">
      <alignment horizontal="justify" vertical="center" wrapText="1"/>
    </xf>
    <xf numFmtId="0" fontId="16" fillId="2" borderId="20" xfId="0" applyFont="1" applyFill="1" applyBorder="1" applyAlignment="1">
      <alignment horizontal="justify" vertical="center" wrapText="1"/>
    </xf>
    <xf numFmtId="0" fontId="16" fillId="2" borderId="18" xfId="0" applyFont="1" applyFill="1" applyBorder="1" applyAlignment="1">
      <alignment horizontal="left" vertical="center" wrapText="1"/>
    </xf>
    <xf numFmtId="0" fontId="16" fillId="2" borderId="19" xfId="0" applyFont="1" applyFill="1" applyBorder="1" applyAlignment="1">
      <alignment horizontal="left" vertical="center" wrapText="1"/>
    </xf>
    <xf numFmtId="0" fontId="16" fillId="2" borderId="20" xfId="0" applyFont="1" applyFill="1" applyBorder="1" applyAlignment="1">
      <alignment horizontal="left" vertical="center" wrapText="1"/>
    </xf>
    <xf numFmtId="0" fontId="9" fillId="2" borderId="47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58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/>
      <protection locked="0"/>
    </xf>
    <xf numFmtId="10" fontId="12" fillId="2" borderId="14" xfId="0" applyNumberFormat="1" applyFont="1" applyFill="1" applyBorder="1" applyAlignment="1">
      <alignment horizontal="center" vertical="center"/>
    </xf>
    <xf numFmtId="0" fontId="16" fillId="2" borderId="21" xfId="0" applyFont="1" applyFill="1" applyBorder="1" applyAlignment="1">
      <alignment horizontal="left" vertical="center" wrapText="1"/>
    </xf>
    <xf numFmtId="0" fontId="16" fillId="2" borderId="22" xfId="0" applyFont="1" applyFill="1" applyBorder="1" applyAlignment="1">
      <alignment horizontal="left" vertical="center" wrapText="1"/>
    </xf>
    <xf numFmtId="0" fontId="16" fillId="2" borderId="43" xfId="0" applyFont="1" applyFill="1" applyBorder="1" applyAlignment="1">
      <alignment horizontal="left" vertical="center" wrapText="1"/>
    </xf>
    <xf numFmtId="0" fontId="16" fillId="2" borderId="44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0" fillId="3" borderId="13" xfId="0" applyNumberFormat="1" applyFont="1" applyFill="1" applyBorder="1" applyAlignment="1" applyProtection="1">
      <alignment horizontal="center" vertical="center"/>
      <protection locked="0"/>
    </xf>
    <xf numFmtId="2" fontId="10" fillId="3" borderId="14" xfId="0" applyNumberFormat="1" applyFont="1" applyFill="1" applyBorder="1" applyAlignment="1" applyProtection="1">
      <alignment horizontal="center" vertical="center"/>
      <protection locked="0"/>
    </xf>
    <xf numFmtId="2" fontId="10" fillId="3" borderId="15" xfId="0" applyNumberFormat="1" applyFont="1" applyFill="1" applyBorder="1" applyAlignment="1" applyProtection="1">
      <alignment horizontal="center" vertical="center"/>
      <protection locked="0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9" fillId="2" borderId="43" xfId="0" applyFont="1" applyFill="1" applyBorder="1" applyAlignment="1">
      <alignment horizontal="center" vertical="center"/>
    </xf>
    <xf numFmtId="0" fontId="16" fillId="2" borderId="21" xfId="0" applyFont="1" applyFill="1" applyBorder="1" applyAlignment="1">
      <alignment horizontal="center" vertical="center" wrapText="1"/>
    </xf>
    <xf numFmtId="0" fontId="16" fillId="2" borderId="22" xfId="0" applyFont="1" applyFill="1" applyBorder="1" applyAlignment="1">
      <alignment horizontal="center" vertical="center" wrapText="1"/>
    </xf>
    <xf numFmtId="0" fontId="16" fillId="2" borderId="43" xfId="0" applyFont="1" applyFill="1" applyBorder="1" applyAlignment="1">
      <alignment horizontal="center" vertical="center" wrapText="1"/>
    </xf>
    <xf numFmtId="0" fontId="16" fillId="2" borderId="44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3" xfId="2"/>
    <cellStyle name="Normal 4" xfId="3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0" zoomScale="120" zoomScaleSheetLayoutView="120" workbookViewId="0">
      <selection activeCell="D44" sqref="D44"/>
    </sheetView>
  </sheetViews>
  <sheetFormatPr defaultRowHeight="15" x14ac:dyDescent="0.3"/>
  <cols>
    <col min="1" max="1" width="15.5703125" style="239" customWidth="1"/>
    <col min="2" max="2" width="18.42578125" style="239" customWidth="1"/>
    <col min="3" max="3" width="14.28515625" style="239" customWidth="1"/>
    <col min="4" max="4" width="15" style="239" customWidth="1"/>
    <col min="5" max="5" width="9.140625" style="239" customWidth="1"/>
    <col min="6" max="6" width="27.85546875" style="239" customWidth="1"/>
    <col min="7" max="7" width="12.28515625" style="239" customWidth="1"/>
    <col min="8" max="8" width="9.140625" style="239" customWidth="1"/>
    <col min="9" max="16384" width="9.140625" style="282"/>
  </cols>
  <sheetData>
    <row r="10" spans="1:7" ht="13.5" customHeight="1" thickBot="1" x14ac:dyDescent="0.35"/>
    <row r="11" spans="1:7" ht="13.5" customHeight="1" thickBot="1" x14ac:dyDescent="0.35">
      <c r="A11" s="288" t="s">
        <v>26</v>
      </c>
      <c r="B11" s="289"/>
      <c r="C11" s="289"/>
      <c r="D11" s="289"/>
      <c r="E11" s="289"/>
      <c r="F11" s="290"/>
      <c r="G11" s="240"/>
    </row>
    <row r="12" spans="1:7" ht="16.5" customHeight="1" x14ac:dyDescent="0.3">
      <c r="A12" s="284" t="s">
        <v>27</v>
      </c>
      <c r="B12" s="284"/>
      <c r="C12" s="284"/>
      <c r="D12" s="284"/>
      <c r="E12" s="284"/>
      <c r="F12" s="284"/>
      <c r="G12" s="241"/>
    </row>
    <row r="14" spans="1:7" ht="16.5" customHeight="1" x14ac:dyDescent="0.3">
      <c r="A14" s="283" t="s">
        <v>28</v>
      </c>
      <c r="B14" s="283"/>
      <c r="C14" s="242" t="s">
        <v>131</v>
      </c>
    </row>
    <row r="15" spans="1:7" ht="16.5" customHeight="1" x14ac:dyDescent="0.3">
      <c r="A15" s="283" t="s">
        <v>29</v>
      </c>
      <c r="B15" s="283"/>
      <c r="C15" s="242" t="s">
        <v>132</v>
      </c>
    </row>
    <row r="16" spans="1:7" ht="16.5" customHeight="1" x14ac:dyDescent="0.3">
      <c r="A16" s="283" t="s">
        <v>30</v>
      </c>
      <c r="B16" s="283"/>
      <c r="C16" s="242" t="s">
        <v>133</v>
      </c>
    </row>
    <row r="17" spans="1:5" ht="16.5" customHeight="1" x14ac:dyDescent="0.3">
      <c r="A17" s="283" t="s">
        <v>31</v>
      </c>
      <c r="B17" s="283"/>
      <c r="C17" s="242" t="s">
        <v>134</v>
      </c>
    </row>
    <row r="18" spans="1:5" ht="16.5" customHeight="1" x14ac:dyDescent="0.3">
      <c r="A18" s="283" t="s">
        <v>32</v>
      </c>
      <c r="B18" s="283"/>
      <c r="C18" s="243" t="s">
        <v>135</v>
      </c>
    </row>
    <row r="19" spans="1:5" ht="16.5" customHeight="1" x14ac:dyDescent="0.3">
      <c r="A19" s="283" t="s">
        <v>33</v>
      </c>
      <c r="B19" s="283"/>
      <c r="C19" s="243" t="e">
        <f>#REF!</f>
        <v>#REF!</v>
      </c>
    </row>
    <row r="20" spans="1:5" ht="16.5" customHeight="1" x14ac:dyDescent="0.3">
      <c r="A20" s="244"/>
      <c r="B20" s="244"/>
      <c r="C20" s="245"/>
    </row>
    <row r="21" spans="1:5" ht="16.5" customHeight="1" x14ac:dyDescent="0.3">
      <c r="A21" s="284" t="s">
        <v>1</v>
      </c>
      <c r="B21" s="284"/>
      <c r="C21" s="246" t="s">
        <v>34</v>
      </c>
      <c r="D21" s="247"/>
    </row>
    <row r="22" spans="1:5" ht="15.75" customHeight="1" thickBot="1" x14ac:dyDescent="0.35">
      <c r="A22" s="285"/>
      <c r="B22" s="285"/>
      <c r="C22" s="248"/>
      <c r="D22" s="285"/>
      <c r="E22" s="285"/>
    </row>
    <row r="23" spans="1:5" ht="33.75" customHeight="1" thickBot="1" x14ac:dyDescent="0.35">
      <c r="C23" s="249" t="s">
        <v>35</v>
      </c>
      <c r="D23" s="250" t="s">
        <v>36</v>
      </c>
      <c r="E23" s="251"/>
    </row>
    <row r="24" spans="1:5" ht="15.75" customHeight="1" x14ac:dyDescent="0.3">
      <c r="C24" s="252">
        <v>1755.83</v>
      </c>
      <c r="D24" s="253">
        <f t="shared" ref="D24:D43" si="0">(C24-$C$46)/$C$46</f>
        <v>-2.1334588175388955E-3</v>
      </c>
      <c r="E24" s="254"/>
    </row>
    <row r="25" spans="1:5" ht="15.75" customHeight="1" x14ac:dyDescent="0.3">
      <c r="C25" s="252">
        <v>1751.79</v>
      </c>
      <c r="D25" s="255">
        <f t="shared" si="0"/>
        <v>-4.4294560532491334E-3</v>
      </c>
      <c r="E25" s="254"/>
    </row>
    <row r="26" spans="1:5" ht="15.75" customHeight="1" x14ac:dyDescent="0.3">
      <c r="C26" s="252">
        <v>1751.47</v>
      </c>
      <c r="D26" s="255">
        <f t="shared" si="0"/>
        <v>-4.6113172204340679E-3</v>
      </c>
      <c r="E26" s="254"/>
    </row>
    <row r="27" spans="1:5" ht="15.75" customHeight="1" x14ac:dyDescent="0.3">
      <c r="C27" s="252">
        <v>1768.24</v>
      </c>
      <c r="D27" s="255">
        <f t="shared" si="0"/>
        <v>4.9193445723533062E-3</v>
      </c>
      <c r="E27" s="254"/>
    </row>
    <row r="28" spans="1:5" ht="15.75" customHeight="1" x14ac:dyDescent="0.3">
      <c r="C28" s="252">
        <v>1744.49</v>
      </c>
      <c r="D28" s="255">
        <f t="shared" si="0"/>
        <v>-8.578163929656258E-3</v>
      </c>
      <c r="E28" s="254"/>
    </row>
    <row r="29" spans="1:5" ht="15.75" customHeight="1" x14ac:dyDescent="0.3">
      <c r="C29" s="252">
        <v>1751.78</v>
      </c>
      <c r="D29" s="255">
        <f t="shared" si="0"/>
        <v>-4.4351392147236584E-3</v>
      </c>
      <c r="E29" s="254"/>
    </row>
    <row r="30" spans="1:5" ht="15.75" customHeight="1" x14ac:dyDescent="0.3">
      <c r="C30" s="252">
        <v>1753.62</v>
      </c>
      <c r="D30" s="255">
        <f t="shared" si="0"/>
        <v>-3.3894375034101217E-3</v>
      </c>
      <c r="E30" s="254"/>
    </row>
    <row r="31" spans="1:5" ht="15.75" customHeight="1" x14ac:dyDescent="0.3">
      <c r="C31" s="252">
        <v>1761.95</v>
      </c>
      <c r="D31" s="255">
        <f t="shared" si="0"/>
        <v>1.3446360048737416E-3</v>
      </c>
      <c r="E31" s="254"/>
    </row>
    <row r="32" spans="1:5" ht="15.75" customHeight="1" x14ac:dyDescent="0.3">
      <c r="C32" s="252">
        <v>1753.39</v>
      </c>
      <c r="D32" s="255">
        <f t="shared" si="0"/>
        <v>-3.5201502173242008E-3</v>
      </c>
      <c r="E32" s="254"/>
    </row>
    <row r="33" spans="1:7" ht="15.75" customHeight="1" x14ac:dyDescent="0.3">
      <c r="C33" s="252">
        <v>1759.1</v>
      </c>
      <c r="D33" s="255">
        <f t="shared" si="0"/>
        <v>-2.7506501536748361E-4</v>
      </c>
      <c r="E33" s="254"/>
    </row>
    <row r="34" spans="1:7" ht="15.75" customHeight="1" x14ac:dyDescent="0.3">
      <c r="C34" s="252">
        <v>1757.55</v>
      </c>
      <c r="D34" s="255">
        <f t="shared" si="0"/>
        <v>-1.1559550439196608E-3</v>
      </c>
      <c r="E34" s="254"/>
    </row>
    <row r="35" spans="1:7" ht="15.75" customHeight="1" x14ac:dyDescent="0.3">
      <c r="C35" s="252">
        <v>1756.25</v>
      </c>
      <c r="D35" s="255">
        <f t="shared" si="0"/>
        <v>-1.8947660356085797E-3</v>
      </c>
      <c r="E35" s="254"/>
    </row>
    <row r="36" spans="1:7" ht="15.75" customHeight="1" x14ac:dyDescent="0.3">
      <c r="C36" s="252">
        <v>1760.86</v>
      </c>
      <c r="D36" s="255">
        <f t="shared" si="0"/>
        <v>7.2517140414985154E-4</v>
      </c>
      <c r="E36" s="254"/>
    </row>
    <row r="37" spans="1:7" ht="15.75" customHeight="1" x14ac:dyDescent="0.3">
      <c r="C37" s="252">
        <v>1773.94</v>
      </c>
      <c r="D37" s="255">
        <f t="shared" si="0"/>
        <v>8.1587466128356274E-3</v>
      </c>
      <c r="E37" s="254"/>
    </row>
    <row r="38" spans="1:7" ht="15.75" customHeight="1" x14ac:dyDescent="0.3">
      <c r="C38" s="252">
        <v>1765.86</v>
      </c>
      <c r="D38" s="255">
        <f t="shared" si="0"/>
        <v>3.5667521414150228E-3</v>
      </c>
      <c r="E38" s="254"/>
    </row>
    <row r="39" spans="1:7" ht="15.75" customHeight="1" x14ac:dyDescent="0.3">
      <c r="C39" s="252">
        <v>1751.77</v>
      </c>
      <c r="D39" s="255">
        <f t="shared" si="0"/>
        <v>-4.4408223761981834E-3</v>
      </c>
      <c r="E39" s="254"/>
    </row>
    <row r="40" spans="1:7" ht="15.75" customHeight="1" x14ac:dyDescent="0.3">
      <c r="C40" s="252">
        <v>1765.83</v>
      </c>
      <c r="D40" s="255">
        <f t="shared" si="0"/>
        <v>3.5497026569914474E-3</v>
      </c>
      <c r="E40" s="254"/>
    </row>
    <row r="41" spans="1:7" ht="15.75" customHeight="1" x14ac:dyDescent="0.3">
      <c r="C41" s="252">
        <v>1764.82</v>
      </c>
      <c r="D41" s="255">
        <f t="shared" si="0"/>
        <v>2.9757033480638877E-3</v>
      </c>
      <c r="E41" s="254"/>
    </row>
    <row r="42" spans="1:7" ht="15.75" customHeight="1" x14ac:dyDescent="0.3">
      <c r="C42" s="252">
        <v>1783.98</v>
      </c>
      <c r="D42" s="255">
        <f t="shared" si="0"/>
        <v>1.386464073326407E-2</v>
      </c>
      <c r="E42" s="254"/>
    </row>
    <row r="43" spans="1:7" ht="16.5" customHeight="1" thickBot="1" x14ac:dyDescent="0.35">
      <c r="C43" s="256">
        <v>1759.16</v>
      </c>
      <c r="D43" s="257">
        <f t="shared" si="0"/>
        <v>-2.4096604652020334E-4</v>
      </c>
      <c r="E43" s="254"/>
    </row>
    <row r="44" spans="1:7" ht="16.5" customHeight="1" thickBot="1" x14ac:dyDescent="0.35">
      <c r="C44" s="258"/>
      <c r="D44" s="254"/>
      <c r="E44" s="259"/>
    </row>
    <row r="45" spans="1:7" ht="16.5" customHeight="1" thickBot="1" x14ac:dyDescent="0.35">
      <c r="B45" s="260" t="s">
        <v>37</v>
      </c>
      <c r="C45" s="261">
        <f>SUM(C24:C44)</f>
        <v>35191.680000000008</v>
      </c>
      <c r="D45" s="262"/>
      <c r="E45" s="258"/>
    </row>
    <row r="46" spans="1:7" ht="17.25" customHeight="1" thickBot="1" x14ac:dyDescent="0.35">
      <c r="B46" s="260" t="s">
        <v>38</v>
      </c>
      <c r="C46" s="263">
        <f>AVERAGE(C24:C44)</f>
        <v>1759.5840000000003</v>
      </c>
      <c r="E46" s="264"/>
    </row>
    <row r="47" spans="1:7" ht="17.25" customHeight="1" thickBot="1" x14ac:dyDescent="0.35">
      <c r="A47" s="242"/>
      <c r="B47" s="265"/>
      <c r="D47" s="266"/>
      <c r="E47" s="264"/>
    </row>
    <row r="48" spans="1:7" ht="33.75" customHeight="1" thickBot="1" x14ac:dyDescent="0.35">
      <c r="B48" s="267" t="s">
        <v>38</v>
      </c>
      <c r="C48" s="250" t="s">
        <v>39</v>
      </c>
      <c r="D48" s="268"/>
      <c r="G48" s="266"/>
    </row>
    <row r="49" spans="1:6" ht="17.25" customHeight="1" thickBot="1" x14ac:dyDescent="0.35">
      <c r="B49" s="286">
        <f>C46</f>
        <v>1759.5840000000003</v>
      </c>
      <c r="C49" s="269">
        <f>-IF(C46&lt;=80,10%,IF(C46&lt;250,7.5%,5%))</f>
        <v>-0.05</v>
      </c>
      <c r="D49" s="270">
        <f>IF(C46&lt;=80,C46*0.9,IF(C46&lt;250,C46*0.925,C46*0.95))</f>
        <v>1671.6048000000003</v>
      </c>
    </row>
    <row r="50" spans="1:6" ht="17.25" customHeight="1" thickBot="1" x14ac:dyDescent="0.35">
      <c r="B50" s="287"/>
      <c r="C50" s="271">
        <f>IF(C46&lt;=80, 10%, IF(C46&lt;250, 7.5%, 5%))</f>
        <v>0.05</v>
      </c>
      <c r="D50" s="270">
        <f>IF(C46&lt;=80, C46*1.1, IF(C46&lt;250, C46*1.075, C46*1.05))</f>
        <v>1847.5632000000003</v>
      </c>
    </row>
    <row r="51" spans="1:6" ht="16.5" customHeight="1" thickBot="1" x14ac:dyDescent="0.35">
      <c r="A51" s="272"/>
      <c r="B51" s="273"/>
      <c r="C51" s="242"/>
      <c r="D51" s="274"/>
      <c r="E51" s="242"/>
      <c r="F51" s="247"/>
    </row>
    <row r="52" spans="1:6" ht="16.5" customHeight="1" x14ac:dyDescent="0.3">
      <c r="A52" s="242"/>
      <c r="B52" s="275" t="s">
        <v>21</v>
      </c>
      <c r="C52" s="275"/>
      <c r="D52" s="276" t="s">
        <v>22</v>
      </c>
      <c r="E52" s="277"/>
      <c r="F52" s="276" t="s">
        <v>23</v>
      </c>
    </row>
    <row r="53" spans="1:6" ht="34.5" customHeight="1" x14ac:dyDescent="0.3">
      <c r="A53" s="244" t="s">
        <v>24</v>
      </c>
      <c r="B53" s="278"/>
      <c r="C53" s="242"/>
      <c r="D53" s="278"/>
      <c r="E53" s="242"/>
      <c r="F53" s="278"/>
    </row>
    <row r="54" spans="1:6" ht="34.5" customHeight="1" x14ac:dyDescent="0.3">
      <c r="A54" s="244" t="s">
        <v>25</v>
      </c>
      <c r="B54" s="279"/>
      <c r="C54" s="280"/>
      <c r="D54" s="279"/>
      <c r="E54" s="242"/>
      <c r="F54" s="281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" workbookViewId="0">
      <selection activeCell="G49" sqref="G49"/>
    </sheetView>
  </sheetViews>
  <sheetFormatPr defaultRowHeight="13.5" x14ac:dyDescent="0.25"/>
  <cols>
    <col min="1" max="1" width="27.5703125" style="229" customWidth="1"/>
    <col min="2" max="2" width="20.42578125" style="229" customWidth="1"/>
    <col min="3" max="3" width="31.85546875" style="229" customWidth="1"/>
    <col min="4" max="4" width="25.85546875" style="229" customWidth="1"/>
    <col min="5" max="5" width="25.7109375" style="229" customWidth="1"/>
    <col min="6" max="6" width="23.140625" style="229" customWidth="1"/>
    <col min="7" max="7" width="28.42578125" style="229" customWidth="1"/>
    <col min="8" max="8" width="21.5703125" style="229" customWidth="1"/>
    <col min="9" max="9" width="9.140625" style="229" customWidth="1"/>
    <col min="10" max="16384" width="9.140625" style="33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291" t="s">
        <v>0</v>
      </c>
      <c r="B15" s="291"/>
      <c r="C15" s="291"/>
      <c r="D15" s="291"/>
      <c r="E15" s="291"/>
    </row>
    <row r="16" spans="1:6" ht="16.5" customHeight="1" x14ac:dyDescent="0.3">
      <c r="A16" s="44" t="s">
        <v>1</v>
      </c>
      <c r="B16" s="40" t="s">
        <v>2</v>
      </c>
    </row>
    <row r="17" spans="1:5" ht="16.5" customHeight="1" x14ac:dyDescent="0.3">
      <c r="A17" s="4" t="s">
        <v>3</v>
      </c>
      <c r="B17" s="4" t="str">
        <f>Lam!B18</f>
        <v>Tenofovir DF, Lamivudine &amp; Efavirenz Tablets</v>
      </c>
      <c r="D17" s="5"/>
      <c r="E17" s="41"/>
    </row>
    <row r="18" spans="1:5" ht="16.5" customHeight="1" x14ac:dyDescent="0.3">
      <c r="A18" s="43" t="s">
        <v>4</v>
      </c>
      <c r="B18" s="5" t="s">
        <v>127</v>
      </c>
      <c r="C18" s="41"/>
      <c r="D18" s="41"/>
      <c r="E18" s="41"/>
    </row>
    <row r="19" spans="1:5" ht="16.5" customHeight="1" x14ac:dyDescent="0.3">
      <c r="A19" s="43" t="s">
        <v>5</v>
      </c>
      <c r="B19" s="6">
        <f>Efa!B28</f>
        <v>99.3</v>
      </c>
      <c r="C19" s="41"/>
      <c r="D19" s="41"/>
      <c r="E19" s="41"/>
    </row>
    <row r="20" spans="1:5" ht="16.5" customHeight="1" x14ac:dyDescent="0.3">
      <c r="A20" s="4" t="s">
        <v>6</v>
      </c>
      <c r="B20" s="6">
        <f>Efa!D43</f>
        <v>33.39</v>
      </c>
      <c r="C20" s="41"/>
      <c r="D20" s="41"/>
      <c r="E20" s="41"/>
    </row>
    <row r="21" spans="1:5" ht="16.5" customHeight="1" x14ac:dyDescent="0.3">
      <c r="A21" s="4" t="s">
        <v>7</v>
      </c>
      <c r="B21" s="7">
        <f>B20/25*3/25</f>
        <v>0.160272</v>
      </c>
      <c r="C21" s="41"/>
      <c r="D21" s="41"/>
      <c r="E21" s="41"/>
    </row>
    <row r="22" spans="1:5" ht="15.75" customHeight="1" x14ac:dyDescent="0.25">
      <c r="A22" s="41"/>
      <c r="B22" s="41"/>
      <c r="C22" s="41"/>
      <c r="D22" s="41"/>
      <c r="E22" s="41"/>
    </row>
    <row r="23" spans="1:5" ht="16.5" customHeight="1" x14ac:dyDescent="0.3">
      <c r="A23" s="10" t="s">
        <v>8</v>
      </c>
      <c r="B23" s="9" t="s">
        <v>9</v>
      </c>
      <c r="C23" s="10" t="s">
        <v>10</v>
      </c>
      <c r="D23" s="10" t="s">
        <v>11</v>
      </c>
      <c r="E23" s="10" t="s">
        <v>12</v>
      </c>
    </row>
    <row r="24" spans="1:5" ht="16.5" customHeight="1" x14ac:dyDescent="0.3">
      <c r="A24" s="11">
        <v>1</v>
      </c>
      <c r="B24" s="12">
        <v>106319119</v>
      </c>
      <c r="C24" s="12">
        <v>87776.8</v>
      </c>
      <c r="D24" s="13">
        <v>1.1000000000000001</v>
      </c>
      <c r="E24" s="14">
        <v>7.8</v>
      </c>
    </row>
    <row r="25" spans="1:5" ht="16.5" customHeight="1" x14ac:dyDescent="0.3">
      <c r="A25" s="11">
        <v>2</v>
      </c>
      <c r="B25" s="12">
        <v>106634491</v>
      </c>
      <c r="C25" s="12">
        <v>87582.9</v>
      </c>
      <c r="D25" s="13">
        <v>1</v>
      </c>
      <c r="E25" s="13">
        <v>7.8</v>
      </c>
    </row>
    <row r="26" spans="1:5" ht="16.5" customHeight="1" x14ac:dyDescent="0.3">
      <c r="A26" s="11">
        <v>3</v>
      </c>
      <c r="B26" s="12">
        <v>106284869</v>
      </c>
      <c r="C26" s="12">
        <v>87982.3</v>
      </c>
      <c r="D26" s="13">
        <v>1.1000000000000001</v>
      </c>
      <c r="E26" s="13">
        <v>7.8</v>
      </c>
    </row>
    <row r="27" spans="1:5" ht="16.5" customHeight="1" x14ac:dyDescent="0.3">
      <c r="A27" s="11">
        <v>4</v>
      </c>
      <c r="B27" s="12">
        <v>105969118</v>
      </c>
      <c r="C27" s="12">
        <v>87552.6</v>
      </c>
      <c r="D27" s="13">
        <v>1.2</v>
      </c>
      <c r="E27" s="13">
        <v>7.8</v>
      </c>
    </row>
    <row r="28" spans="1:5" ht="16.5" customHeight="1" x14ac:dyDescent="0.3">
      <c r="A28" s="11">
        <v>5</v>
      </c>
      <c r="B28" s="12">
        <v>106251700</v>
      </c>
      <c r="C28" s="12">
        <v>87977.5</v>
      </c>
      <c r="D28" s="13">
        <v>1</v>
      </c>
      <c r="E28" s="13">
        <v>7.8</v>
      </c>
    </row>
    <row r="29" spans="1:5" ht="16.5" customHeight="1" x14ac:dyDescent="0.3">
      <c r="A29" s="11">
        <v>6</v>
      </c>
      <c r="B29" s="15">
        <v>106624058</v>
      </c>
      <c r="C29" s="15">
        <v>88236.2</v>
      </c>
      <c r="D29" s="16">
        <v>1.1000000000000001</v>
      </c>
      <c r="E29" s="16">
        <v>7.8</v>
      </c>
    </row>
    <row r="30" spans="1:5" ht="16.5" customHeight="1" x14ac:dyDescent="0.3">
      <c r="A30" s="17" t="s">
        <v>13</v>
      </c>
      <c r="B30" s="18">
        <f>AVERAGE(B24:B29)</f>
        <v>106347225.83333333</v>
      </c>
      <c r="C30" s="19">
        <f>AVERAGE(C24:C29)</f>
        <v>87851.383333333317</v>
      </c>
      <c r="D30" s="20">
        <f>AVERAGE(D24:D29)</f>
        <v>1.0833333333333333</v>
      </c>
      <c r="E30" s="20">
        <f>AVERAGE(E24:E29)</f>
        <v>7.8</v>
      </c>
    </row>
    <row r="31" spans="1:5" ht="16.5" customHeight="1" x14ac:dyDescent="0.3">
      <c r="A31" s="21" t="s">
        <v>14</v>
      </c>
      <c r="B31" s="22">
        <f>(STDEV(B24:B29)/B30)</f>
        <v>2.3636425517090682E-3</v>
      </c>
      <c r="C31" s="23"/>
      <c r="D31" s="23"/>
      <c r="E31" s="24"/>
    </row>
    <row r="32" spans="1:5" s="229" customFormat="1" ht="16.5" customHeight="1" x14ac:dyDescent="0.3">
      <c r="A32" s="25" t="s">
        <v>15</v>
      </c>
      <c r="B32" s="26">
        <f>COUNT(B24:B29)</f>
        <v>6</v>
      </c>
      <c r="C32" s="27"/>
      <c r="D32" s="42"/>
      <c r="E32" s="28"/>
    </row>
    <row r="33" spans="1:5" s="229" customFormat="1" ht="15.75" customHeight="1" x14ac:dyDescent="0.25">
      <c r="A33" s="41"/>
      <c r="B33" s="41"/>
      <c r="C33" s="41"/>
      <c r="D33" s="41"/>
      <c r="E33" s="41"/>
    </row>
    <row r="34" spans="1:5" s="229" customFormat="1" ht="16.5" customHeight="1" x14ac:dyDescent="0.3">
      <c r="A34" s="43" t="s">
        <v>16</v>
      </c>
      <c r="B34" s="30" t="s">
        <v>17</v>
      </c>
      <c r="C34" s="29"/>
      <c r="D34" s="29"/>
      <c r="E34" s="29"/>
    </row>
    <row r="35" spans="1:5" ht="16.5" customHeight="1" x14ac:dyDescent="0.3">
      <c r="A35" s="43"/>
      <c r="B35" s="30" t="s">
        <v>18</v>
      </c>
      <c r="C35" s="29"/>
      <c r="D35" s="29"/>
      <c r="E35" s="29"/>
    </row>
    <row r="36" spans="1:5" ht="16.5" customHeight="1" x14ac:dyDescent="0.3">
      <c r="A36" s="43"/>
      <c r="B36" s="30" t="s">
        <v>19</v>
      </c>
      <c r="C36" s="29"/>
      <c r="D36" s="29"/>
      <c r="E36" s="29"/>
    </row>
    <row r="37" spans="1:5" ht="15.75" customHeight="1" x14ac:dyDescent="0.25">
      <c r="A37" s="41"/>
      <c r="B37" s="41"/>
      <c r="C37" s="41"/>
      <c r="D37" s="41"/>
      <c r="E37" s="41"/>
    </row>
    <row r="38" spans="1:5" ht="16.5" customHeight="1" x14ac:dyDescent="0.3">
      <c r="A38" s="44" t="s">
        <v>1</v>
      </c>
      <c r="B38" s="40" t="s">
        <v>20</v>
      </c>
    </row>
    <row r="39" spans="1:5" ht="16.5" customHeight="1" x14ac:dyDescent="0.3">
      <c r="A39" s="43" t="s">
        <v>4</v>
      </c>
      <c r="B39" s="4" t="str">
        <f>B18</f>
        <v>Efavirenz</v>
      </c>
      <c r="C39" s="41"/>
      <c r="D39" s="41"/>
      <c r="E39" s="41"/>
    </row>
    <row r="40" spans="1:5" ht="16.5" customHeight="1" x14ac:dyDescent="0.3">
      <c r="A40" s="43" t="s">
        <v>5</v>
      </c>
      <c r="B40" s="6">
        <f>B19</f>
        <v>99.3</v>
      </c>
      <c r="C40" s="41"/>
      <c r="D40" s="41"/>
      <c r="E40" s="41"/>
    </row>
    <row r="41" spans="1:5" ht="16.5" customHeight="1" x14ac:dyDescent="0.3">
      <c r="A41" s="4" t="s">
        <v>6</v>
      </c>
      <c r="B41" s="6">
        <f>B20</f>
        <v>33.39</v>
      </c>
      <c r="C41" s="41"/>
      <c r="D41" s="41"/>
      <c r="E41" s="41"/>
    </row>
    <row r="42" spans="1:5" ht="16.5" customHeight="1" x14ac:dyDescent="0.3">
      <c r="A42" s="4" t="s">
        <v>7</v>
      </c>
      <c r="B42" s="7">
        <f>B21</f>
        <v>0.160272</v>
      </c>
      <c r="C42" s="41"/>
      <c r="D42" s="41"/>
      <c r="E42" s="41"/>
    </row>
    <row r="43" spans="1:5" ht="15.75" customHeight="1" x14ac:dyDescent="0.25">
      <c r="A43" s="41"/>
      <c r="B43" s="41"/>
      <c r="C43" s="41"/>
      <c r="D43" s="41"/>
      <c r="E43" s="41"/>
    </row>
    <row r="44" spans="1:5" ht="16.5" customHeight="1" x14ac:dyDescent="0.3">
      <c r="A44" s="10" t="s">
        <v>8</v>
      </c>
      <c r="B44" s="9" t="s">
        <v>9</v>
      </c>
      <c r="C44" s="10" t="s">
        <v>10</v>
      </c>
      <c r="D44" s="10" t="s">
        <v>11</v>
      </c>
      <c r="E44" s="10" t="s">
        <v>12</v>
      </c>
    </row>
    <row r="45" spans="1:5" ht="16.5" customHeight="1" x14ac:dyDescent="0.3">
      <c r="A45" s="11">
        <v>1</v>
      </c>
      <c r="B45" s="12">
        <v>13900989</v>
      </c>
      <c r="C45" s="12">
        <v>74086.600000000006</v>
      </c>
      <c r="D45" s="13">
        <v>1</v>
      </c>
      <c r="E45" s="14">
        <v>6.9</v>
      </c>
    </row>
    <row r="46" spans="1:5" ht="16.5" customHeight="1" x14ac:dyDescent="0.3">
      <c r="A46" s="11">
        <v>2</v>
      </c>
      <c r="B46" s="12">
        <v>13903091</v>
      </c>
      <c r="C46" s="12">
        <v>74157</v>
      </c>
      <c r="D46" s="13">
        <v>1</v>
      </c>
      <c r="E46" s="13">
        <v>6.9</v>
      </c>
    </row>
    <row r="47" spans="1:5" ht="16.5" customHeight="1" x14ac:dyDescent="0.3">
      <c r="A47" s="11">
        <v>3</v>
      </c>
      <c r="B47" s="12">
        <v>13914885</v>
      </c>
      <c r="C47" s="12">
        <v>74306.399999999994</v>
      </c>
      <c r="D47" s="13">
        <v>1.1000000000000001</v>
      </c>
      <c r="E47" s="13">
        <v>6.9</v>
      </c>
    </row>
    <row r="48" spans="1:5" ht="16.5" customHeight="1" x14ac:dyDescent="0.3">
      <c r="A48" s="11">
        <v>4</v>
      </c>
      <c r="B48" s="12">
        <v>13894782</v>
      </c>
      <c r="C48" s="12">
        <v>74307.7</v>
      </c>
      <c r="D48" s="13">
        <v>1.1000000000000001</v>
      </c>
      <c r="E48" s="13">
        <v>6.9</v>
      </c>
    </row>
    <row r="49" spans="1:7" ht="16.5" customHeight="1" x14ac:dyDescent="0.3">
      <c r="A49" s="11">
        <v>5</v>
      </c>
      <c r="B49" s="12">
        <v>13924401</v>
      </c>
      <c r="C49" s="12">
        <v>74561.7</v>
      </c>
      <c r="D49" s="13">
        <v>1.1000000000000001</v>
      </c>
      <c r="E49" s="13">
        <v>6.9</v>
      </c>
    </row>
    <row r="50" spans="1:7" ht="16.5" customHeight="1" x14ac:dyDescent="0.3">
      <c r="A50" s="11">
        <v>6</v>
      </c>
      <c r="B50" s="15">
        <v>13906607</v>
      </c>
      <c r="C50" s="15">
        <v>74755.100000000006</v>
      </c>
      <c r="D50" s="16">
        <v>1</v>
      </c>
      <c r="E50" s="16">
        <v>6.9</v>
      </c>
    </row>
    <row r="51" spans="1:7" ht="16.5" customHeight="1" x14ac:dyDescent="0.3">
      <c r="A51" s="17" t="s">
        <v>13</v>
      </c>
      <c r="B51" s="18">
        <f>AVERAGE(B45:B50)</f>
        <v>13907459.166666666</v>
      </c>
      <c r="C51" s="19">
        <f>AVERAGE(C45:C50)</f>
        <v>74362.416666666672</v>
      </c>
      <c r="D51" s="20">
        <f>AVERAGE(D45:D50)</f>
        <v>1.05</v>
      </c>
      <c r="E51" s="20">
        <f>AVERAGE(E45:E50)</f>
        <v>6.8999999999999995</v>
      </c>
    </row>
    <row r="52" spans="1:7" ht="16.5" customHeight="1" x14ac:dyDescent="0.3">
      <c r="A52" s="21" t="s">
        <v>14</v>
      </c>
      <c r="B52" s="22">
        <f>(STDEV(B45:B50)/B51)</f>
        <v>7.6404366332273599E-4</v>
      </c>
      <c r="C52" s="23"/>
      <c r="D52" s="23"/>
      <c r="E52" s="24"/>
    </row>
    <row r="53" spans="1:7" s="229" customFormat="1" ht="16.5" customHeight="1" x14ac:dyDescent="0.3">
      <c r="A53" s="25" t="s">
        <v>15</v>
      </c>
      <c r="B53" s="26">
        <f>COUNT(B45:B50)</f>
        <v>6</v>
      </c>
      <c r="C53" s="27"/>
      <c r="D53" s="42"/>
      <c r="E53" s="28"/>
    </row>
    <row r="54" spans="1:7" s="229" customFormat="1" ht="15.75" customHeight="1" x14ac:dyDescent="0.25">
      <c r="A54" s="41"/>
      <c r="B54" s="41"/>
      <c r="C54" s="41"/>
      <c r="D54" s="41"/>
      <c r="E54" s="41"/>
    </row>
    <row r="55" spans="1:7" s="229" customFormat="1" ht="16.5" customHeight="1" x14ac:dyDescent="0.3">
      <c r="A55" s="43" t="s">
        <v>16</v>
      </c>
      <c r="B55" s="30" t="s">
        <v>17</v>
      </c>
      <c r="C55" s="29"/>
      <c r="D55" s="29"/>
      <c r="E55" s="29"/>
    </row>
    <row r="56" spans="1:7" ht="16.5" customHeight="1" x14ac:dyDescent="0.3">
      <c r="A56" s="43"/>
      <c r="B56" s="30" t="s">
        <v>18</v>
      </c>
      <c r="C56" s="29"/>
      <c r="D56" s="29"/>
      <c r="E56" s="29"/>
    </row>
    <row r="57" spans="1:7" ht="16.5" customHeight="1" x14ac:dyDescent="0.3">
      <c r="A57" s="43"/>
      <c r="B57" s="30" t="s">
        <v>19</v>
      </c>
      <c r="C57" s="29"/>
      <c r="D57" s="29"/>
      <c r="E57" s="29"/>
    </row>
    <row r="58" spans="1:7" ht="14.25" customHeight="1" thickBot="1" x14ac:dyDescent="0.3">
      <c r="A58" s="31"/>
      <c r="B58" s="228"/>
      <c r="D58" s="32"/>
      <c r="F58" s="33"/>
      <c r="G58" s="33"/>
    </row>
    <row r="59" spans="1:7" ht="15" customHeight="1" x14ac:dyDescent="0.3">
      <c r="B59" s="292" t="s">
        <v>21</v>
      </c>
      <c r="C59" s="292"/>
      <c r="E59" s="230" t="s">
        <v>22</v>
      </c>
      <c r="F59" s="35"/>
      <c r="G59" s="230" t="s">
        <v>23</v>
      </c>
    </row>
    <row r="60" spans="1:7" ht="15" customHeight="1" x14ac:dyDescent="0.3">
      <c r="A60" s="36" t="s">
        <v>24</v>
      </c>
      <c r="B60" s="238" t="s">
        <v>121</v>
      </c>
      <c r="C60" s="37"/>
      <c r="E60" s="237">
        <v>42497</v>
      </c>
      <c r="G60" s="37"/>
    </row>
    <row r="61" spans="1:7" ht="15" customHeight="1" x14ac:dyDescent="0.3">
      <c r="A61" s="36" t="s">
        <v>25</v>
      </c>
      <c r="B61" s="38"/>
      <c r="C61" s="38"/>
      <c r="E61" s="38"/>
      <c r="G61" s="3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4" workbookViewId="0">
      <selection activeCell="E5" sqref="E5"/>
    </sheetView>
  </sheetViews>
  <sheetFormatPr defaultRowHeight="13.5" x14ac:dyDescent="0.25"/>
  <cols>
    <col min="1" max="1" width="27.5703125" style="229" customWidth="1"/>
    <col min="2" max="2" width="20.42578125" style="229" customWidth="1"/>
    <col min="3" max="3" width="31.85546875" style="229" customWidth="1"/>
    <col min="4" max="4" width="25.85546875" style="229" customWidth="1"/>
    <col min="5" max="5" width="25.7109375" style="229" customWidth="1"/>
    <col min="6" max="6" width="23.140625" style="229" customWidth="1"/>
    <col min="7" max="7" width="28.42578125" style="229" customWidth="1"/>
    <col min="8" max="8" width="21.5703125" style="229" customWidth="1"/>
    <col min="9" max="9" width="9.140625" style="229" customWidth="1"/>
    <col min="10" max="16384" width="9.140625" style="33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291" t="s">
        <v>0</v>
      </c>
      <c r="B15" s="291"/>
      <c r="C15" s="291"/>
      <c r="D15" s="291"/>
      <c r="E15" s="291"/>
    </row>
    <row r="16" spans="1:6" ht="16.5" customHeight="1" x14ac:dyDescent="0.3">
      <c r="A16" s="44" t="s">
        <v>1</v>
      </c>
      <c r="B16" s="40" t="s">
        <v>2</v>
      </c>
    </row>
    <row r="17" spans="1:5" ht="16.5" customHeight="1" x14ac:dyDescent="0.3">
      <c r="A17" s="4" t="s">
        <v>3</v>
      </c>
      <c r="B17" s="4" t="str">
        <f>TDF!B18</f>
        <v>Tenofovir DF, Lamivudine &amp; Efavirenz Tablets</v>
      </c>
      <c r="D17" s="5"/>
      <c r="E17" s="41"/>
    </row>
    <row r="18" spans="1:5" ht="16.5" customHeight="1" x14ac:dyDescent="0.3">
      <c r="A18" s="43" t="s">
        <v>4</v>
      </c>
      <c r="B18" s="5" t="s">
        <v>122</v>
      </c>
      <c r="C18" s="41"/>
      <c r="D18" s="41"/>
      <c r="E18" s="41"/>
    </row>
    <row r="19" spans="1:5" ht="16.5" customHeight="1" x14ac:dyDescent="0.3">
      <c r="A19" s="43" t="s">
        <v>5</v>
      </c>
      <c r="B19" s="6">
        <v>98.8</v>
      </c>
      <c r="C19" s="41"/>
      <c r="D19" s="41"/>
      <c r="E19" s="41"/>
    </row>
    <row r="20" spans="1:5" ht="16.5" customHeight="1" x14ac:dyDescent="0.3">
      <c r="A20" s="4" t="s">
        <v>6</v>
      </c>
      <c r="B20" s="6">
        <f>TDF!D43</f>
        <v>13.62</v>
      </c>
      <c r="C20" s="41"/>
      <c r="D20" s="41"/>
      <c r="E20" s="41"/>
    </row>
    <row r="21" spans="1:5" ht="16.5" customHeight="1" x14ac:dyDescent="0.3">
      <c r="A21" s="4" t="s">
        <v>7</v>
      </c>
      <c r="B21" s="7">
        <f>B20/25*3/25</f>
        <v>6.537599999999999E-2</v>
      </c>
      <c r="C21" s="41"/>
      <c r="D21" s="41"/>
      <c r="E21" s="41"/>
    </row>
    <row r="22" spans="1:5" ht="15.75" customHeight="1" x14ac:dyDescent="0.25">
      <c r="A22" s="41"/>
      <c r="B22" s="41"/>
      <c r="C22" s="41"/>
      <c r="D22" s="41"/>
      <c r="E22" s="41"/>
    </row>
    <row r="23" spans="1:5" ht="16.5" customHeight="1" x14ac:dyDescent="0.3">
      <c r="A23" s="10" t="s">
        <v>8</v>
      </c>
      <c r="B23" s="9" t="s">
        <v>9</v>
      </c>
      <c r="C23" s="10" t="s">
        <v>10</v>
      </c>
      <c r="D23" s="10" t="s">
        <v>11</v>
      </c>
      <c r="E23" s="10" t="s">
        <v>12</v>
      </c>
    </row>
    <row r="24" spans="1:5" ht="16.5" customHeight="1" x14ac:dyDescent="0.3">
      <c r="A24" s="11">
        <v>1</v>
      </c>
      <c r="B24" s="12">
        <v>25861612</v>
      </c>
      <c r="C24" s="12">
        <v>111157.6</v>
      </c>
      <c r="D24" s="13">
        <v>1.1000000000000001</v>
      </c>
      <c r="E24" s="14">
        <v>6.7</v>
      </c>
    </row>
    <row r="25" spans="1:5" ht="16.5" customHeight="1" x14ac:dyDescent="0.3">
      <c r="A25" s="11">
        <v>2</v>
      </c>
      <c r="B25" s="12">
        <v>25952947</v>
      </c>
      <c r="C25" s="12">
        <v>110861.6</v>
      </c>
      <c r="D25" s="13">
        <v>1.1000000000000001</v>
      </c>
      <c r="E25" s="13">
        <v>6.7</v>
      </c>
    </row>
    <row r="26" spans="1:5" ht="16.5" customHeight="1" x14ac:dyDescent="0.3">
      <c r="A26" s="11">
        <v>3</v>
      </c>
      <c r="B26" s="12">
        <v>25852804</v>
      </c>
      <c r="C26" s="12">
        <v>110771.1</v>
      </c>
      <c r="D26" s="13">
        <v>1.1000000000000001</v>
      </c>
      <c r="E26" s="13">
        <v>6.7</v>
      </c>
    </row>
    <row r="27" spans="1:5" ht="16.5" customHeight="1" x14ac:dyDescent="0.3">
      <c r="A27" s="11">
        <v>4</v>
      </c>
      <c r="B27" s="12">
        <v>25751017</v>
      </c>
      <c r="C27" s="12">
        <v>110687.6</v>
      </c>
      <c r="D27" s="13">
        <v>1</v>
      </c>
      <c r="E27" s="13">
        <v>6.7</v>
      </c>
    </row>
    <row r="28" spans="1:5" ht="16.5" customHeight="1" x14ac:dyDescent="0.3">
      <c r="A28" s="11">
        <v>5</v>
      </c>
      <c r="B28" s="12">
        <v>25851801</v>
      </c>
      <c r="C28" s="12">
        <v>111104.5</v>
      </c>
      <c r="D28" s="13">
        <v>1.1000000000000001</v>
      </c>
      <c r="E28" s="13">
        <v>6.7</v>
      </c>
    </row>
    <row r="29" spans="1:5" ht="16.5" customHeight="1" x14ac:dyDescent="0.3">
      <c r="A29" s="11">
        <v>6</v>
      </c>
      <c r="B29" s="15">
        <v>25972151</v>
      </c>
      <c r="C29" s="15">
        <v>111581.4</v>
      </c>
      <c r="D29" s="16">
        <v>1.1000000000000001</v>
      </c>
      <c r="E29" s="16">
        <v>6.7</v>
      </c>
    </row>
    <row r="30" spans="1:5" ht="16.5" customHeight="1" x14ac:dyDescent="0.3">
      <c r="A30" s="17" t="s">
        <v>13</v>
      </c>
      <c r="B30" s="18">
        <f>AVERAGE(B24:B29)</f>
        <v>25873722</v>
      </c>
      <c r="C30" s="19">
        <f>AVERAGE(C24:C29)</f>
        <v>111027.3</v>
      </c>
      <c r="D30" s="20">
        <f>AVERAGE(D24:D29)</f>
        <v>1.0833333333333333</v>
      </c>
      <c r="E30" s="20">
        <f>AVERAGE(E24:E29)</f>
        <v>6.7</v>
      </c>
    </row>
    <row r="31" spans="1:5" ht="16.5" customHeight="1" x14ac:dyDescent="0.3">
      <c r="A31" s="21" t="s">
        <v>14</v>
      </c>
      <c r="B31" s="22">
        <f>(STDEV(B24:B29)/B30)</f>
        <v>3.0960984699447344E-3</v>
      </c>
      <c r="C31" s="23"/>
      <c r="D31" s="23"/>
      <c r="E31" s="24"/>
    </row>
    <row r="32" spans="1:5" s="229" customFormat="1" ht="16.5" customHeight="1" x14ac:dyDescent="0.3">
      <c r="A32" s="25" t="s">
        <v>15</v>
      </c>
      <c r="B32" s="26">
        <f>COUNT(B24:B29)</f>
        <v>6</v>
      </c>
      <c r="C32" s="27"/>
      <c r="D32" s="42"/>
      <c r="E32" s="28"/>
    </row>
    <row r="33" spans="1:5" s="229" customFormat="1" ht="15.75" customHeight="1" x14ac:dyDescent="0.25">
      <c r="A33" s="41"/>
      <c r="B33" s="41"/>
      <c r="C33" s="41"/>
      <c r="D33" s="41"/>
      <c r="E33" s="41"/>
    </row>
    <row r="34" spans="1:5" s="229" customFormat="1" ht="16.5" customHeight="1" x14ac:dyDescent="0.3">
      <c r="A34" s="43" t="s">
        <v>16</v>
      </c>
      <c r="B34" s="30" t="s">
        <v>17</v>
      </c>
      <c r="C34" s="29"/>
      <c r="D34" s="29"/>
      <c r="E34" s="29"/>
    </row>
    <row r="35" spans="1:5" ht="16.5" customHeight="1" x14ac:dyDescent="0.3">
      <c r="A35" s="43"/>
      <c r="B35" s="30" t="s">
        <v>18</v>
      </c>
      <c r="C35" s="29"/>
      <c r="D35" s="29"/>
      <c r="E35" s="29"/>
    </row>
    <row r="36" spans="1:5" ht="16.5" customHeight="1" x14ac:dyDescent="0.3">
      <c r="A36" s="43"/>
      <c r="B36" s="30" t="s">
        <v>19</v>
      </c>
      <c r="C36" s="29"/>
      <c r="D36" s="29"/>
      <c r="E36" s="29"/>
    </row>
    <row r="37" spans="1:5" ht="15.75" customHeight="1" x14ac:dyDescent="0.25">
      <c r="A37" s="41"/>
      <c r="B37" s="41"/>
      <c r="C37" s="41"/>
      <c r="D37" s="41"/>
      <c r="E37" s="41"/>
    </row>
    <row r="38" spans="1:5" ht="16.5" customHeight="1" x14ac:dyDescent="0.3">
      <c r="A38" s="44" t="s">
        <v>1</v>
      </c>
      <c r="B38" s="40" t="s">
        <v>20</v>
      </c>
    </row>
    <row r="39" spans="1:5" ht="16.5" customHeight="1" x14ac:dyDescent="0.3">
      <c r="A39" s="43" t="s">
        <v>4</v>
      </c>
      <c r="B39" s="4" t="str">
        <f>B18</f>
        <v>Tenofovir DF</v>
      </c>
      <c r="C39" s="41"/>
      <c r="D39" s="41"/>
      <c r="E39" s="41"/>
    </row>
    <row r="40" spans="1:5" ht="16.5" customHeight="1" x14ac:dyDescent="0.3">
      <c r="A40" s="43" t="s">
        <v>5</v>
      </c>
      <c r="B40" s="6">
        <f>B19</f>
        <v>98.8</v>
      </c>
      <c r="C40" s="41"/>
      <c r="D40" s="41"/>
      <c r="E40" s="41"/>
    </row>
    <row r="41" spans="1:5" ht="16.5" customHeight="1" x14ac:dyDescent="0.3">
      <c r="A41" s="4" t="s">
        <v>6</v>
      </c>
      <c r="B41" s="6">
        <f>B20</f>
        <v>13.62</v>
      </c>
      <c r="C41" s="41"/>
      <c r="D41" s="41"/>
      <c r="E41" s="41"/>
    </row>
    <row r="42" spans="1:5" ht="16.5" customHeight="1" x14ac:dyDescent="0.3">
      <c r="A42" s="4" t="s">
        <v>7</v>
      </c>
      <c r="B42" s="7">
        <f>B21</f>
        <v>6.537599999999999E-2</v>
      </c>
      <c r="C42" s="41"/>
      <c r="D42" s="41"/>
      <c r="E42" s="41"/>
    </row>
    <row r="43" spans="1:5" ht="15.75" customHeight="1" x14ac:dyDescent="0.25">
      <c r="A43" s="41"/>
      <c r="B43" s="41"/>
      <c r="C43" s="41"/>
      <c r="D43" s="41"/>
      <c r="E43" s="41"/>
    </row>
    <row r="44" spans="1:5" ht="16.5" customHeight="1" x14ac:dyDescent="0.3">
      <c r="A44" s="10" t="s">
        <v>8</v>
      </c>
      <c r="B44" s="9" t="s">
        <v>9</v>
      </c>
      <c r="C44" s="10" t="s">
        <v>10</v>
      </c>
      <c r="D44" s="10" t="s">
        <v>11</v>
      </c>
      <c r="E44" s="10" t="s">
        <v>12</v>
      </c>
    </row>
    <row r="45" spans="1:5" ht="16.5" customHeight="1" x14ac:dyDescent="0.3">
      <c r="A45" s="11">
        <v>1</v>
      </c>
      <c r="B45" s="12">
        <v>3087001</v>
      </c>
      <c r="C45" s="12">
        <v>35592.9</v>
      </c>
      <c r="D45" s="13">
        <v>0.9</v>
      </c>
      <c r="E45" s="14">
        <v>5.9</v>
      </c>
    </row>
    <row r="46" spans="1:5" ht="16.5" customHeight="1" x14ac:dyDescent="0.3">
      <c r="A46" s="11">
        <v>2</v>
      </c>
      <c r="B46" s="12">
        <v>3088896</v>
      </c>
      <c r="C46" s="12">
        <v>41405.1</v>
      </c>
      <c r="D46" s="13">
        <v>0.8</v>
      </c>
      <c r="E46" s="13">
        <v>5.9</v>
      </c>
    </row>
    <row r="47" spans="1:5" ht="16.5" customHeight="1" x14ac:dyDescent="0.3">
      <c r="A47" s="11">
        <v>3</v>
      </c>
      <c r="B47" s="12">
        <v>3086337</v>
      </c>
      <c r="C47" s="12">
        <v>42517.9</v>
      </c>
      <c r="D47" s="13">
        <v>0.9</v>
      </c>
      <c r="E47" s="13">
        <v>5.9</v>
      </c>
    </row>
    <row r="48" spans="1:5" ht="16.5" customHeight="1" x14ac:dyDescent="0.3">
      <c r="A48" s="11">
        <v>4</v>
      </c>
      <c r="B48" s="12">
        <v>3088984</v>
      </c>
      <c r="C48" s="12">
        <v>39679.1</v>
      </c>
      <c r="D48" s="13">
        <v>0.9</v>
      </c>
      <c r="E48" s="13">
        <v>5.9</v>
      </c>
    </row>
    <row r="49" spans="1:7" ht="16.5" customHeight="1" x14ac:dyDescent="0.3">
      <c r="A49" s="11">
        <v>5</v>
      </c>
      <c r="B49" s="12">
        <v>3085042</v>
      </c>
      <c r="C49" s="12">
        <v>39147.4</v>
      </c>
      <c r="D49" s="13">
        <v>0.8</v>
      </c>
      <c r="E49" s="13">
        <v>5.9</v>
      </c>
    </row>
    <row r="50" spans="1:7" ht="16.5" customHeight="1" x14ac:dyDescent="0.3">
      <c r="A50" s="11">
        <v>6</v>
      </c>
      <c r="B50" s="15">
        <v>3085664</v>
      </c>
      <c r="C50" s="15">
        <v>36095.800000000003</v>
      </c>
      <c r="D50" s="16">
        <v>0.9</v>
      </c>
      <c r="E50" s="16">
        <v>5.9</v>
      </c>
    </row>
    <row r="51" spans="1:7" ht="16.5" customHeight="1" x14ac:dyDescent="0.3">
      <c r="A51" s="17" t="s">
        <v>13</v>
      </c>
      <c r="B51" s="18">
        <f>AVERAGE(B45:B50)</f>
        <v>3086987.3333333335</v>
      </c>
      <c r="C51" s="19">
        <f>AVERAGE(C45:C50)</f>
        <v>39073.033333333333</v>
      </c>
      <c r="D51" s="20">
        <f>AVERAGE(D45:D50)</f>
        <v>0.8666666666666667</v>
      </c>
      <c r="E51" s="20">
        <f>AVERAGE(E45:E50)</f>
        <v>5.8999999999999995</v>
      </c>
    </row>
    <row r="52" spans="1:7" ht="16.5" customHeight="1" x14ac:dyDescent="0.3">
      <c r="A52" s="21" t="s">
        <v>14</v>
      </c>
      <c r="B52" s="22">
        <f>(STDEV(B45:B50)/B51)</f>
        <v>5.3402715620467947E-4</v>
      </c>
      <c r="C52" s="23"/>
      <c r="D52" s="23"/>
      <c r="E52" s="24"/>
    </row>
    <row r="53" spans="1:7" s="229" customFormat="1" ht="16.5" customHeight="1" x14ac:dyDescent="0.3">
      <c r="A53" s="25" t="s">
        <v>15</v>
      </c>
      <c r="B53" s="26">
        <f>COUNT(B45:B50)</f>
        <v>6</v>
      </c>
      <c r="C53" s="27"/>
      <c r="D53" s="42"/>
      <c r="E53" s="28"/>
    </row>
    <row r="54" spans="1:7" s="229" customFormat="1" ht="15.75" customHeight="1" x14ac:dyDescent="0.25">
      <c r="A54" s="41"/>
      <c r="B54" s="41"/>
      <c r="C54" s="41"/>
      <c r="D54" s="41"/>
      <c r="E54" s="41"/>
    </row>
    <row r="55" spans="1:7" s="229" customFormat="1" ht="16.5" customHeight="1" x14ac:dyDescent="0.3">
      <c r="A55" s="43" t="s">
        <v>16</v>
      </c>
      <c r="B55" s="30" t="s">
        <v>17</v>
      </c>
      <c r="C55" s="29"/>
      <c r="D55" s="29"/>
      <c r="E55" s="29"/>
    </row>
    <row r="56" spans="1:7" ht="16.5" customHeight="1" x14ac:dyDescent="0.3">
      <c r="A56" s="43"/>
      <c r="B56" s="30" t="s">
        <v>18</v>
      </c>
      <c r="C56" s="29"/>
      <c r="D56" s="29"/>
      <c r="E56" s="29"/>
    </row>
    <row r="57" spans="1:7" ht="16.5" customHeight="1" x14ac:dyDescent="0.3">
      <c r="A57" s="43"/>
      <c r="B57" s="30" t="s">
        <v>19</v>
      </c>
      <c r="C57" s="29"/>
      <c r="D57" s="29"/>
      <c r="E57" s="29"/>
    </row>
    <row r="58" spans="1:7" ht="14.25" customHeight="1" thickBot="1" x14ac:dyDescent="0.3">
      <c r="A58" s="31"/>
      <c r="B58" s="228"/>
      <c r="D58" s="32"/>
      <c r="F58" s="33"/>
      <c r="G58" s="33"/>
    </row>
    <row r="59" spans="1:7" ht="15" customHeight="1" x14ac:dyDescent="0.3">
      <c r="B59" s="292" t="s">
        <v>21</v>
      </c>
      <c r="C59" s="292"/>
      <c r="E59" s="230" t="s">
        <v>22</v>
      </c>
      <c r="F59" s="35"/>
      <c r="G59" s="230" t="s">
        <v>23</v>
      </c>
    </row>
    <row r="60" spans="1:7" ht="15" customHeight="1" x14ac:dyDescent="0.3">
      <c r="A60" s="36" t="s">
        <v>24</v>
      </c>
      <c r="B60" s="238" t="s">
        <v>121</v>
      </c>
      <c r="C60" s="37"/>
      <c r="E60" s="237">
        <v>42497</v>
      </c>
      <c r="G60" s="37"/>
    </row>
    <row r="61" spans="1:7" ht="15" customHeight="1" x14ac:dyDescent="0.3">
      <c r="A61" s="36" t="s">
        <v>25</v>
      </c>
      <c r="B61" s="38"/>
      <c r="C61" s="38"/>
      <c r="E61" s="38"/>
      <c r="G61" s="3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8" workbookViewId="0">
      <selection activeCell="D50" sqref="D50"/>
    </sheetView>
  </sheetViews>
  <sheetFormatPr defaultRowHeight="13.5" x14ac:dyDescent="0.25"/>
  <cols>
    <col min="1" max="1" width="27.5703125" style="229" customWidth="1"/>
    <col min="2" max="2" width="20.42578125" style="229" customWidth="1"/>
    <col min="3" max="3" width="31.85546875" style="229" customWidth="1"/>
    <col min="4" max="4" width="25.85546875" style="229" customWidth="1"/>
    <col min="5" max="5" width="25.7109375" style="229" customWidth="1"/>
    <col min="6" max="6" width="23.140625" style="229" customWidth="1"/>
    <col min="7" max="7" width="28.42578125" style="229" customWidth="1"/>
    <col min="8" max="8" width="21.5703125" style="229" customWidth="1"/>
    <col min="9" max="9" width="9.140625" style="229" customWidth="1"/>
    <col min="10" max="16384" width="9.140625" style="33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291" t="s">
        <v>0</v>
      </c>
      <c r="B15" s="291"/>
      <c r="C15" s="291"/>
      <c r="D15" s="291"/>
      <c r="E15" s="291"/>
    </row>
    <row r="16" spans="1:6" ht="16.5" customHeight="1" x14ac:dyDescent="0.3">
      <c r="A16" s="44" t="s">
        <v>1</v>
      </c>
      <c r="B16" s="40" t="s">
        <v>2</v>
      </c>
    </row>
    <row r="17" spans="1:5" ht="16.5" customHeight="1" x14ac:dyDescent="0.3">
      <c r="A17" s="4" t="s">
        <v>3</v>
      </c>
      <c r="B17" s="4" t="str">
        <f>Lam!B18</f>
        <v>Tenofovir DF, Lamivudine &amp; Efavirenz Tablets</v>
      </c>
      <c r="D17" s="5"/>
      <c r="E17" s="41"/>
    </row>
    <row r="18" spans="1:5" ht="16.5" customHeight="1" x14ac:dyDescent="0.3">
      <c r="A18" s="43" t="s">
        <v>4</v>
      </c>
      <c r="B18" s="5" t="s">
        <v>120</v>
      </c>
      <c r="C18" s="41"/>
      <c r="D18" s="41"/>
      <c r="E18" s="41"/>
    </row>
    <row r="19" spans="1:5" ht="16.5" customHeight="1" x14ac:dyDescent="0.3">
      <c r="A19" s="43" t="s">
        <v>5</v>
      </c>
      <c r="B19" s="6">
        <v>100.4</v>
      </c>
      <c r="C19" s="41"/>
      <c r="D19" s="41"/>
      <c r="E19" s="41"/>
    </row>
    <row r="20" spans="1:5" ht="16.5" customHeight="1" x14ac:dyDescent="0.3">
      <c r="A20" s="4" t="s">
        <v>6</v>
      </c>
      <c r="B20" s="6">
        <f>Lam!D43</f>
        <v>13.81</v>
      </c>
      <c r="C20" s="41"/>
      <c r="D20" s="41"/>
      <c r="E20" s="41"/>
    </row>
    <row r="21" spans="1:5" ht="16.5" customHeight="1" x14ac:dyDescent="0.3">
      <c r="A21" s="4" t="s">
        <v>7</v>
      </c>
      <c r="B21" s="7">
        <f>B20/50*4/25</f>
        <v>4.4192000000000002E-2</v>
      </c>
      <c r="C21" s="41"/>
      <c r="D21" s="41"/>
      <c r="E21" s="41"/>
    </row>
    <row r="22" spans="1:5" ht="15.75" customHeight="1" x14ac:dyDescent="0.25">
      <c r="A22" s="41"/>
      <c r="B22" s="41"/>
      <c r="C22" s="41"/>
      <c r="D22" s="41"/>
      <c r="E22" s="41"/>
    </row>
    <row r="23" spans="1:5" ht="16.5" customHeight="1" x14ac:dyDescent="0.3">
      <c r="A23" s="10" t="s">
        <v>8</v>
      </c>
      <c r="B23" s="9" t="s">
        <v>9</v>
      </c>
      <c r="C23" s="10" t="s">
        <v>10</v>
      </c>
      <c r="D23" s="10" t="s">
        <v>11</v>
      </c>
      <c r="E23" s="10" t="s">
        <v>12</v>
      </c>
    </row>
    <row r="24" spans="1:5" ht="16.5" customHeight="1" x14ac:dyDescent="0.3">
      <c r="A24" s="11">
        <v>1</v>
      </c>
      <c r="B24" s="12">
        <v>42704578</v>
      </c>
      <c r="C24" s="12">
        <v>11448</v>
      </c>
      <c r="D24" s="13">
        <v>1.1000000000000001</v>
      </c>
      <c r="E24" s="14">
        <v>2.2000000000000002</v>
      </c>
    </row>
    <row r="25" spans="1:5" ht="16.5" customHeight="1" x14ac:dyDescent="0.3">
      <c r="A25" s="11">
        <v>2</v>
      </c>
      <c r="B25" s="12">
        <v>42852755</v>
      </c>
      <c r="C25" s="12">
        <v>11504.8</v>
      </c>
      <c r="D25" s="13">
        <v>1.1000000000000001</v>
      </c>
      <c r="E25" s="13">
        <v>2.2000000000000002</v>
      </c>
    </row>
    <row r="26" spans="1:5" ht="16.5" customHeight="1" x14ac:dyDescent="0.3">
      <c r="A26" s="11">
        <v>3</v>
      </c>
      <c r="B26" s="12">
        <v>42704507</v>
      </c>
      <c r="C26" s="12">
        <v>11574.8</v>
      </c>
      <c r="D26" s="13">
        <v>1.1000000000000001</v>
      </c>
      <c r="E26" s="13">
        <v>2.2000000000000002</v>
      </c>
    </row>
    <row r="27" spans="1:5" ht="16.5" customHeight="1" x14ac:dyDescent="0.3">
      <c r="A27" s="11">
        <v>4</v>
      </c>
      <c r="B27" s="12">
        <v>42544195</v>
      </c>
      <c r="C27" s="12">
        <v>11517.7</v>
      </c>
      <c r="D27" s="13">
        <v>1.1000000000000001</v>
      </c>
      <c r="E27" s="13">
        <v>2.2000000000000002</v>
      </c>
    </row>
    <row r="28" spans="1:5" ht="16.5" customHeight="1" x14ac:dyDescent="0.3">
      <c r="A28" s="11">
        <v>5</v>
      </c>
      <c r="B28" s="12">
        <v>42710573</v>
      </c>
      <c r="C28" s="12">
        <v>11542.6</v>
      </c>
      <c r="D28" s="13">
        <v>1.1000000000000001</v>
      </c>
      <c r="E28" s="13">
        <v>2.2000000000000002</v>
      </c>
    </row>
    <row r="29" spans="1:5" ht="16.5" customHeight="1" x14ac:dyDescent="0.3">
      <c r="A29" s="11">
        <v>6</v>
      </c>
      <c r="B29" s="15">
        <v>42898640</v>
      </c>
      <c r="C29" s="15">
        <v>11557.3</v>
      </c>
      <c r="D29" s="16">
        <v>1.1000000000000001</v>
      </c>
      <c r="E29" s="16">
        <v>2.2000000000000002</v>
      </c>
    </row>
    <row r="30" spans="1:5" ht="16.5" customHeight="1" x14ac:dyDescent="0.3">
      <c r="A30" s="17" t="s">
        <v>13</v>
      </c>
      <c r="B30" s="18">
        <f>AVERAGE(B24:B29)</f>
        <v>42735874.666666664</v>
      </c>
      <c r="C30" s="19">
        <f>AVERAGE(C24:C29)</f>
        <v>11524.199999999999</v>
      </c>
      <c r="D30" s="20">
        <f>AVERAGE(D24:D29)</f>
        <v>1.0999999999999999</v>
      </c>
      <c r="E30" s="20">
        <f>AVERAGE(E24:E29)</f>
        <v>2.1999999999999997</v>
      </c>
    </row>
    <row r="31" spans="1:5" ht="16.5" customHeight="1" x14ac:dyDescent="0.3">
      <c r="A31" s="21" t="s">
        <v>14</v>
      </c>
      <c r="B31" s="22">
        <f>(STDEV(B24:B29)/B30)</f>
        <v>2.9505377572269886E-3</v>
      </c>
      <c r="C31" s="23"/>
      <c r="D31" s="23"/>
      <c r="E31" s="24"/>
    </row>
    <row r="32" spans="1:5" s="229" customFormat="1" ht="16.5" customHeight="1" x14ac:dyDescent="0.3">
      <c r="A32" s="25" t="s">
        <v>15</v>
      </c>
      <c r="B32" s="26">
        <f>COUNT(B24:B29)</f>
        <v>6</v>
      </c>
      <c r="C32" s="27"/>
      <c r="D32" s="42"/>
      <c r="E32" s="28"/>
    </row>
    <row r="33" spans="1:5" s="229" customFormat="1" ht="15.75" customHeight="1" x14ac:dyDescent="0.25">
      <c r="A33" s="41"/>
      <c r="B33" s="41"/>
      <c r="C33" s="41"/>
      <c r="D33" s="41"/>
      <c r="E33" s="41"/>
    </row>
    <row r="34" spans="1:5" s="229" customFormat="1" ht="16.5" customHeight="1" x14ac:dyDescent="0.3">
      <c r="A34" s="43" t="s">
        <v>16</v>
      </c>
      <c r="B34" s="30" t="s">
        <v>17</v>
      </c>
      <c r="C34" s="29"/>
      <c r="D34" s="29"/>
      <c r="E34" s="29"/>
    </row>
    <row r="35" spans="1:5" ht="16.5" customHeight="1" x14ac:dyDescent="0.3">
      <c r="A35" s="43"/>
      <c r="B35" s="30" t="s">
        <v>18</v>
      </c>
      <c r="C35" s="29"/>
      <c r="D35" s="29"/>
      <c r="E35" s="29"/>
    </row>
    <row r="36" spans="1:5" ht="16.5" customHeight="1" x14ac:dyDescent="0.3">
      <c r="A36" s="43"/>
      <c r="B36" s="30" t="s">
        <v>19</v>
      </c>
      <c r="C36" s="29"/>
      <c r="D36" s="29"/>
      <c r="E36" s="29"/>
    </row>
    <row r="37" spans="1:5" ht="15.75" customHeight="1" x14ac:dyDescent="0.25">
      <c r="A37" s="41"/>
      <c r="B37" s="41"/>
      <c r="C37" s="41"/>
      <c r="D37" s="41"/>
      <c r="E37" s="41"/>
    </row>
    <row r="38" spans="1:5" ht="16.5" customHeight="1" x14ac:dyDescent="0.3">
      <c r="A38" s="44" t="s">
        <v>1</v>
      </c>
      <c r="B38" s="40" t="s">
        <v>20</v>
      </c>
    </row>
    <row r="39" spans="1:5" ht="16.5" customHeight="1" x14ac:dyDescent="0.3">
      <c r="A39" s="43" t="s">
        <v>4</v>
      </c>
      <c r="B39" s="4" t="str">
        <f>B18</f>
        <v>Lamivudine</v>
      </c>
      <c r="C39" s="41"/>
      <c r="D39" s="41"/>
      <c r="E39" s="41"/>
    </row>
    <row r="40" spans="1:5" ht="16.5" customHeight="1" x14ac:dyDescent="0.3">
      <c r="A40" s="43" t="s">
        <v>5</v>
      </c>
      <c r="B40" s="6">
        <f>B19</f>
        <v>100.4</v>
      </c>
      <c r="C40" s="41"/>
      <c r="D40" s="41"/>
      <c r="E40" s="41"/>
    </row>
    <row r="41" spans="1:5" ht="16.5" customHeight="1" x14ac:dyDescent="0.3">
      <c r="A41" s="4" t="s">
        <v>6</v>
      </c>
      <c r="B41" s="6">
        <f>B20</f>
        <v>13.81</v>
      </c>
      <c r="C41" s="41"/>
      <c r="D41" s="41"/>
      <c r="E41" s="41"/>
    </row>
    <row r="42" spans="1:5" ht="16.5" customHeight="1" x14ac:dyDescent="0.3">
      <c r="A42" s="4" t="s">
        <v>7</v>
      </c>
      <c r="B42" s="7">
        <f>B21</f>
        <v>4.4192000000000002E-2</v>
      </c>
      <c r="C42" s="41"/>
      <c r="D42" s="41"/>
      <c r="E42" s="41"/>
    </row>
    <row r="43" spans="1:5" ht="15.75" customHeight="1" x14ac:dyDescent="0.25">
      <c r="A43" s="41"/>
      <c r="B43" s="41"/>
      <c r="C43" s="41"/>
      <c r="D43" s="41"/>
      <c r="E43" s="41"/>
    </row>
    <row r="44" spans="1:5" ht="16.5" customHeight="1" x14ac:dyDescent="0.3">
      <c r="A44" s="10" t="s">
        <v>8</v>
      </c>
      <c r="B44" s="9" t="s">
        <v>9</v>
      </c>
      <c r="C44" s="10" t="s">
        <v>10</v>
      </c>
      <c r="D44" s="10" t="s">
        <v>11</v>
      </c>
      <c r="E44" s="10" t="s">
        <v>12</v>
      </c>
    </row>
    <row r="45" spans="1:5" ht="16.5" customHeight="1" x14ac:dyDescent="0.3">
      <c r="A45" s="11">
        <v>1</v>
      </c>
      <c r="B45" s="12">
        <v>5147090</v>
      </c>
      <c r="C45" s="12">
        <v>10931.7</v>
      </c>
      <c r="D45" s="13">
        <v>1.1000000000000001</v>
      </c>
      <c r="E45" s="14">
        <v>2.1</v>
      </c>
    </row>
    <row r="46" spans="1:5" ht="16.5" customHeight="1" x14ac:dyDescent="0.3">
      <c r="A46" s="11">
        <v>2</v>
      </c>
      <c r="B46" s="12">
        <v>5153880</v>
      </c>
      <c r="C46" s="12">
        <v>10613</v>
      </c>
      <c r="D46" s="13">
        <v>1.1000000000000001</v>
      </c>
      <c r="E46" s="13">
        <v>2.1</v>
      </c>
    </row>
    <row r="47" spans="1:5" ht="16.5" customHeight="1" x14ac:dyDescent="0.3">
      <c r="A47" s="11">
        <v>3</v>
      </c>
      <c r="B47" s="12">
        <v>5152618</v>
      </c>
      <c r="C47" s="12">
        <v>10579.5</v>
      </c>
      <c r="D47" s="13">
        <v>1.1000000000000001</v>
      </c>
      <c r="E47" s="13">
        <v>2.1</v>
      </c>
    </row>
    <row r="48" spans="1:5" ht="16.5" customHeight="1" x14ac:dyDescent="0.3">
      <c r="A48" s="11">
        <v>4</v>
      </c>
      <c r="B48" s="12">
        <v>5161717</v>
      </c>
      <c r="C48" s="12">
        <v>10410.799999999999</v>
      </c>
      <c r="D48" s="13">
        <v>1.1000000000000001</v>
      </c>
      <c r="E48" s="13">
        <v>2.1</v>
      </c>
    </row>
    <row r="49" spans="1:7" ht="16.5" customHeight="1" x14ac:dyDescent="0.3">
      <c r="A49" s="11">
        <v>5</v>
      </c>
      <c r="B49" s="12">
        <v>5150480</v>
      </c>
      <c r="C49" s="12">
        <v>10551.8</v>
      </c>
      <c r="D49" s="13">
        <v>1.1000000000000001</v>
      </c>
      <c r="E49" s="13">
        <v>2.1</v>
      </c>
    </row>
    <row r="50" spans="1:7" ht="16.5" customHeight="1" x14ac:dyDescent="0.3">
      <c r="A50" s="11">
        <v>6</v>
      </c>
      <c r="B50" s="15">
        <v>5153826</v>
      </c>
      <c r="C50" s="15">
        <v>10549.1</v>
      </c>
      <c r="D50" s="16">
        <v>1</v>
      </c>
      <c r="E50" s="16">
        <v>2.1</v>
      </c>
    </row>
    <row r="51" spans="1:7" ht="16.5" customHeight="1" x14ac:dyDescent="0.3">
      <c r="A51" s="17" t="s">
        <v>13</v>
      </c>
      <c r="B51" s="18">
        <f>AVERAGE(B45:B50)</f>
        <v>5153268.5</v>
      </c>
      <c r="C51" s="19">
        <f>AVERAGE(C45:C50)</f>
        <v>10605.983333333334</v>
      </c>
      <c r="D51" s="20">
        <f>AVERAGE(D45:D50)</f>
        <v>1.0833333333333333</v>
      </c>
      <c r="E51" s="20">
        <f>AVERAGE(E45:E50)</f>
        <v>2.1</v>
      </c>
    </row>
    <row r="52" spans="1:7" ht="16.5" customHeight="1" x14ac:dyDescent="0.3">
      <c r="A52" s="21" t="s">
        <v>14</v>
      </c>
      <c r="B52" s="22">
        <f>(STDEV(B45:B50)/B51)</f>
        <v>9.4443395047908623E-4</v>
      </c>
      <c r="C52" s="23"/>
      <c r="D52" s="23"/>
      <c r="E52" s="24"/>
    </row>
    <row r="53" spans="1:7" s="229" customFormat="1" ht="16.5" customHeight="1" x14ac:dyDescent="0.3">
      <c r="A53" s="25" t="s">
        <v>15</v>
      </c>
      <c r="B53" s="26">
        <f>COUNT(B45:B50)</f>
        <v>6</v>
      </c>
      <c r="C53" s="27"/>
      <c r="D53" s="42"/>
      <c r="E53" s="28"/>
    </row>
    <row r="54" spans="1:7" s="229" customFormat="1" ht="15.75" customHeight="1" x14ac:dyDescent="0.25">
      <c r="A54" s="41"/>
      <c r="B54" s="41"/>
      <c r="C54" s="41"/>
      <c r="D54" s="41"/>
      <c r="E54" s="41"/>
    </row>
    <row r="55" spans="1:7" s="229" customFormat="1" ht="16.5" customHeight="1" x14ac:dyDescent="0.3">
      <c r="A55" s="43" t="s">
        <v>16</v>
      </c>
      <c r="B55" s="30" t="s">
        <v>17</v>
      </c>
      <c r="C55" s="29"/>
      <c r="D55" s="29"/>
      <c r="E55" s="29"/>
    </row>
    <row r="56" spans="1:7" ht="16.5" customHeight="1" x14ac:dyDescent="0.3">
      <c r="A56" s="43"/>
      <c r="B56" s="30" t="s">
        <v>18</v>
      </c>
      <c r="C56" s="29"/>
      <c r="D56" s="29"/>
      <c r="E56" s="29"/>
    </row>
    <row r="57" spans="1:7" ht="16.5" customHeight="1" x14ac:dyDescent="0.3">
      <c r="A57" s="43"/>
      <c r="B57" s="30" t="s">
        <v>19</v>
      </c>
      <c r="C57" s="29"/>
      <c r="D57" s="29"/>
      <c r="E57" s="29"/>
    </row>
    <row r="58" spans="1:7" ht="14.25" customHeight="1" thickBot="1" x14ac:dyDescent="0.3">
      <c r="A58" s="31"/>
      <c r="B58" s="228"/>
      <c r="D58" s="32"/>
      <c r="F58" s="33"/>
      <c r="G58" s="33"/>
    </row>
    <row r="59" spans="1:7" ht="15" customHeight="1" x14ac:dyDescent="0.3">
      <c r="B59" s="292" t="s">
        <v>21</v>
      </c>
      <c r="C59" s="292"/>
      <c r="E59" s="34" t="s">
        <v>22</v>
      </c>
      <c r="F59" s="35"/>
      <c r="G59" s="34" t="s">
        <v>23</v>
      </c>
    </row>
    <row r="60" spans="1:7" ht="15" customHeight="1" x14ac:dyDescent="0.3">
      <c r="A60" s="36" t="s">
        <v>24</v>
      </c>
      <c r="B60" s="238" t="s">
        <v>121</v>
      </c>
      <c r="C60" s="37"/>
      <c r="E60" s="237">
        <v>42497</v>
      </c>
      <c r="G60" s="37"/>
    </row>
    <row r="61" spans="1:7" ht="15" customHeight="1" x14ac:dyDescent="0.3">
      <c r="A61" s="36" t="s">
        <v>25</v>
      </c>
      <c r="B61" s="38"/>
      <c r="C61" s="38"/>
      <c r="E61" s="38"/>
      <c r="G61" s="3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40" zoomScaleNormal="40" zoomScalePageLayoutView="40" workbookViewId="0">
      <selection sqref="A1:I12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21" t="s">
        <v>40</v>
      </c>
      <c r="B1" s="321"/>
      <c r="C1" s="321"/>
      <c r="D1" s="321"/>
      <c r="E1" s="321"/>
      <c r="F1" s="321"/>
      <c r="G1" s="321"/>
      <c r="H1" s="321"/>
      <c r="I1" s="321"/>
    </row>
    <row r="2" spans="1:9" ht="18.75" customHeight="1" x14ac:dyDescent="0.25">
      <c r="A2" s="321"/>
      <c r="B2" s="321"/>
      <c r="C2" s="321"/>
      <c r="D2" s="321"/>
      <c r="E2" s="321"/>
      <c r="F2" s="321"/>
      <c r="G2" s="321"/>
      <c r="H2" s="321"/>
      <c r="I2" s="321"/>
    </row>
    <row r="3" spans="1:9" ht="18.75" customHeight="1" x14ac:dyDescent="0.25">
      <c r="A3" s="321"/>
      <c r="B3" s="321"/>
      <c r="C3" s="321"/>
      <c r="D3" s="321"/>
      <c r="E3" s="321"/>
      <c r="F3" s="321"/>
      <c r="G3" s="321"/>
      <c r="H3" s="321"/>
      <c r="I3" s="321"/>
    </row>
    <row r="4" spans="1:9" ht="18.75" customHeight="1" x14ac:dyDescent="0.25">
      <c r="A4" s="321"/>
      <c r="B4" s="321"/>
      <c r="C4" s="321"/>
      <c r="D4" s="321"/>
      <c r="E4" s="321"/>
      <c r="F4" s="321"/>
      <c r="G4" s="321"/>
      <c r="H4" s="321"/>
      <c r="I4" s="321"/>
    </row>
    <row r="5" spans="1:9" ht="18.75" customHeight="1" x14ac:dyDescent="0.25">
      <c r="A5" s="321"/>
      <c r="B5" s="321"/>
      <c r="C5" s="321"/>
      <c r="D5" s="321"/>
      <c r="E5" s="321"/>
      <c r="F5" s="321"/>
      <c r="G5" s="321"/>
      <c r="H5" s="321"/>
      <c r="I5" s="321"/>
    </row>
    <row r="6" spans="1:9" ht="18.75" customHeight="1" x14ac:dyDescent="0.25">
      <c r="A6" s="321"/>
      <c r="B6" s="321"/>
      <c r="C6" s="321"/>
      <c r="D6" s="321"/>
      <c r="E6" s="321"/>
      <c r="F6" s="321"/>
      <c r="G6" s="321"/>
      <c r="H6" s="321"/>
      <c r="I6" s="321"/>
    </row>
    <row r="7" spans="1:9" ht="18.75" customHeight="1" x14ac:dyDescent="0.25">
      <c r="A7" s="321"/>
      <c r="B7" s="321"/>
      <c r="C7" s="321"/>
      <c r="D7" s="321"/>
      <c r="E7" s="321"/>
      <c r="F7" s="321"/>
      <c r="G7" s="321"/>
      <c r="H7" s="321"/>
      <c r="I7" s="321"/>
    </row>
    <row r="8" spans="1:9" x14ac:dyDescent="0.25">
      <c r="A8" s="322" t="s">
        <v>41</v>
      </c>
      <c r="B8" s="322"/>
      <c r="C8" s="322"/>
      <c r="D8" s="322"/>
      <c r="E8" s="322"/>
      <c r="F8" s="322"/>
      <c r="G8" s="322"/>
      <c r="H8" s="322"/>
      <c r="I8" s="322"/>
    </row>
    <row r="9" spans="1:9" x14ac:dyDescent="0.25">
      <c r="A9" s="322"/>
      <c r="B9" s="322"/>
      <c r="C9" s="322"/>
      <c r="D9" s="322"/>
      <c r="E9" s="322"/>
      <c r="F9" s="322"/>
      <c r="G9" s="322"/>
      <c r="H9" s="322"/>
      <c r="I9" s="322"/>
    </row>
    <row r="10" spans="1:9" x14ac:dyDescent="0.25">
      <c r="A10" s="322"/>
      <c r="B10" s="322"/>
      <c r="C10" s="322"/>
      <c r="D10" s="322"/>
      <c r="E10" s="322"/>
      <c r="F10" s="322"/>
      <c r="G10" s="322"/>
      <c r="H10" s="322"/>
      <c r="I10" s="322"/>
    </row>
    <row r="11" spans="1:9" x14ac:dyDescent="0.25">
      <c r="A11" s="322"/>
      <c r="B11" s="322"/>
      <c r="C11" s="322"/>
      <c r="D11" s="322"/>
      <c r="E11" s="322"/>
      <c r="F11" s="322"/>
      <c r="G11" s="322"/>
      <c r="H11" s="322"/>
      <c r="I11" s="322"/>
    </row>
    <row r="12" spans="1:9" x14ac:dyDescent="0.25">
      <c r="A12" s="322"/>
      <c r="B12" s="322"/>
      <c r="C12" s="322"/>
      <c r="D12" s="322"/>
      <c r="E12" s="322"/>
      <c r="F12" s="322"/>
      <c r="G12" s="322"/>
      <c r="H12" s="322"/>
      <c r="I12" s="322"/>
    </row>
    <row r="13" spans="1:9" x14ac:dyDescent="0.25">
      <c r="A13" s="322"/>
      <c r="B13" s="322"/>
      <c r="C13" s="322"/>
      <c r="D13" s="322"/>
      <c r="E13" s="322"/>
      <c r="F13" s="322"/>
      <c r="G13" s="322"/>
      <c r="H13" s="322"/>
      <c r="I13" s="322"/>
    </row>
    <row r="14" spans="1:9" x14ac:dyDescent="0.25">
      <c r="A14" s="322"/>
      <c r="B14" s="322"/>
      <c r="C14" s="322"/>
      <c r="D14" s="322"/>
      <c r="E14" s="322"/>
      <c r="F14" s="322"/>
      <c r="G14" s="322"/>
      <c r="H14" s="322"/>
      <c r="I14" s="322"/>
    </row>
    <row r="15" spans="1:9" ht="19.5" customHeight="1" x14ac:dyDescent="0.3">
      <c r="A15" s="45"/>
    </row>
    <row r="16" spans="1:9" ht="19.5" customHeight="1" x14ac:dyDescent="0.3">
      <c r="A16" s="294" t="s">
        <v>26</v>
      </c>
      <c r="B16" s="295"/>
      <c r="C16" s="295"/>
      <c r="D16" s="295"/>
      <c r="E16" s="295"/>
      <c r="F16" s="295"/>
      <c r="G16" s="295"/>
      <c r="H16" s="296"/>
    </row>
    <row r="17" spans="1:14" ht="20.25" customHeight="1" x14ac:dyDescent="0.25">
      <c r="A17" s="297" t="s">
        <v>42</v>
      </c>
      <c r="B17" s="297"/>
      <c r="C17" s="297"/>
      <c r="D17" s="297"/>
      <c r="E17" s="297"/>
      <c r="F17" s="297"/>
      <c r="G17" s="297"/>
      <c r="H17" s="297"/>
    </row>
    <row r="18" spans="1:14" ht="26.25" customHeight="1" x14ac:dyDescent="0.4">
      <c r="A18" s="47" t="s">
        <v>28</v>
      </c>
      <c r="B18" s="293" t="s">
        <v>123</v>
      </c>
      <c r="C18" s="293"/>
      <c r="D18" s="214"/>
      <c r="E18" s="48"/>
      <c r="F18" s="49"/>
      <c r="G18" s="49"/>
      <c r="H18" s="49"/>
    </row>
    <row r="19" spans="1:14" ht="26.25" customHeight="1" x14ac:dyDescent="0.4">
      <c r="A19" s="47" t="s">
        <v>29</v>
      </c>
      <c r="B19" s="50" t="s">
        <v>132</v>
      </c>
      <c r="C19" s="227">
        <v>29</v>
      </c>
      <c r="D19" s="49"/>
      <c r="E19" s="49"/>
      <c r="F19" s="49"/>
      <c r="G19" s="49"/>
      <c r="H19" s="49"/>
    </row>
    <row r="20" spans="1:14" ht="26.25" customHeight="1" x14ac:dyDescent="0.4">
      <c r="A20" s="47" t="s">
        <v>30</v>
      </c>
      <c r="B20" s="298" t="s">
        <v>120</v>
      </c>
      <c r="C20" s="298"/>
      <c r="D20" s="49"/>
      <c r="E20" s="49"/>
      <c r="F20" s="49"/>
      <c r="G20" s="49"/>
      <c r="H20" s="49"/>
    </row>
    <row r="21" spans="1:14" ht="26.25" customHeight="1" x14ac:dyDescent="0.4">
      <c r="A21" s="47" t="s">
        <v>31</v>
      </c>
      <c r="B21" s="298" t="s">
        <v>124</v>
      </c>
      <c r="C21" s="298"/>
      <c r="D21" s="298"/>
      <c r="E21" s="298"/>
      <c r="F21" s="298"/>
      <c r="G21" s="298"/>
      <c r="H21" s="298"/>
      <c r="I21" s="51"/>
    </row>
    <row r="22" spans="1:14" ht="26.25" customHeight="1" x14ac:dyDescent="0.4">
      <c r="A22" s="47" t="s">
        <v>32</v>
      </c>
      <c r="B22" s="52">
        <v>42552</v>
      </c>
      <c r="C22" s="49"/>
      <c r="D22" s="49"/>
      <c r="E22" s="49"/>
      <c r="F22" s="49"/>
      <c r="G22" s="49"/>
      <c r="H22" s="49"/>
    </row>
    <row r="23" spans="1:14" ht="26.25" customHeight="1" x14ac:dyDescent="0.4">
      <c r="A23" s="47" t="s">
        <v>33</v>
      </c>
      <c r="B23" s="52">
        <v>42556</v>
      </c>
      <c r="C23" s="49"/>
      <c r="D23" s="49"/>
      <c r="E23" s="49"/>
      <c r="F23" s="49"/>
      <c r="G23" s="49"/>
      <c r="H23" s="49"/>
    </row>
    <row r="24" spans="1:14" ht="18.75" x14ac:dyDescent="0.3">
      <c r="A24" s="47"/>
      <c r="B24" s="53"/>
    </row>
    <row r="25" spans="1:14" ht="18.75" x14ac:dyDescent="0.3">
      <c r="A25" s="54" t="s">
        <v>1</v>
      </c>
      <c r="B25" s="53"/>
    </row>
    <row r="26" spans="1:14" ht="26.25" customHeight="1" x14ac:dyDescent="0.4">
      <c r="A26" s="55" t="s">
        <v>4</v>
      </c>
      <c r="B26" s="293" t="s">
        <v>120</v>
      </c>
      <c r="C26" s="293"/>
    </row>
    <row r="27" spans="1:14" ht="26.25" customHeight="1" x14ac:dyDescent="0.4">
      <c r="A27" s="56" t="s">
        <v>43</v>
      </c>
      <c r="B27" s="299" t="s">
        <v>125</v>
      </c>
      <c r="C27" s="299"/>
    </row>
    <row r="28" spans="1:14" ht="27" customHeight="1" x14ac:dyDescent="0.4">
      <c r="A28" s="56" t="s">
        <v>5</v>
      </c>
      <c r="B28" s="57">
        <v>100.4</v>
      </c>
    </row>
    <row r="29" spans="1:14" s="8" customFormat="1" ht="27" customHeight="1" x14ac:dyDescent="0.4">
      <c r="A29" s="56" t="s">
        <v>44</v>
      </c>
      <c r="B29" s="58">
        <v>0</v>
      </c>
      <c r="C29" s="300" t="s">
        <v>45</v>
      </c>
      <c r="D29" s="301"/>
      <c r="E29" s="301"/>
      <c r="F29" s="301"/>
      <c r="G29" s="302"/>
      <c r="I29" s="59"/>
      <c r="J29" s="59"/>
      <c r="K29" s="59"/>
      <c r="L29" s="59"/>
    </row>
    <row r="30" spans="1:14" s="8" customFormat="1" ht="19.5" customHeight="1" x14ac:dyDescent="0.3">
      <c r="A30" s="56" t="s">
        <v>46</v>
      </c>
      <c r="B30" s="60">
        <f>B28-B29</f>
        <v>100.4</v>
      </c>
      <c r="C30" s="61"/>
      <c r="D30" s="61"/>
      <c r="E30" s="61"/>
      <c r="F30" s="61"/>
      <c r="G30" s="62"/>
      <c r="I30" s="59"/>
      <c r="J30" s="59"/>
      <c r="K30" s="59"/>
      <c r="L30" s="59"/>
    </row>
    <row r="31" spans="1:14" s="8" customFormat="1" ht="27" customHeight="1" x14ac:dyDescent="0.4">
      <c r="A31" s="56" t="s">
        <v>47</v>
      </c>
      <c r="B31" s="63">
        <v>1</v>
      </c>
      <c r="C31" s="303" t="s">
        <v>48</v>
      </c>
      <c r="D31" s="304"/>
      <c r="E31" s="304"/>
      <c r="F31" s="304"/>
      <c r="G31" s="304"/>
      <c r="H31" s="305"/>
      <c r="I31" s="59"/>
      <c r="J31" s="59"/>
      <c r="K31" s="59"/>
      <c r="L31" s="59"/>
    </row>
    <row r="32" spans="1:14" s="8" customFormat="1" ht="27" customHeight="1" x14ac:dyDescent="0.4">
      <c r="A32" s="56" t="s">
        <v>49</v>
      </c>
      <c r="B32" s="63">
        <v>1</v>
      </c>
      <c r="C32" s="303" t="s">
        <v>50</v>
      </c>
      <c r="D32" s="304"/>
      <c r="E32" s="304"/>
      <c r="F32" s="304"/>
      <c r="G32" s="304"/>
      <c r="H32" s="305"/>
      <c r="I32" s="59"/>
      <c r="J32" s="59"/>
      <c r="K32" s="59"/>
      <c r="L32" s="64"/>
      <c r="M32" s="64"/>
      <c r="N32" s="65"/>
    </row>
    <row r="33" spans="1:14" s="8" customFormat="1" ht="17.25" customHeight="1" x14ac:dyDescent="0.3">
      <c r="A33" s="56"/>
      <c r="B33" s="66"/>
      <c r="C33" s="67"/>
      <c r="D33" s="67"/>
      <c r="E33" s="67"/>
      <c r="F33" s="67"/>
      <c r="G33" s="67"/>
      <c r="H33" s="67"/>
      <c r="I33" s="59"/>
      <c r="J33" s="59"/>
      <c r="K33" s="59"/>
      <c r="L33" s="64"/>
      <c r="M33" s="64"/>
      <c r="N33" s="65"/>
    </row>
    <row r="34" spans="1:14" s="8" customFormat="1" ht="18.75" x14ac:dyDescent="0.3">
      <c r="A34" s="56" t="s">
        <v>51</v>
      </c>
      <c r="B34" s="68">
        <f>B31/B32</f>
        <v>1</v>
      </c>
      <c r="C34" s="46" t="s">
        <v>52</v>
      </c>
      <c r="D34" s="46"/>
      <c r="E34" s="46"/>
      <c r="F34" s="46"/>
      <c r="G34" s="46"/>
      <c r="I34" s="59"/>
      <c r="J34" s="59"/>
      <c r="K34" s="59"/>
      <c r="L34" s="64"/>
      <c r="M34" s="64"/>
      <c r="N34" s="65"/>
    </row>
    <row r="35" spans="1:14" s="8" customFormat="1" ht="19.5" customHeight="1" x14ac:dyDescent="0.3">
      <c r="A35" s="56"/>
      <c r="B35" s="60"/>
      <c r="G35" s="46"/>
      <c r="I35" s="59"/>
      <c r="J35" s="59"/>
      <c r="K35" s="59"/>
      <c r="L35" s="64"/>
      <c r="M35" s="64"/>
      <c r="N35" s="65"/>
    </row>
    <row r="36" spans="1:14" s="8" customFormat="1" ht="27" customHeight="1" x14ac:dyDescent="0.4">
      <c r="A36" s="69" t="s">
        <v>53</v>
      </c>
      <c r="B36" s="70">
        <v>20</v>
      </c>
      <c r="C36" s="46"/>
      <c r="D36" s="306" t="s">
        <v>54</v>
      </c>
      <c r="E36" s="307"/>
      <c r="F36" s="306" t="s">
        <v>55</v>
      </c>
      <c r="G36" s="308"/>
      <c r="J36" s="59"/>
      <c r="K36" s="59"/>
      <c r="L36" s="64"/>
      <c r="M36" s="64"/>
      <c r="N36" s="65"/>
    </row>
    <row r="37" spans="1:14" s="8" customFormat="1" ht="27" customHeight="1" x14ac:dyDescent="0.4">
      <c r="A37" s="71" t="s">
        <v>56</v>
      </c>
      <c r="B37" s="72">
        <v>4</v>
      </c>
      <c r="C37" s="73" t="s">
        <v>57</v>
      </c>
      <c r="D37" s="74" t="s">
        <v>58</v>
      </c>
      <c r="E37" s="75" t="s">
        <v>59</v>
      </c>
      <c r="F37" s="74" t="s">
        <v>58</v>
      </c>
      <c r="G37" s="76" t="s">
        <v>59</v>
      </c>
      <c r="I37" s="77" t="s">
        <v>60</v>
      </c>
      <c r="J37" s="59"/>
      <c r="K37" s="59"/>
      <c r="L37" s="64"/>
      <c r="M37" s="64"/>
      <c r="N37" s="65"/>
    </row>
    <row r="38" spans="1:14" s="8" customFormat="1" ht="26.25" customHeight="1" x14ac:dyDescent="0.4">
      <c r="A38" s="71" t="s">
        <v>61</v>
      </c>
      <c r="B38" s="72">
        <v>5</v>
      </c>
      <c r="C38" s="78">
        <v>1</v>
      </c>
      <c r="D38" s="79">
        <v>42467769</v>
      </c>
      <c r="E38" s="80">
        <f>IF(ISBLANK(D38),"-",$D$48/$D$45*D38)</f>
        <v>57429274.123635784</v>
      </c>
      <c r="F38" s="79">
        <v>40307370</v>
      </c>
      <c r="G38" s="81">
        <f>IF(ISBLANK(F38),"-",$D$48/$F$45*F38)</f>
        <v>57726394.078593604</v>
      </c>
      <c r="I38" s="82"/>
      <c r="J38" s="59"/>
      <c r="K38" s="59"/>
      <c r="L38" s="64"/>
      <c r="M38" s="64"/>
      <c r="N38" s="65"/>
    </row>
    <row r="39" spans="1:14" s="8" customFormat="1" ht="26.25" customHeight="1" x14ac:dyDescent="0.4">
      <c r="A39" s="71" t="s">
        <v>62</v>
      </c>
      <c r="B39" s="72">
        <v>4</v>
      </c>
      <c r="C39" s="83">
        <v>2</v>
      </c>
      <c r="D39" s="84">
        <v>42746526</v>
      </c>
      <c r="E39" s="85">
        <f>IF(ISBLANK(D39),"-",$D$48/$D$45*D39)</f>
        <v>57806237.937460862</v>
      </c>
      <c r="F39" s="84">
        <v>40207029</v>
      </c>
      <c r="G39" s="86">
        <f>IF(ISBLANK(F39),"-",$D$48/$F$45*F39)</f>
        <v>57582690.232169487</v>
      </c>
      <c r="I39" s="310">
        <f>ABS((F43/D43*D42)-F42)/D42</f>
        <v>1.0284130346300663E-3</v>
      </c>
      <c r="J39" s="59"/>
      <c r="K39" s="59"/>
      <c r="L39" s="64"/>
      <c r="M39" s="64"/>
      <c r="N39" s="65"/>
    </row>
    <row r="40" spans="1:14" ht="26.25" customHeight="1" x14ac:dyDescent="0.4">
      <c r="A40" s="71" t="s">
        <v>63</v>
      </c>
      <c r="B40" s="72">
        <v>50</v>
      </c>
      <c r="C40" s="83">
        <v>3</v>
      </c>
      <c r="D40" s="84">
        <v>42810514</v>
      </c>
      <c r="E40" s="85">
        <f>IF(ISBLANK(D40),"-",$D$48/$D$45*D40)</f>
        <v>57892769.07576067</v>
      </c>
      <c r="F40" s="84">
        <v>40240507</v>
      </c>
      <c r="G40" s="86">
        <f>IF(ISBLANK(F40),"-",$D$48/$F$45*F40)</f>
        <v>57630635.911110163</v>
      </c>
      <c r="I40" s="310"/>
      <c r="L40" s="64"/>
      <c r="M40" s="64"/>
      <c r="N40" s="87"/>
    </row>
    <row r="41" spans="1:14" ht="27" customHeight="1" x14ac:dyDescent="0.4">
      <c r="A41" s="71" t="s">
        <v>64</v>
      </c>
      <c r="B41" s="72">
        <v>1</v>
      </c>
      <c r="C41" s="88">
        <v>4</v>
      </c>
      <c r="D41" s="89"/>
      <c r="E41" s="90" t="str">
        <f>IF(ISBLANK(D41),"-",$D$48/$D$45*D41)</f>
        <v>-</v>
      </c>
      <c r="F41" s="89"/>
      <c r="G41" s="91" t="str">
        <f>IF(ISBLANK(F41),"-",$D$48/$F$45*F41)</f>
        <v>-</v>
      </c>
      <c r="I41" s="92"/>
      <c r="L41" s="64"/>
      <c r="M41" s="64"/>
      <c r="N41" s="87"/>
    </row>
    <row r="42" spans="1:14" ht="27" customHeight="1" x14ac:dyDescent="0.4">
      <c r="A42" s="71" t="s">
        <v>65</v>
      </c>
      <c r="B42" s="72">
        <v>1</v>
      </c>
      <c r="C42" s="93" t="s">
        <v>66</v>
      </c>
      <c r="D42" s="94">
        <f>AVERAGE(D38:D41)</f>
        <v>42674936.333333336</v>
      </c>
      <c r="E42" s="95">
        <f>AVERAGE(E38:E41)</f>
        <v>57709427.0456191</v>
      </c>
      <c r="F42" s="94">
        <f>AVERAGE(F38:F41)</f>
        <v>40251635.333333336</v>
      </c>
      <c r="G42" s="96">
        <f>AVERAGE(G38:G41)</f>
        <v>57646573.407291085</v>
      </c>
      <c r="H42" s="97"/>
    </row>
    <row r="43" spans="1:14" ht="26.25" customHeight="1" x14ac:dyDescent="0.4">
      <c r="A43" s="71" t="s">
        <v>67</v>
      </c>
      <c r="B43" s="72">
        <v>1</v>
      </c>
      <c r="C43" s="98" t="s">
        <v>68</v>
      </c>
      <c r="D43" s="99">
        <v>13.81</v>
      </c>
      <c r="E43" s="87"/>
      <c r="F43" s="99">
        <v>13.04</v>
      </c>
      <c r="H43" s="97"/>
    </row>
    <row r="44" spans="1:14" ht="26.25" customHeight="1" x14ac:dyDescent="0.4">
      <c r="A44" s="71" t="s">
        <v>69</v>
      </c>
      <c r="B44" s="72">
        <v>1</v>
      </c>
      <c r="C44" s="100" t="s">
        <v>70</v>
      </c>
      <c r="D44" s="101">
        <f>D43*$B$34</f>
        <v>13.81</v>
      </c>
      <c r="E44" s="102"/>
      <c r="F44" s="101">
        <f>F43*$B$34</f>
        <v>13.04</v>
      </c>
      <c r="H44" s="97"/>
    </row>
    <row r="45" spans="1:14" ht="19.5" customHeight="1" x14ac:dyDescent="0.3">
      <c r="A45" s="71" t="s">
        <v>71</v>
      </c>
      <c r="B45" s="103">
        <f>(B44/B43)*(B42/B41)*(B40/B39)*(B38/B37)*B36</f>
        <v>312.5</v>
      </c>
      <c r="C45" s="100" t="s">
        <v>72</v>
      </c>
      <c r="D45" s="104">
        <f>D44*$B$30/100</f>
        <v>13.865240000000002</v>
      </c>
      <c r="E45" s="105"/>
      <c r="F45" s="104">
        <f>F44*$B$30/100</f>
        <v>13.09216</v>
      </c>
      <c r="H45" s="97"/>
    </row>
    <row r="46" spans="1:14" ht="19.5" customHeight="1" x14ac:dyDescent="0.3">
      <c r="A46" s="311" t="s">
        <v>73</v>
      </c>
      <c r="B46" s="312"/>
      <c r="C46" s="100" t="s">
        <v>74</v>
      </c>
      <c r="D46" s="106">
        <f>D45/$B$45</f>
        <v>4.4368768000000003E-2</v>
      </c>
      <c r="E46" s="107"/>
      <c r="F46" s="108">
        <f>F45/$B$45</f>
        <v>4.1894911999999999E-2</v>
      </c>
      <c r="H46" s="97"/>
    </row>
    <row r="47" spans="1:14" ht="27" customHeight="1" x14ac:dyDescent="0.4">
      <c r="A47" s="313"/>
      <c r="B47" s="314"/>
      <c r="C47" s="109" t="s">
        <v>75</v>
      </c>
      <c r="D47" s="110">
        <v>0.06</v>
      </c>
      <c r="E47" s="111"/>
      <c r="F47" s="107"/>
      <c r="H47" s="97"/>
    </row>
    <row r="48" spans="1:14" ht="18.75" x14ac:dyDescent="0.3">
      <c r="C48" s="112" t="s">
        <v>76</v>
      </c>
      <c r="D48" s="104">
        <f>D47*$B$45</f>
        <v>18.75</v>
      </c>
      <c r="F48" s="113"/>
      <c r="H48" s="97"/>
    </row>
    <row r="49" spans="1:12" ht="19.5" customHeight="1" x14ac:dyDescent="0.3">
      <c r="C49" s="114" t="s">
        <v>77</v>
      </c>
      <c r="D49" s="115">
        <f>D48/B34</f>
        <v>18.75</v>
      </c>
      <c r="F49" s="113"/>
      <c r="H49" s="97"/>
    </row>
    <row r="50" spans="1:12" ht="18.75" x14ac:dyDescent="0.3">
      <c r="C50" s="69" t="s">
        <v>78</v>
      </c>
      <c r="D50" s="116">
        <f>AVERAGE(E38:E41,G38:G41)</f>
        <v>57678000.226455092</v>
      </c>
      <c r="F50" s="117"/>
      <c r="H50" s="97"/>
    </row>
    <row r="51" spans="1:12" ht="18.75" x14ac:dyDescent="0.3">
      <c r="C51" s="71" t="s">
        <v>79</v>
      </c>
      <c r="D51" s="118">
        <f>STDEV(E38:E41,G38:G41)/D50</f>
        <v>2.881435130544883E-3</v>
      </c>
      <c r="F51" s="117"/>
      <c r="H51" s="97"/>
    </row>
    <row r="52" spans="1:12" ht="19.5" customHeight="1" x14ac:dyDescent="0.3">
      <c r="C52" s="119" t="s">
        <v>15</v>
      </c>
      <c r="D52" s="120">
        <f>COUNT(E38:E41,G38:G41)</f>
        <v>6</v>
      </c>
      <c r="F52" s="117"/>
    </row>
    <row r="54" spans="1:12" ht="18.75" x14ac:dyDescent="0.3">
      <c r="A54" s="121" t="s">
        <v>1</v>
      </c>
      <c r="B54" s="122" t="s">
        <v>80</v>
      </c>
    </row>
    <row r="55" spans="1:12" ht="18.75" x14ac:dyDescent="0.3">
      <c r="A55" s="46" t="s">
        <v>81</v>
      </c>
      <c r="B55" s="123" t="str">
        <f>B21</f>
        <v>Lamivudine 300mg</v>
      </c>
    </row>
    <row r="56" spans="1:12" ht="26.25" customHeight="1" x14ac:dyDescent="0.4">
      <c r="A56" s="124" t="s">
        <v>82</v>
      </c>
      <c r="B56" s="125">
        <v>300</v>
      </c>
      <c r="C56" s="46" t="str">
        <f>B20</f>
        <v>Lamivudine</v>
      </c>
      <c r="H56" s="126"/>
    </row>
    <row r="57" spans="1:12" ht="18.75" x14ac:dyDescent="0.3">
      <c r="A57" s="123" t="s">
        <v>83</v>
      </c>
      <c r="B57" s="215">
        <v>1759.5840000000001</v>
      </c>
      <c r="H57" s="126"/>
    </row>
    <row r="58" spans="1:12" ht="19.5" customHeight="1" x14ac:dyDescent="0.3">
      <c r="H58" s="126"/>
    </row>
    <row r="59" spans="1:12" s="8" customFormat="1" ht="27" customHeight="1" x14ac:dyDescent="0.4">
      <c r="A59" s="69" t="s">
        <v>84</v>
      </c>
      <c r="B59" s="70">
        <v>100</v>
      </c>
      <c r="C59" s="46"/>
      <c r="D59" s="127" t="s">
        <v>85</v>
      </c>
      <c r="E59" s="128" t="s">
        <v>57</v>
      </c>
      <c r="F59" s="128" t="s">
        <v>58</v>
      </c>
      <c r="G59" s="128" t="s">
        <v>86</v>
      </c>
      <c r="H59" s="73" t="s">
        <v>87</v>
      </c>
      <c r="L59" s="59"/>
    </row>
    <row r="60" spans="1:12" s="8" customFormat="1" ht="26.25" customHeight="1" x14ac:dyDescent="0.4">
      <c r="A60" s="71" t="s">
        <v>88</v>
      </c>
      <c r="B60" s="72">
        <v>5</v>
      </c>
      <c r="C60" s="315" t="s">
        <v>89</v>
      </c>
      <c r="D60" s="318">
        <v>1751.82</v>
      </c>
      <c r="E60" s="129">
        <v>1</v>
      </c>
      <c r="F60" s="130">
        <v>56214677</v>
      </c>
      <c r="G60" s="216">
        <f>IF(ISBLANK(F60),"-",(F60/$D$50*$D$47*$B$68)*($B$57/$D$60))</f>
        <v>293.6846879287466</v>
      </c>
      <c r="H60" s="131">
        <f t="shared" ref="H60:H71" si="0">IF(ISBLANK(F60),"-",G60/$B$56)</f>
        <v>0.97894895976248864</v>
      </c>
      <c r="L60" s="59"/>
    </row>
    <row r="61" spans="1:12" s="8" customFormat="1" ht="26.25" customHeight="1" x14ac:dyDescent="0.4">
      <c r="A61" s="71" t="s">
        <v>90</v>
      </c>
      <c r="B61" s="72">
        <v>50</v>
      </c>
      <c r="C61" s="316"/>
      <c r="D61" s="319"/>
      <c r="E61" s="132">
        <v>2</v>
      </c>
      <c r="F61" s="84">
        <v>56189685</v>
      </c>
      <c r="G61" s="217">
        <f>IF(ISBLANK(F61),"-",(F61/$D$50*$D$47*$B$68)*($B$57/$D$60))</f>
        <v>293.55412117799006</v>
      </c>
      <c r="H61" s="133">
        <f t="shared" si="0"/>
        <v>0.97851373725996682</v>
      </c>
      <c r="L61" s="59"/>
    </row>
    <row r="62" spans="1:12" s="8" customFormat="1" ht="26.25" customHeight="1" x14ac:dyDescent="0.4">
      <c r="A62" s="71" t="s">
        <v>91</v>
      </c>
      <c r="B62" s="72">
        <v>10</v>
      </c>
      <c r="C62" s="316"/>
      <c r="D62" s="319"/>
      <c r="E62" s="132">
        <v>3</v>
      </c>
      <c r="F62" s="134">
        <v>55812574</v>
      </c>
      <c r="G62" s="217">
        <f>IF(ISBLANK(F62),"-",(F62/$D$50*$D$47*$B$68)*($B$57/$D$60))</f>
        <v>291.58396441004317</v>
      </c>
      <c r="H62" s="133">
        <f t="shared" si="0"/>
        <v>0.97194654803347724</v>
      </c>
      <c r="L62" s="59"/>
    </row>
    <row r="63" spans="1:12" ht="27" customHeight="1" x14ac:dyDescent="0.4">
      <c r="A63" s="71" t="s">
        <v>92</v>
      </c>
      <c r="B63" s="72">
        <v>50</v>
      </c>
      <c r="C63" s="317"/>
      <c r="D63" s="320"/>
      <c r="E63" s="135">
        <v>4</v>
      </c>
      <c r="F63" s="136"/>
      <c r="G63" s="217" t="str">
        <f>IF(ISBLANK(F63),"-",(F63/$D$50*$D$47*$B$68)*($B$57/$D$60))</f>
        <v>-</v>
      </c>
      <c r="H63" s="133" t="str">
        <f t="shared" si="0"/>
        <v>-</v>
      </c>
    </row>
    <row r="64" spans="1:12" ht="26.25" customHeight="1" x14ac:dyDescent="0.4">
      <c r="A64" s="71" t="s">
        <v>93</v>
      </c>
      <c r="B64" s="72">
        <v>1</v>
      </c>
      <c r="C64" s="315" t="s">
        <v>94</v>
      </c>
      <c r="D64" s="318">
        <v>1764.92</v>
      </c>
      <c r="E64" s="129">
        <v>1</v>
      </c>
      <c r="F64" s="130">
        <v>57724508</v>
      </c>
      <c r="G64" s="218">
        <f>IF(ISBLANK(F64),"-",(F64/$D$50*$D$47*$B$68)*($B$57/$D$64))</f>
        <v>299.33415910972298</v>
      </c>
      <c r="H64" s="137">
        <f t="shared" si="0"/>
        <v>0.99778053036574321</v>
      </c>
    </row>
    <row r="65" spans="1:8" ht="26.25" customHeight="1" x14ac:dyDescent="0.4">
      <c r="A65" s="71" t="s">
        <v>95</v>
      </c>
      <c r="B65" s="72">
        <v>1</v>
      </c>
      <c r="C65" s="316"/>
      <c r="D65" s="319"/>
      <c r="E65" s="132">
        <v>2</v>
      </c>
      <c r="F65" s="84">
        <v>57648930</v>
      </c>
      <c r="G65" s="219">
        <f>IF(ISBLANK(F65),"-",(F65/$D$50*$D$47*$B$68)*($B$57/$D$64))</f>
        <v>298.94224451640684</v>
      </c>
      <c r="H65" s="138">
        <f t="shared" si="0"/>
        <v>0.99647414838802284</v>
      </c>
    </row>
    <row r="66" spans="1:8" ht="26.25" customHeight="1" x14ac:dyDescent="0.4">
      <c r="A66" s="71" t="s">
        <v>96</v>
      </c>
      <c r="B66" s="72">
        <v>1</v>
      </c>
      <c r="C66" s="316"/>
      <c r="D66" s="319"/>
      <c r="E66" s="132">
        <v>3</v>
      </c>
      <c r="F66" s="84"/>
      <c r="G66" s="219" t="str">
        <f>IF(ISBLANK(F66),"-",(F66/$D$50*$D$47*$B$68)*($B$57/$D$64))</f>
        <v>-</v>
      </c>
      <c r="H66" s="138" t="str">
        <f t="shared" si="0"/>
        <v>-</v>
      </c>
    </row>
    <row r="67" spans="1:8" ht="27" customHeight="1" x14ac:dyDescent="0.4">
      <c r="A67" s="71" t="s">
        <v>97</v>
      </c>
      <c r="B67" s="72">
        <v>1</v>
      </c>
      <c r="C67" s="317"/>
      <c r="D67" s="320"/>
      <c r="E67" s="135">
        <v>4</v>
      </c>
      <c r="F67" s="136"/>
      <c r="G67" s="220" t="str">
        <f>IF(ISBLANK(F67),"-",(F67/$D$50*$D$47*$B$68)*($B$57/$D$64))</f>
        <v>-</v>
      </c>
      <c r="H67" s="139" t="str">
        <f t="shared" si="0"/>
        <v>-</v>
      </c>
    </row>
    <row r="68" spans="1:8" ht="26.25" customHeight="1" x14ac:dyDescent="0.4">
      <c r="A68" s="71" t="s">
        <v>98</v>
      </c>
      <c r="B68" s="140">
        <f>(B67/B66)*(B65/B64)*(B63/B62)*(B61/B60)*B59</f>
        <v>5000</v>
      </c>
      <c r="C68" s="315" t="s">
        <v>99</v>
      </c>
      <c r="D68" s="318">
        <v>1751.21</v>
      </c>
      <c r="E68" s="129">
        <v>1</v>
      </c>
      <c r="F68" s="130">
        <v>58627559</v>
      </c>
      <c r="G68" s="218">
        <f>IF(ISBLANK(F68),"-",(F68/$D$50*$D$47*$B$68)*($B$57/$D$68))</f>
        <v>306.39709858364142</v>
      </c>
      <c r="H68" s="133">
        <f t="shared" si="0"/>
        <v>1.0213236619454713</v>
      </c>
    </row>
    <row r="69" spans="1:8" ht="27" customHeight="1" x14ac:dyDescent="0.4">
      <c r="A69" s="119" t="s">
        <v>100</v>
      </c>
      <c r="B69" s="141">
        <f>(D47*B68)/B56*B57</f>
        <v>1759.5840000000001</v>
      </c>
      <c r="C69" s="316"/>
      <c r="D69" s="319"/>
      <c r="E69" s="132">
        <v>2</v>
      </c>
      <c r="F69" s="84">
        <v>57532769</v>
      </c>
      <c r="G69" s="219">
        <f>IF(ISBLANK(F69),"-",(F69/$D$50*$D$47*$B$68)*($B$57/$D$68))</f>
        <v>300.67554910622954</v>
      </c>
      <c r="H69" s="133">
        <f t="shared" si="0"/>
        <v>1.0022518303540984</v>
      </c>
    </row>
    <row r="70" spans="1:8" ht="26.25" customHeight="1" x14ac:dyDescent="0.4">
      <c r="A70" s="328" t="s">
        <v>73</v>
      </c>
      <c r="B70" s="329"/>
      <c r="C70" s="316"/>
      <c r="D70" s="319"/>
      <c r="E70" s="132">
        <v>3</v>
      </c>
      <c r="F70" s="84">
        <v>55916543</v>
      </c>
      <c r="G70" s="219">
        <f>IF(ISBLANK(F70),"-",(F70/$D$50*$D$47*$B$68)*($B$57/$D$68))</f>
        <v>292.22889081954486</v>
      </c>
      <c r="H70" s="133">
        <f t="shared" si="0"/>
        <v>0.97409630273181624</v>
      </c>
    </row>
    <row r="71" spans="1:8" ht="27" customHeight="1" x14ac:dyDescent="0.4">
      <c r="A71" s="330"/>
      <c r="B71" s="331"/>
      <c r="C71" s="327"/>
      <c r="D71" s="320"/>
      <c r="E71" s="135">
        <v>4</v>
      </c>
      <c r="F71" s="136"/>
      <c r="G71" s="220" t="str">
        <f>IF(ISBLANK(F71),"-",(F71/$D$50*$D$47*$B$68)*($B$57/$D$68))</f>
        <v>-</v>
      </c>
      <c r="H71" s="142" t="str">
        <f t="shared" si="0"/>
        <v>-</v>
      </c>
    </row>
    <row r="72" spans="1:8" ht="26.25" customHeight="1" x14ac:dyDescent="0.4">
      <c r="A72" s="143"/>
      <c r="B72" s="143"/>
      <c r="C72" s="143"/>
      <c r="D72" s="143"/>
      <c r="E72" s="143"/>
      <c r="F72" s="145" t="s">
        <v>66</v>
      </c>
      <c r="G72" s="225">
        <f>AVERAGE(G60:G71)</f>
        <v>297.05008945654072</v>
      </c>
      <c r="H72" s="146">
        <f>AVERAGE(H60:H71)</f>
        <v>0.99016696485513556</v>
      </c>
    </row>
    <row r="73" spans="1:8" ht="26.25" customHeight="1" x14ac:dyDescent="0.4">
      <c r="C73" s="143"/>
      <c r="D73" s="143"/>
      <c r="E73" s="143"/>
      <c r="F73" s="147" t="s">
        <v>79</v>
      </c>
      <c r="G73" s="221">
        <f>STDEV(G60:G71)/G72</f>
        <v>1.7352099768275096E-2</v>
      </c>
      <c r="H73" s="221">
        <f>STDEV(H60:H71)/H72</f>
        <v>1.7352099768275057E-2</v>
      </c>
    </row>
    <row r="74" spans="1:8" ht="27" customHeight="1" x14ac:dyDescent="0.4">
      <c r="A74" s="143"/>
      <c r="B74" s="143"/>
      <c r="C74" s="144"/>
      <c r="D74" s="144"/>
      <c r="E74" s="148"/>
      <c r="F74" s="149" t="s">
        <v>15</v>
      </c>
      <c r="G74" s="150">
        <f>COUNT(G60:G71)</f>
        <v>8</v>
      </c>
      <c r="H74" s="150">
        <f>COUNT(H60:H71)</f>
        <v>8</v>
      </c>
    </row>
    <row r="76" spans="1:8" ht="26.25" customHeight="1" x14ac:dyDescent="0.4">
      <c r="A76" s="55" t="s">
        <v>101</v>
      </c>
      <c r="B76" s="151" t="s">
        <v>102</v>
      </c>
      <c r="C76" s="323" t="str">
        <f>B20</f>
        <v>Lamivudine</v>
      </c>
      <c r="D76" s="323"/>
      <c r="E76" s="152" t="s">
        <v>103</v>
      </c>
      <c r="F76" s="152"/>
      <c r="G76" s="153">
        <f>H72</f>
        <v>0.99016696485513556</v>
      </c>
      <c r="H76" s="154"/>
    </row>
    <row r="77" spans="1:8" ht="18.75" x14ac:dyDescent="0.3">
      <c r="A77" s="54" t="s">
        <v>104</v>
      </c>
      <c r="B77" s="54" t="s">
        <v>105</v>
      </c>
    </row>
    <row r="78" spans="1:8" ht="18.75" x14ac:dyDescent="0.3">
      <c r="A78" s="54"/>
      <c r="B78" s="54"/>
    </row>
    <row r="79" spans="1:8" ht="26.25" customHeight="1" x14ac:dyDescent="0.4">
      <c r="A79" s="55" t="s">
        <v>4</v>
      </c>
      <c r="B79" s="309" t="str">
        <f>B26</f>
        <v>Lamivudine</v>
      </c>
      <c r="C79" s="309"/>
    </row>
    <row r="80" spans="1:8" ht="26.25" customHeight="1" x14ac:dyDescent="0.4">
      <c r="A80" s="56" t="s">
        <v>43</v>
      </c>
      <c r="B80" s="309" t="str">
        <f>B27</f>
        <v>L3 7</v>
      </c>
      <c r="C80" s="309"/>
    </row>
    <row r="81" spans="1:12" ht="27" customHeight="1" x14ac:dyDescent="0.4">
      <c r="A81" s="56" t="s">
        <v>5</v>
      </c>
      <c r="B81" s="155">
        <f>B28</f>
        <v>100.4</v>
      </c>
    </row>
    <row r="82" spans="1:12" s="8" customFormat="1" ht="27" customHeight="1" x14ac:dyDescent="0.4">
      <c r="A82" s="56" t="s">
        <v>44</v>
      </c>
      <c r="B82" s="58">
        <v>0</v>
      </c>
      <c r="C82" s="300" t="s">
        <v>45</v>
      </c>
      <c r="D82" s="301"/>
      <c r="E82" s="301"/>
      <c r="F82" s="301"/>
      <c r="G82" s="302"/>
      <c r="I82" s="59"/>
      <c r="J82" s="59"/>
      <c r="K82" s="59"/>
      <c r="L82" s="59"/>
    </row>
    <row r="83" spans="1:12" s="8" customFormat="1" ht="19.5" customHeight="1" x14ac:dyDescent="0.3">
      <c r="A83" s="56" t="s">
        <v>46</v>
      </c>
      <c r="B83" s="60">
        <f>B81-B82</f>
        <v>100.4</v>
      </c>
      <c r="C83" s="61"/>
      <c r="D83" s="61"/>
      <c r="E83" s="61"/>
      <c r="F83" s="61"/>
      <c r="G83" s="62"/>
      <c r="I83" s="59"/>
      <c r="J83" s="59"/>
      <c r="K83" s="59"/>
      <c r="L83" s="59"/>
    </row>
    <row r="84" spans="1:12" s="8" customFormat="1" ht="27" customHeight="1" x14ac:dyDescent="0.4">
      <c r="A84" s="56" t="s">
        <v>47</v>
      </c>
      <c r="B84" s="63">
        <v>1</v>
      </c>
      <c r="C84" s="303" t="s">
        <v>106</v>
      </c>
      <c r="D84" s="304"/>
      <c r="E84" s="304"/>
      <c r="F84" s="304"/>
      <c r="G84" s="304"/>
      <c r="H84" s="305"/>
      <c r="I84" s="59"/>
      <c r="J84" s="59"/>
      <c r="K84" s="59"/>
      <c r="L84" s="59"/>
    </row>
    <row r="85" spans="1:12" s="8" customFormat="1" ht="27" customHeight="1" x14ac:dyDescent="0.4">
      <c r="A85" s="56" t="s">
        <v>49</v>
      </c>
      <c r="B85" s="63">
        <v>1</v>
      </c>
      <c r="C85" s="303" t="s">
        <v>107</v>
      </c>
      <c r="D85" s="304"/>
      <c r="E85" s="304"/>
      <c r="F85" s="304"/>
      <c r="G85" s="304"/>
      <c r="H85" s="305"/>
      <c r="I85" s="59"/>
      <c r="J85" s="59"/>
      <c r="K85" s="59"/>
      <c r="L85" s="59"/>
    </row>
    <row r="86" spans="1:12" s="8" customFormat="1" ht="18.75" x14ac:dyDescent="0.3">
      <c r="A86" s="56"/>
      <c r="B86" s="66"/>
      <c r="C86" s="67"/>
      <c r="D86" s="67"/>
      <c r="E86" s="67"/>
      <c r="F86" s="67"/>
      <c r="G86" s="67"/>
      <c r="H86" s="67"/>
      <c r="I86" s="59"/>
      <c r="J86" s="59"/>
      <c r="K86" s="59"/>
      <c r="L86" s="59"/>
    </row>
    <row r="87" spans="1:12" s="8" customFormat="1" ht="18.75" x14ac:dyDescent="0.3">
      <c r="A87" s="56" t="s">
        <v>51</v>
      </c>
      <c r="B87" s="68">
        <f>B84/B85</f>
        <v>1</v>
      </c>
      <c r="C87" s="46" t="s">
        <v>52</v>
      </c>
      <c r="D87" s="46"/>
      <c r="E87" s="46"/>
      <c r="F87" s="46"/>
      <c r="G87" s="46"/>
      <c r="I87" s="59"/>
      <c r="J87" s="59"/>
      <c r="K87" s="59"/>
      <c r="L87" s="59"/>
    </row>
    <row r="88" spans="1:12" ht="19.5" customHeight="1" x14ac:dyDescent="0.3">
      <c r="A88" s="54"/>
      <c r="B88" s="54"/>
    </row>
    <row r="89" spans="1:12" ht="27" customHeight="1" x14ac:dyDescent="0.4">
      <c r="A89" s="69" t="s">
        <v>53</v>
      </c>
      <c r="B89" s="70">
        <v>20</v>
      </c>
      <c r="D89" s="156" t="s">
        <v>54</v>
      </c>
      <c r="E89" s="157"/>
      <c r="F89" s="306" t="s">
        <v>55</v>
      </c>
      <c r="G89" s="308"/>
    </row>
    <row r="90" spans="1:12" ht="27" customHeight="1" x14ac:dyDescent="0.4">
      <c r="A90" s="71" t="s">
        <v>56</v>
      </c>
      <c r="B90" s="72">
        <v>3</v>
      </c>
      <c r="C90" s="158" t="s">
        <v>57</v>
      </c>
      <c r="D90" s="74" t="s">
        <v>58</v>
      </c>
      <c r="E90" s="75" t="s">
        <v>59</v>
      </c>
      <c r="F90" s="74" t="s">
        <v>58</v>
      </c>
      <c r="G90" s="159" t="s">
        <v>59</v>
      </c>
      <c r="I90" s="77" t="s">
        <v>60</v>
      </c>
    </row>
    <row r="91" spans="1:12" ht="26.25" customHeight="1" x14ac:dyDescent="0.4">
      <c r="A91" s="71" t="s">
        <v>61</v>
      </c>
      <c r="B91" s="72">
        <v>10</v>
      </c>
      <c r="C91" s="160">
        <v>1</v>
      </c>
      <c r="D91" s="79">
        <v>5155652</v>
      </c>
      <c r="E91" s="80">
        <f>IF(ISBLANK(D91),"-",$D$101/$D$98*D91)</f>
        <v>7436801.6709411442</v>
      </c>
      <c r="F91" s="79">
        <v>4876530</v>
      </c>
      <c r="G91" s="81">
        <f>IF(ISBLANK(F91),"-",$D$101/$F$98*F91)</f>
        <v>7449542.3215114996</v>
      </c>
      <c r="I91" s="82"/>
    </row>
    <row r="92" spans="1:12" ht="26.25" customHeight="1" x14ac:dyDescent="0.4">
      <c r="A92" s="71" t="s">
        <v>62</v>
      </c>
      <c r="B92" s="72">
        <v>1</v>
      </c>
      <c r="C92" s="144">
        <v>2</v>
      </c>
      <c r="D92" s="84">
        <v>5157306</v>
      </c>
      <c r="E92" s="85">
        <f>IF(ISBLANK(D92),"-",$D$101/$D$98*D92)</f>
        <v>7439187.4933286402</v>
      </c>
      <c r="F92" s="84">
        <v>4858860</v>
      </c>
      <c r="G92" s="86">
        <f>IF(ISBLANK(F92),"-",$D$101/$F$98*F92)</f>
        <v>7422549.0675335471</v>
      </c>
      <c r="I92" s="310">
        <f>ABS((F96/D96*D95)-F95)/D95</f>
        <v>3.9538364212258407E-4</v>
      </c>
    </row>
    <row r="93" spans="1:12" ht="26.25" customHeight="1" x14ac:dyDescent="0.4">
      <c r="A93" s="71" t="s">
        <v>63</v>
      </c>
      <c r="B93" s="72">
        <v>1</v>
      </c>
      <c r="C93" s="144">
        <v>3</v>
      </c>
      <c r="D93" s="84">
        <v>5155786</v>
      </c>
      <c r="E93" s="85">
        <f>IF(ISBLANK(D93),"-",$D$101/$D$98*D93)</f>
        <v>7436994.9600583902</v>
      </c>
      <c r="F93" s="84">
        <v>4876984</v>
      </c>
      <c r="G93" s="86">
        <f>IF(ISBLANK(F93),"-",$D$101/$F$98*F93)</f>
        <v>7450235.8663505483</v>
      </c>
      <c r="I93" s="310"/>
    </row>
    <row r="94" spans="1:12" ht="27" customHeight="1" x14ac:dyDescent="0.4">
      <c r="A94" s="71" t="s">
        <v>64</v>
      </c>
      <c r="B94" s="72">
        <v>1</v>
      </c>
      <c r="C94" s="161">
        <v>4</v>
      </c>
      <c r="D94" s="89"/>
      <c r="E94" s="90" t="str">
        <f>IF(ISBLANK(D94),"-",$D$101/$D$98*D94)</f>
        <v>-</v>
      </c>
      <c r="F94" s="162"/>
      <c r="G94" s="91" t="str">
        <f>IF(ISBLANK(F94),"-",$D$101/$F$98*F94)</f>
        <v>-</v>
      </c>
      <c r="I94" s="92"/>
    </row>
    <row r="95" spans="1:12" ht="27" customHeight="1" x14ac:dyDescent="0.4">
      <c r="A95" s="71" t="s">
        <v>65</v>
      </c>
      <c r="B95" s="72">
        <v>1</v>
      </c>
      <c r="C95" s="163" t="s">
        <v>66</v>
      </c>
      <c r="D95" s="164">
        <f>AVERAGE(D91:D94)</f>
        <v>5156248</v>
      </c>
      <c r="E95" s="95">
        <f>AVERAGE(E91:E94)</f>
        <v>7437661.3747760579</v>
      </c>
      <c r="F95" s="165">
        <f>AVERAGE(F91:F94)</f>
        <v>4870791.333333333</v>
      </c>
      <c r="G95" s="166">
        <f>AVERAGE(G91:G94)</f>
        <v>7440775.751798532</v>
      </c>
    </row>
    <row r="96" spans="1:12" ht="26.25" customHeight="1" x14ac:dyDescent="0.4">
      <c r="A96" s="71" t="s">
        <v>67</v>
      </c>
      <c r="B96" s="57">
        <v>1</v>
      </c>
      <c r="C96" s="167" t="s">
        <v>108</v>
      </c>
      <c r="D96" s="168">
        <f>D43</f>
        <v>13.81</v>
      </c>
      <c r="E96" s="87"/>
      <c r="F96" s="99">
        <f>F43</f>
        <v>13.04</v>
      </c>
    </row>
    <row r="97" spans="1:10" ht="26.25" customHeight="1" x14ac:dyDescent="0.4">
      <c r="A97" s="71" t="s">
        <v>69</v>
      </c>
      <c r="B97" s="57">
        <v>1</v>
      </c>
      <c r="C97" s="169" t="s">
        <v>109</v>
      </c>
      <c r="D97" s="170">
        <f>D96*$B$87</f>
        <v>13.81</v>
      </c>
      <c r="E97" s="102"/>
      <c r="F97" s="101">
        <f>F96*$B$87</f>
        <v>13.04</v>
      </c>
    </row>
    <row r="98" spans="1:10" ht="19.5" customHeight="1" x14ac:dyDescent="0.3">
      <c r="A98" s="71" t="s">
        <v>71</v>
      </c>
      <c r="B98" s="171">
        <f>(B97/B96)*(B95/B94)*(B93/B92)*(B91/B90)*B89</f>
        <v>66.666666666666671</v>
      </c>
      <c r="C98" s="169" t="s">
        <v>110</v>
      </c>
      <c r="D98" s="172">
        <f>D97*$B$83/100</f>
        <v>13.865240000000002</v>
      </c>
      <c r="E98" s="105"/>
      <c r="F98" s="104">
        <f>F97*$B$83/100</f>
        <v>13.09216</v>
      </c>
    </row>
    <row r="99" spans="1:10" ht="19.5" customHeight="1" x14ac:dyDescent="0.3">
      <c r="A99" s="311" t="s">
        <v>73</v>
      </c>
      <c r="B99" s="325"/>
      <c r="C99" s="169" t="s">
        <v>111</v>
      </c>
      <c r="D99" s="173">
        <f>D98/$B$98</f>
        <v>0.20797860000000001</v>
      </c>
      <c r="E99" s="105"/>
      <c r="F99" s="108">
        <f>F98/$B$98</f>
        <v>0.19638239999999998</v>
      </c>
      <c r="G99" s="174"/>
      <c r="H99" s="97"/>
    </row>
    <row r="100" spans="1:10" ht="19.5" customHeight="1" x14ac:dyDescent="0.3">
      <c r="A100" s="313"/>
      <c r="B100" s="326"/>
      <c r="C100" s="169" t="s">
        <v>75</v>
      </c>
      <c r="D100" s="175">
        <f>$B$56/$B$116</f>
        <v>0.3</v>
      </c>
      <c r="F100" s="113"/>
      <c r="G100" s="176"/>
      <c r="H100" s="97"/>
    </row>
    <row r="101" spans="1:10" ht="18.75" x14ac:dyDescent="0.3">
      <c r="C101" s="169" t="s">
        <v>76</v>
      </c>
      <c r="D101" s="170">
        <f>D100*$B$98</f>
        <v>20</v>
      </c>
      <c r="F101" s="113"/>
      <c r="G101" s="174"/>
      <c r="H101" s="97"/>
    </row>
    <row r="102" spans="1:10" ht="19.5" customHeight="1" x14ac:dyDescent="0.3">
      <c r="C102" s="177" t="s">
        <v>77</v>
      </c>
      <c r="D102" s="178">
        <f>D101/B34</f>
        <v>20</v>
      </c>
      <c r="F102" s="117"/>
      <c r="G102" s="174"/>
      <c r="H102" s="97"/>
      <c r="J102" s="179"/>
    </row>
    <row r="103" spans="1:10" ht="18.75" x14ac:dyDescent="0.3">
      <c r="C103" s="180" t="s">
        <v>112</v>
      </c>
      <c r="D103" s="181">
        <f>AVERAGE(E91:E94,G91:G94)</f>
        <v>7439218.5632872945</v>
      </c>
      <c r="F103" s="117"/>
      <c r="G103" s="182"/>
      <c r="H103" s="97"/>
      <c r="J103" s="183"/>
    </row>
    <row r="104" spans="1:10" ht="18.75" x14ac:dyDescent="0.3">
      <c r="C104" s="147" t="s">
        <v>79</v>
      </c>
      <c r="D104" s="184">
        <f>STDEV(E91:E94,G91:G94)/D103</f>
        <v>1.366385348250866E-3</v>
      </c>
      <c r="F104" s="117"/>
      <c r="G104" s="174"/>
      <c r="H104" s="97"/>
      <c r="J104" s="183"/>
    </row>
    <row r="105" spans="1:10" ht="19.5" customHeight="1" x14ac:dyDescent="0.3">
      <c r="C105" s="149" t="s">
        <v>15</v>
      </c>
      <c r="D105" s="185">
        <f>COUNT(E91:E94,G91:G94)</f>
        <v>6</v>
      </c>
      <c r="F105" s="117"/>
      <c r="G105" s="174"/>
      <c r="H105" s="97"/>
      <c r="J105" s="183"/>
    </row>
    <row r="106" spans="1:10" ht="19.5" customHeight="1" x14ac:dyDescent="0.3">
      <c r="A106" s="121"/>
      <c r="B106" s="121"/>
      <c r="C106" s="121"/>
      <c r="D106" s="121"/>
      <c r="E106" s="121"/>
    </row>
    <row r="107" spans="1:10" ht="26.25" customHeight="1" x14ac:dyDescent="0.4">
      <c r="A107" s="69" t="s">
        <v>113</v>
      </c>
      <c r="B107" s="70">
        <v>1000</v>
      </c>
      <c r="C107" s="186" t="s">
        <v>114</v>
      </c>
      <c r="D107" s="187" t="s">
        <v>58</v>
      </c>
      <c r="E107" s="188" t="s">
        <v>115</v>
      </c>
      <c r="F107" s="189" t="s">
        <v>116</v>
      </c>
    </row>
    <row r="108" spans="1:10" ht="26.25" customHeight="1" x14ac:dyDescent="0.4">
      <c r="A108" s="71" t="s">
        <v>117</v>
      </c>
      <c r="B108" s="72">
        <v>1</v>
      </c>
      <c r="C108" s="190">
        <v>1</v>
      </c>
      <c r="D108" s="191">
        <v>6524700</v>
      </c>
      <c r="E108" s="222">
        <f t="shared" ref="E108:E113" si="1">IF(ISBLANK(D108),"-",D108/$D$103*$D$100*$B$116)</f>
        <v>263.12037794666509</v>
      </c>
      <c r="F108" s="192">
        <f t="shared" ref="F108:F113" si="2">IF(ISBLANK(D108), "-", E108/$B$56)</f>
        <v>0.87706792648888365</v>
      </c>
    </row>
    <row r="109" spans="1:10" ht="26.25" customHeight="1" x14ac:dyDescent="0.4">
      <c r="A109" s="71" t="s">
        <v>90</v>
      </c>
      <c r="B109" s="72">
        <v>1</v>
      </c>
      <c r="C109" s="190">
        <v>2</v>
      </c>
      <c r="D109" s="191">
        <v>6588260</v>
      </c>
      <c r="E109" s="223">
        <f t="shared" si="1"/>
        <v>265.68355038712826</v>
      </c>
      <c r="F109" s="193">
        <f t="shared" si="2"/>
        <v>0.88561183462376092</v>
      </c>
    </row>
    <row r="110" spans="1:10" ht="26.25" customHeight="1" x14ac:dyDescent="0.4">
      <c r="A110" s="71" t="s">
        <v>91</v>
      </c>
      <c r="B110" s="72">
        <v>1</v>
      </c>
      <c r="C110" s="190">
        <v>3</v>
      </c>
      <c r="D110" s="191">
        <v>6591030</v>
      </c>
      <c r="E110" s="223">
        <f t="shared" si="1"/>
        <v>265.79525566812396</v>
      </c>
      <c r="F110" s="193">
        <f t="shared" si="2"/>
        <v>0.88598418556041314</v>
      </c>
    </row>
    <row r="111" spans="1:10" ht="26.25" customHeight="1" x14ac:dyDescent="0.4">
      <c r="A111" s="71" t="s">
        <v>92</v>
      </c>
      <c r="B111" s="72">
        <v>1</v>
      </c>
      <c r="C111" s="190">
        <v>4</v>
      </c>
      <c r="D111" s="191">
        <v>6584294</v>
      </c>
      <c r="E111" s="223">
        <f t="shared" si="1"/>
        <v>265.52361423390494</v>
      </c>
      <c r="F111" s="193">
        <f t="shared" si="2"/>
        <v>0.88507871411301642</v>
      </c>
    </row>
    <row r="112" spans="1:10" ht="26.25" customHeight="1" x14ac:dyDescent="0.4">
      <c r="A112" s="71" t="s">
        <v>93</v>
      </c>
      <c r="B112" s="72">
        <v>1</v>
      </c>
      <c r="C112" s="190">
        <v>5</v>
      </c>
      <c r="D112" s="191">
        <v>6599199</v>
      </c>
      <c r="E112" s="223">
        <f t="shared" si="1"/>
        <v>266.12468543002046</v>
      </c>
      <c r="F112" s="193">
        <f t="shared" si="2"/>
        <v>0.8870822847667349</v>
      </c>
    </row>
    <row r="113" spans="1:10" ht="26.25" customHeight="1" x14ac:dyDescent="0.4">
      <c r="A113" s="71" t="s">
        <v>95</v>
      </c>
      <c r="B113" s="72">
        <v>1</v>
      </c>
      <c r="C113" s="194">
        <v>6</v>
      </c>
      <c r="D113" s="195">
        <v>6590987</v>
      </c>
      <c r="E113" s="224">
        <f t="shared" si="1"/>
        <v>265.79352161502538</v>
      </c>
      <c r="F113" s="196">
        <f t="shared" si="2"/>
        <v>0.88597840538341799</v>
      </c>
    </row>
    <row r="114" spans="1:10" ht="26.25" customHeight="1" x14ac:dyDescent="0.4">
      <c r="A114" s="71" t="s">
        <v>96</v>
      </c>
      <c r="B114" s="72">
        <v>1</v>
      </c>
      <c r="C114" s="190"/>
      <c r="D114" s="144"/>
      <c r="E114" s="45"/>
      <c r="F114" s="197"/>
    </row>
    <row r="115" spans="1:10" ht="26.25" customHeight="1" x14ac:dyDescent="0.4">
      <c r="A115" s="71" t="s">
        <v>97</v>
      </c>
      <c r="B115" s="72">
        <v>1</v>
      </c>
      <c r="C115" s="190"/>
      <c r="D115" s="198" t="s">
        <v>66</v>
      </c>
      <c r="E115" s="226">
        <f>AVERAGE(E108:E113)</f>
        <v>265.34016754681136</v>
      </c>
      <c r="F115" s="199">
        <f>AVERAGE(F108:F113)</f>
        <v>0.88446722515603782</v>
      </c>
    </row>
    <row r="116" spans="1:10" ht="27" customHeight="1" x14ac:dyDescent="0.4">
      <c r="A116" s="71" t="s">
        <v>98</v>
      </c>
      <c r="B116" s="103">
        <f>(B115/B114)*(B113/B112)*(B111/B110)*(B109/B108)*B107</f>
        <v>1000</v>
      </c>
      <c r="C116" s="200"/>
      <c r="D116" s="163" t="s">
        <v>79</v>
      </c>
      <c r="E116" s="201">
        <f>STDEV(E108:E113)/E115</f>
        <v>4.1651506537380718E-3</v>
      </c>
      <c r="F116" s="201">
        <f>STDEV(F108:F113)/F115</f>
        <v>4.1651506537380622E-3</v>
      </c>
      <c r="I116" s="45"/>
    </row>
    <row r="117" spans="1:10" ht="27" customHeight="1" x14ac:dyDescent="0.4">
      <c r="A117" s="311" t="s">
        <v>73</v>
      </c>
      <c r="B117" s="312"/>
      <c r="C117" s="202"/>
      <c r="D117" s="203" t="s">
        <v>15</v>
      </c>
      <c r="E117" s="204">
        <f>COUNT(E108:E113)</f>
        <v>6</v>
      </c>
      <c r="F117" s="204">
        <f>COUNT(F108:F113)</f>
        <v>6</v>
      </c>
      <c r="I117" s="45"/>
      <c r="J117" s="183"/>
    </row>
    <row r="118" spans="1:10" ht="19.5" customHeight="1" x14ac:dyDescent="0.3">
      <c r="A118" s="313"/>
      <c r="B118" s="314"/>
      <c r="C118" s="45"/>
      <c r="D118" s="45"/>
      <c r="E118" s="45"/>
      <c r="F118" s="144"/>
      <c r="G118" s="45"/>
      <c r="H118" s="45"/>
      <c r="I118" s="45"/>
    </row>
    <row r="119" spans="1:10" ht="18.75" x14ac:dyDescent="0.3">
      <c r="A119" s="213"/>
      <c r="B119" s="67"/>
      <c r="C119" s="45"/>
      <c r="D119" s="45"/>
      <c r="E119" s="45"/>
      <c r="F119" s="144"/>
      <c r="G119" s="45"/>
      <c r="H119" s="45"/>
      <c r="I119" s="45"/>
    </row>
    <row r="120" spans="1:10" ht="26.25" customHeight="1" x14ac:dyDescent="0.4">
      <c r="A120" s="55" t="s">
        <v>101</v>
      </c>
      <c r="B120" s="151" t="s">
        <v>118</v>
      </c>
      <c r="C120" s="323" t="str">
        <f>B20</f>
        <v>Lamivudine</v>
      </c>
      <c r="D120" s="323"/>
      <c r="E120" s="152" t="s">
        <v>119</v>
      </c>
      <c r="F120" s="152"/>
      <c r="G120" s="153">
        <f>F115</f>
        <v>0.88446722515603782</v>
      </c>
      <c r="H120" s="45"/>
      <c r="I120" s="45"/>
    </row>
    <row r="121" spans="1:10" ht="19.5" customHeight="1" x14ac:dyDescent="0.3">
      <c r="A121" s="205"/>
      <c r="B121" s="205"/>
      <c r="C121" s="206"/>
      <c r="D121" s="206"/>
      <c r="E121" s="206"/>
      <c r="F121" s="206"/>
      <c r="G121" s="206"/>
      <c r="H121" s="206"/>
    </row>
    <row r="122" spans="1:10" ht="18.75" x14ac:dyDescent="0.3">
      <c r="B122" s="324" t="s">
        <v>21</v>
      </c>
      <c r="C122" s="324"/>
      <c r="E122" s="158" t="s">
        <v>22</v>
      </c>
      <c r="F122" s="207"/>
      <c r="G122" s="324" t="s">
        <v>23</v>
      </c>
      <c r="H122" s="324"/>
    </row>
    <row r="123" spans="1:10" ht="69.95" customHeight="1" x14ac:dyDescent="0.3">
      <c r="A123" s="208" t="s">
        <v>24</v>
      </c>
      <c r="B123" s="209"/>
      <c r="C123" s="209"/>
      <c r="E123" s="209"/>
      <c r="F123" s="45"/>
      <c r="G123" s="210"/>
      <c r="H123" s="210"/>
    </row>
    <row r="124" spans="1:10" ht="69.95" customHeight="1" x14ac:dyDescent="0.3">
      <c r="A124" s="208" t="s">
        <v>25</v>
      </c>
      <c r="B124" s="211"/>
      <c r="C124" s="211"/>
      <c r="E124" s="211"/>
      <c r="F124" s="45"/>
      <c r="G124" s="212"/>
      <c r="H124" s="212"/>
    </row>
    <row r="125" spans="1:10" ht="18.75" x14ac:dyDescent="0.3">
      <c r="A125" s="143"/>
      <c r="B125" s="143"/>
      <c r="C125" s="144"/>
      <c r="D125" s="144"/>
      <c r="E125" s="144"/>
      <c r="F125" s="148"/>
      <c r="G125" s="144"/>
      <c r="H125" s="144"/>
      <c r="I125" s="45"/>
    </row>
    <row r="126" spans="1:10" ht="18.75" x14ac:dyDescent="0.3">
      <c r="A126" s="143"/>
      <c r="B126" s="143"/>
      <c r="C126" s="144"/>
      <c r="D126" s="144"/>
      <c r="E126" s="144"/>
      <c r="F126" s="148"/>
      <c r="G126" s="144"/>
      <c r="H126" s="144"/>
      <c r="I126" s="45"/>
    </row>
    <row r="127" spans="1:10" ht="18.75" x14ac:dyDescent="0.3">
      <c r="A127" s="143"/>
      <c r="B127" s="143"/>
      <c r="C127" s="144"/>
      <c r="D127" s="144"/>
      <c r="E127" s="144"/>
      <c r="F127" s="148"/>
      <c r="G127" s="144"/>
      <c r="H127" s="144"/>
      <c r="I127" s="45"/>
    </row>
    <row r="128" spans="1:10" ht="18.75" x14ac:dyDescent="0.3">
      <c r="A128" s="143"/>
      <c r="B128" s="143"/>
      <c r="C128" s="144"/>
      <c r="D128" s="144"/>
      <c r="E128" s="144"/>
      <c r="F128" s="148"/>
      <c r="G128" s="144"/>
      <c r="H128" s="144"/>
      <c r="I128" s="45"/>
    </row>
    <row r="129" spans="1:9" ht="18.75" x14ac:dyDescent="0.3">
      <c r="A129" s="143"/>
      <c r="B129" s="143"/>
      <c r="C129" s="144"/>
      <c r="D129" s="144"/>
      <c r="E129" s="144"/>
      <c r="F129" s="148"/>
      <c r="G129" s="144"/>
      <c r="H129" s="144"/>
      <c r="I129" s="45"/>
    </row>
    <row r="130" spans="1:9" ht="18.75" x14ac:dyDescent="0.3">
      <c r="A130" s="143"/>
      <c r="B130" s="143"/>
      <c r="C130" s="144"/>
      <c r="D130" s="144"/>
      <c r="E130" s="144"/>
      <c r="F130" s="148"/>
      <c r="G130" s="144"/>
      <c r="H130" s="144"/>
      <c r="I130" s="45"/>
    </row>
    <row r="131" spans="1:9" ht="18.75" x14ac:dyDescent="0.3">
      <c r="A131" s="143"/>
      <c r="B131" s="143"/>
      <c r="C131" s="144"/>
      <c r="D131" s="144"/>
      <c r="E131" s="144"/>
      <c r="F131" s="148"/>
      <c r="G131" s="144"/>
      <c r="H131" s="144"/>
      <c r="I131" s="45"/>
    </row>
    <row r="132" spans="1:9" ht="18.75" x14ac:dyDescent="0.3">
      <c r="A132" s="143"/>
      <c r="B132" s="143"/>
      <c r="C132" s="144"/>
      <c r="D132" s="144"/>
      <c r="E132" s="144"/>
      <c r="F132" s="148"/>
      <c r="G132" s="144"/>
      <c r="H132" s="144"/>
      <c r="I132" s="45"/>
    </row>
    <row r="133" spans="1:9" ht="18.75" x14ac:dyDescent="0.3">
      <c r="A133" s="143"/>
      <c r="B133" s="143"/>
      <c r="C133" s="144"/>
      <c r="D133" s="144"/>
      <c r="E133" s="144"/>
      <c r="F133" s="148"/>
      <c r="G133" s="144"/>
      <c r="H133" s="144"/>
      <c r="I133" s="45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40" zoomScaleNormal="40" zoomScalePageLayoutView="40" workbookViewId="0">
      <selection sqref="A1:I125"/>
    </sheetView>
  </sheetViews>
  <sheetFormatPr defaultColWidth="9.140625" defaultRowHeight="13.5" x14ac:dyDescent="0.25"/>
  <cols>
    <col min="1" max="1" width="55.42578125" style="229" customWidth="1"/>
    <col min="2" max="2" width="33.7109375" style="229" customWidth="1"/>
    <col min="3" max="3" width="42.28515625" style="229" customWidth="1"/>
    <col min="4" max="4" width="30.5703125" style="229" customWidth="1"/>
    <col min="5" max="5" width="39.85546875" style="229" customWidth="1"/>
    <col min="6" max="6" width="30.7109375" style="229" customWidth="1"/>
    <col min="7" max="7" width="39.85546875" style="229" customWidth="1"/>
    <col min="8" max="8" width="30" style="229" customWidth="1"/>
    <col min="9" max="9" width="30.28515625" style="229" hidden="1" customWidth="1"/>
    <col min="10" max="10" width="30.42578125" style="229" customWidth="1"/>
    <col min="11" max="11" width="21.28515625" style="229" customWidth="1"/>
    <col min="12" max="12" width="9.140625" style="229"/>
    <col min="13" max="16384" width="9.140625" style="33"/>
  </cols>
  <sheetData>
    <row r="1" spans="1:9" ht="18.75" customHeight="1" x14ac:dyDescent="0.25">
      <c r="A1" s="321" t="s">
        <v>40</v>
      </c>
      <c r="B1" s="321"/>
      <c r="C1" s="321"/>
      <c r="D1" s="321"/>
      <c r="E1" s="321"/>
      <c r="F1" s="321"/>
      <c r="G1" s="321"/>
      <c r="H1" s="321"/>
      <c r="I1" s="321"/>
    </row>
    <row r="2" spans="1:9" ht="18.75" customHeight="1" x14ac:dyDescent="0.25">
      <c r="A2" s="321"/>
      <c r="B2" s="321"/>
      <c r="C2" s="321"/>
      <c r="D2" s="321"/>
      <c r="E2" s="321"/>
      <c r="F2" s="321"/>
      <c r="G2" s="321"/>
      <c r="H2" s="321"/>
      <c r="I2" s="321"/>
    </row>
    <row r="3" spans="1:9" ht="18.75" customHeight="1" x14ac:dyDescent="0.25">
      <c r="A3" s="321"/>
      <c r="B3" s="321"/>
      <c r="C3" s="321"/>
      <c r="D3" s="321"/>
      <c r="E3" s="321"/>
      <c r="F3" s="321"/>
      <c r="G3" s="321"/>
      <c r="H3" s="321"/>
      <c r="I3" s="321"/>
    </row>
    <row r="4" spans="1:9" ht="18.75" customHeight="1" x14ac:dyDescent="0.25">
      <c r="A4" s="321"/>
      <c r="B4" s="321"/>
      <c r="C4" s="321"/>
      <c r="D4" s="321"/>
      <c r="E4" s="321"/>
      <c r="F4" s="321"/>
      <c r="G4" s="321"/>
      <c r="H4" s="321"/>
      <c r="I4" s="321"/>
    </row>
    <row r="5" spans="1:9" ht="18.75" customHeight="1" x14ac:dyDescent="0.25">
      <c r="A5" s="321"/>
      <c r="B5" s="321"/>
      <c r="C5" s="321"/>
      <c r="D5" s="321"/>
      <c r="E5" s="321"/>
      <c r="F5" s="321"/>
      <c r="G5" s="321"/>
      <c r="H5" s="321"/>
      <c r="I5" s="321"/>
    </row>
    <row r="6" spans="1:9" ht="18.75" customHeight="1" x14ac:dyDescent="0.25">
      <c r="A6" s="321"/>
      <c r="B6" s="321"/>
      <c r="C6" s="321"/>
      <c r="D6" s="321"/>
      <c r="E6" s="321"/>
      <c r="F6" s="321"/>
      <c r="G6" s="321"/>
      <c r="H6" s="321"/>
      <c r="I6" s="321"/>
    </row>
    <row r="7" spans="1:9" ht="18.75" customHeight="1" x14ac:dyDescent="0.25">
      <c r="A7" s="321"/>
      <c r="B7" s="321"/>
      <c r="C7" s="321"/>
      <c r="D7" s="321"/>
      <c r="E7" s="321"/>
      <c r="F7" s="321"/>
      <c r="G7" s="321"/>
      <c r="H7" s="321"/>
      <c r="I7" s="321"/>
    </row>
    <row r="8" spans="1:9" x14ac:dyDescent="0.25">
      <c r="A8" s="322" t="s">
        <v>41</v>
      </c>
      <c r="B8" s="322"/>
      <c r="C8" s="322"/>
      <c r="D8" s="322"/>
      <c r="E8" s="322"/>
      <c r="F8" s="322"/>
      <c r="G8" s="322"/>
      <c r="H8" s="322"/>
      <c r="I8" s="322"/>
    </row>
    <row r="9" spans="1:9" x14ac:dyDescent="0.25">
      <c r="A9" s="322"/>
      <c r="B9" s="322"/>
      <c r="C9" s="322"/>
      <c r="D9" s="322"/>
      <c r="E9" s="322"/>
      <c r="F9" s="322"/>
      <c r="G9" s="322"/>
      <c r="H9" s="322"/>
      <c r="I9" s="322"/>
    </row>
    <row r="10" spans="1:9" x14ac:dyDescent="0.25">
      <c r="A10" s="322"/>
      <c r="B10" s="322"/>
      <c r="C10" s="322"/>
      <c r="D10" s="322"/>
      <c r="E10" s="322"/>
      <c r="F10" s="322"/>
      <c r="G10" s="322"/>
      <c r="H10" s="322"/>
      <c r="I10" s="322"/>
    </row>
    <row r="11" spans="1:9" x14ac:dyDescent="0.25">
      <c r="A11" s="322"/>
      <c r="B11" s="322"/>
      <c r="C11" s="322"/>
      <c r="D11" s="322"/>
      <c r="E11" s="322"/>
      <c r="F11" s="322"/>
      <c r="G11" s="322"/>
      <c r="H11" s="322"/>
      <c r="I11" s="322"/>
    </row>
    <row r="12" spans="1:9" x14ac:dyDescent="0.25">
      <c r="A12" s="322"/>
      <c r="B12" s="322"/>
      <c r="C12" s="322"/>
      <c r="D12" s="322"/>
      <c r="E12" s="322"/>
      <c r="F12" s="322"/>
      <c r="G12" s="322"/>
      <c r="H12" s="322"/>
      <c r="I12" s="322"/>
    </row>
    <row r="13" spans="1:9" x14ac:dyDescent="0.25">
      <c r="A13" s="322"/>
      <c r="B13" s="322"/>
      <c r="C13" s="322"/>
      <c r="D13" s="322"/>
      <c r="E13" s="322"/>
      <c r="F13" s="322"/>
      <c r="G13" s="322"/>
      <c r="H13" s="322"/>
      <c r="I13" s="322"/>
    </row>
    <row r="14" spans="1:9" x14ac:dyDescent="0.25">
      <c r="A14" s="322"/>
      <c r="B14" s="322"/>
      <c r="C14" s="322"/>
      <c r="D14" s="322"/>
      <c r="E14" s="322"/>
      <c r="F14" s="322"/>
      <c r="G14" s="322"/>
      <c r="H14" s="322"/>
      <c r="I14" s="322"/>
    </row>
    <row r="15" spans="1:9" ht="19.5" customHeight="1" thickBot="1" x14ac:dyDescent="0.35">
      <c r="A15" s="152"/>
    </row>
    <row r="16" spans="1:9" ht="19.5" customHeight="1" thickBot="1" x14ac:dyDescent="0.35">
      <c r="A16" s="294" t="s">
        <v>26</v>
      </c>
      <c r="B16" s="295"/>
      <c r="C16" s="295"/>
      <c r="D16" s="295"/>
      <c r="E16" s="295"/>
      <c r="F16" s="295"/>
      <c r="G16" s="295"/>
      <c r="H16" s="296"/>
    </row>
    <row r="17" spans="1:14" ht="20.25" customHeight="1" x14ac:dyDescent="0.25">
      <c r="A17" s="297" t="s">
        <v>42</v>
      </c>
      <c r="B17" s="297"/>
      <c r="C17" s="297"/>
      <c r="D17" s="297"/>
      <c r="E17" s="297"/>
      <c r="F17" s="297"/>
      <c r="G17" s="297"/>
      <c r="H17" s="297"/>
    </row>
    <row r="18" spans="1:14" ht="26.25" customHeight="1" x14ac:dyDescent="0.4">
      <c r="A18" s="47" t="s">
        <v>28</v>
      </c>
      <c r="B18" s="293" t="s">
        <v>123</v>
      </c>
      <c r="C18" s="293"/>
      <c r="D18" s="214"/>
      <c r="E18" s="48"/>
      <c r="F18" s="227"/>
      <c r="G18" s="227"/>
      <c r="H18" s="227"/>
    </row>
    <row r="19" spans="1:14" ht="26.25" customHeight="1" x14ac:dyDescent="0.4">
      <c r="A19" s="47" t="s">
        <v>29</v>
      </c>
      <c r="B19" s="231" t="str">
        <f>Lam!B19</f>
        <v>NDQD2016061057</v>
      </c>
      <c r="C19" s="227">
        <v>29</v>
      </c>
      <c r="D19" s="227"/>
      <c r="E19" s="227"/>
      <c r="F19" s="227"/>
      <c r="G19" s="227"/>
      <c r="H19" s="227"/>
    </row>
    <row r="20" spans="1:14" ht="26.25" customHeight="1" x14ac:dyDescent="0.4">
      <c r="A20" s="47" t="s">
        <v>30</v>
      </c>
      <c r="B20" s="298" t="s">
        <v>122</v>
      </c>
      <c r="C20" s="298"/>
      <c r="D20" s="227"/>
      <c r="E20" s="227"/>
      <c r="F20" s="227"/>
      <c r="G20" s="227"/>
      <c r="H20" s="227"/>
    </row>
    <row r="21" spans="1:14" ht="26.25" customHeight="1" x14ac:dyDescent="0.4">
      <c r="A21" s="47" t="s">
        <v>31</v>
      </c>
      <c r="B21" s="298" t="s">
        <v>130</v>
      </c>
      <c r="C21" s="298"/>
      <c r="D21" s="298"/>
      <c r="E21" s="298"/>
      <c r="F21" s="298"/>
      <c r="G21" s="298"/>
      <c r="H21" s="298"/>
      <c r="I21" s="51"/>
    </row>
    <row r="22" spans="1:14" ht="26.25" customHeight="1" x14ac:dyDescent="0.4">
      <c r="A22" s="47" t="s">
        <v>32</v>
      </c>
      <c r="B22" s="52">
        <v>42552</v>
      </c>
      <c r="C22" s="227"/>
      <c r="D22" s="227"/>
      <c r="E22" s="227"/>
      <c r="F22" s="227"/>
      <c r="G22" s="227"/>
      <c r="H22" s="227"/>
    </row>
    <row r="23" spans="1:14" ht="26.25" customHeight="1" x14ac:dyDescent="0.4">
      <c r="A23" s="47" t="s">
        <v>33</v>
      </c>
      <c r="B23" s="52">
        <v>42556</v>
      </c>
      <c r="C23" s="227"/>
      <c r="D23" s="227"/>
      <c r="E23" s="227"/>
      <c r="F23" s="227"/>
      <c r="G23" s="227"/>
      <c r="H23" s="227"/>
    </row>
    <row r="24" spans="1:14" ht="18.75" x14ac:dyDescent="0.3">
      <c r="A24" s="47"/>
      <c r="B24" s="53"/>
    </row>
    <row r="25" spans="1:14" ht="18.75" x14ac:dyDescent="0.3">
      <c r="A25" s="54" t="s">
        <v>1</v>
      </c>
      <c r="B25" s="53"/>
    </row>
    <row r="26" spans="1:14" ht="26.25" customHeight="1" x14ac:dyDescent="0.4">
      <c r="A26" s="208" t="s">
        <v>4</v>
      </c>
      <c r="B26" s="293" t="s">
        <v>122</v>
      </c>
      <c r="C26" s="293"/>
    </row>
    <row r="27" spans="1:14" ht="26.25" customHeight="1" x14ac:dyDescent="0.4">
      <c r="A27" s="163" t="s">
        <v>43</v>
      </c>
      <c r="B27" s="299" t="s">
        <v>126</v>
      </c>
      <c r="C27" s="299"/>
    </row>
    <row r="28" spans="1:14" ht="27" customHeight="1" thickBot="1" x14ac:dyDescent="0.45">
      <c r="A28" s="163" t="s">
        <v>5</v>
      </c>
      <c r="B28" s="155">
        <v>98.8</v>
      </c>
    </row>
    <row r="29" spans="1:14" s="10" customFormat="1" ht="27" customHeight="1" thickBot="1" x14ac:dyDescent="0.45">
      <c r="A29" s="163" t="s">
        <v>44</v>
      </c>
      <c r="B29" s="58">
        <v>0</v>
      </c>
      <c r="C29" s="300" t="s">
        <v>45</v>
      </c>
      <c r="D29" s="301"/>
      <c r="E29" s="301"/>
      <c r="F29" s="301"/>
      <c r="G29" s="302"/>
      <c r="I29" s="59"/>
      <c r="J29" s="59"/>
      <c r="K29" s="59"/>
      <c r="L29" s="59"/>
    </row>
    <row r="30" spans="1:14" s="10" customFormat="1" ht="19.5" customHeight="1" thickBot="1" x14ac:dyDescent="0.35">
      <c r="A30" s="163" t="s">
        <v>46</v>
      </c>
      <c r="B30" s="234">
        <f>B28-B29</f>
        <v>98.8</v>
      </c>
      <c r="C30" s="61"/>
      <c r="D30" s="61"/>
      <c r="E30" s="61"/>
      <c r="F30" s="61"/>
      <c r="G30" s="62"/>
      <c r="I30" s="59"/>
      <c r="J30" s="59"/>
      <c r="K30" s="59"/>
      <c r="L30" s="59"/>
    </row>
    <row r="31" spans="1:14" s="10" customFormat="1" ht="27" customHeight="1" thickBot="1" x14ac:dyDescent="0.45">
      <c r="A31" s="163" t="s">
        <v>47</v>
      </c>
      <c r="B31" s="63">
        <v>1</v>
      </c>
      <c r="C31" s="303" t="s">
        <v>48</v>
      </c>
      <c r="D31" s="304"/>
      <c r="E31" s="304"/>
      <c r="F31" s="304"/>
      <c r="G31" s="304"/>
      <c r="H31" s="305"/>
      <c r="I31" s="59"/>
      <c r="J31" s="59"/>
      <c r="K31" s="59"/>
      <c r="L31" s="59"/>
    </row>
    <row r="32" spans="1:14" s="10" customFormat="1" ht="27" customHeight="1" thickBot="1" x14ac:dyDescent="0.45">
      <c r="A32" s="163" t="s">
        <v>49</v>
      </c>
      <c r="B32" s="63">
        <v>1</v>
      </c>
      <c r="C32" s="303" t="s">
        <v>50</v>
      </c>
      <c r="D32" s="304"/>
      <c r="E32" s="304"/>
      <c r="F32" s="304"/>
      <c r="G32" s="304"/>
      <c r="H32" s="305"/>
      <c r="I32" s="59"/>
      <c r="J32" s="59"/>
      <c r="K32" s="59"/>
      <c r="L32" s="64"/>
      <c r="M32" s="64"/>
      <c r="N32" s="65"/>
    </row>
    <row r="33" spans="1:14" s="10" customFormat="1" ht="17.25" customHeight="1" x14ac:dyDescent="0.3">
      <c r="A33" s="163"/>
      <c r="B33" s="66"/>
      <c r="C33" s="67"/>
      <c r="D33" s="67"/>
      <c r="E33" s="67"/>
      <c r="F33" s="67"/>
      <c r="G33" s="67"/>
      <c r="H33" s="67"/>
      <c r="I33" s="59"/>
      <c r="J33" s="59"/>
      <c r="K33" s="59"/>
      <c r="L33" s="64"/>
      <c r="M33" s="64"/>
      <c r="N33" s="65"/>
    </row>
    <row r="34" spans="1:14" s="10" customFormat="1" ht="18.75" x14ac:dyDescent="0.3">
      <c r="A34" s="163" t="s">
        <v>51</v>
      </c>
      <c r="B34" s="68">
        <f>B31/B32</f>
        <v>1</v>
      </c>
      <c r="C34" s="152" t="s">
        <v>52</v>
      </c>
      <c r="D34" s="152"/>
      <c r="E34" s="152"/>
      <c r="F34" s="152"/>
      <c r="G34" s="152"/>
      <c r="I34" s="59"/>
      <c r="J34" s="59"/>
      <c r="K34" s="59"/>
      <c r="L34" s="64"/>
      <c r="M34" s="64"/>
      <c r="N34" s="65"/>
    </row>
    <row r="35" spans="1:14" s="10" customFormat="1" ht="19.5" customHeight="1" thickBot="1" x14ac:dyDescent="0.35">
      <c r="A35" s="163"/>
      <c r="B35" s="234"/>
      <c r="G35" s="152"/>
      <c r="I35" s="59"/>
      <c r="J35" s="59"/>
      <c r="K35" s="59"/>
      <c r="L35" s="64"/>
      <c r="M35" s="64"/>
      <c r="N35" s="65"/>
    </row>
    <row r="36" spans="1:14" s="10" customFormat="1" ht="27" customHeight="1" thickBot="1" x14ac:dyDescent="0.45">
      <c r="A36" s="69" t="s">
        <v>53</v>
      </c>
      <c r="B36" s="70">
        <v>20</v>
      </c>
      <c r="C36" s="152"/>
      <c r="D36" s="306" t="s">
        <v>54</v>
      </c>
      <c r="E36" s="307"/>
      <c r="F36" s="306" t="s">
        <v>55</v>
      </c>
      <c r="G36" s="308"/>
      <c r="J36" s="59"/>
      <c r="K36" s="59"/>
      <c r="L36" s="64"/>
      <c r="M36" s="64"/>
      <c r="N36" s="65"/>
    </row>
    <row r="37" spans="1:14" s="10" customFormat="1" ht="27" customHeight="1" thickBot="1" x14ac:dyDescent="0.45">
      <c r="A37" s="71" t="s">
        <v>56</v>
      </c>
      <c r="B37" s="72">
        <v>4</v>
      </c>
      <c r="C37" s="73" t="s">
        <v>57</v>
      </c>
      <c r="D37" s="74" t="s">
        <v>58</v>
      </c>
      <c r="E37" s="75" t="s">
        <v>59</v>
      </c>
      <c r="F37" s="74" t="s">
        <v>58</v>
      </c>
      <c r="G37" s="76" t="s">
        <v>59</v>
      </c>
      <c r="I37" s="77" t="s">
        <v>60</v>
      </c>
      <c r="J37" s="59"/>
      <c r="K37" s="59"/>
      <c r="L37" s="64"/>
      <c r="M37" s="64"/>
      <c r="N37" s="65"/>
    </row>
    <row r="38" spans="1:14" s="10" customFormat="1" ht="26.25" customHeight="1" x14ac:dyDescent="0.4">
      <c r="A38" s="71" t="s">
        <v>61</v>
      </c>
      <c r="B38" s="72">
        <v>50</v>
      </c>
      <c r="C38" s="78">
        <v>1</v>
      </c>
      <c r="D38" s="79">
        <v>25716256</v>
      </c>
      <c r="E38" s="80">
        <f>IF(ISBLANK(D38),"-",$D$48/$D$45*D38)</f>
        <v>28665858.139078639</v>
      </c>
      <c r="F38" s="79">
        <v>28472523</v>
      </c>
      <c r="G38" s="81">
        <f>IF(ISBLANK(F38),"-",$D$48/$F$45*F38)</f>
        <v>29227528.516641896</v>
      </c>
      <c r="I38" s="82"/>
      <c r="J38" s="59"/>
      <c r="K38" s="59"/>
      <c r="L38" s="64"/>
      <c r="M38" s="64"/>
      <c r="N38" s="65"/>
    </row>
    <row r="39" spans="1:14" s="10" customFormat="1" ht="26.25" customHeight="1" x14ac:dyDescent="0.4">
      <c r="A39" s="71" t="s">
        <v>62</v>
      </c>
      <c r="B39" s="72">
        <v>1</v>
      </c>
      <c r="C39" s="103">
        <v>2</v>
      </c>
      <c r="D39" s="84">
        <v>25898186</v>
      </c>
      <c r="E39" s="85">
        <f>IF(ISBLANK(D39),"-",$D$48/$D$45*D39)</f>
        <v>28868655.139203485</v>
      </c>
      <c r="F39" s="84">
        <v>28413301</v>
      </c>
      <c r="G39" s="86">
        <f>IF(ISBLANK(F39),"-",$D$48/$F$45*F39)</f>
        <v>29166736.127649441</v>
      </c>
      <c r="I39" s="310">
        <f>ABS((F43/D43*D42)-F42)/D42</f>
        <v>1.3461165047220246E-2</v>
      </c>
      <c r="J39" s="59"/>
      <c r="K39" s="59"/>
      <c r="L39" s="64"/>
      <c r="M39" s="64"/>
      <c r="N39" s="65"/>
    </row>
    <row r="40" spans="1:14" ht="26.25" customHeight="1" x14ac:dyDescent="0.4">
      <c r="A40" s="71" t="s">
        <v>63</v>
      </c>
      <c r="B40" s="72">
        <v>1</v>
      </c>
      <c r="C40" s="103">
        <v>3</v>
      </c>
      <c r="D40" s="84">
        <v>25953789</v>
      </c>
      <c r="E40" s="85">
        <f>IF(ISBLANK(D40),"-",$D$48/$D$45*D40)</f>
        <v>28930635.689953454</v>
      </c>
      <c r="F40" s="84">
        <v>28389916</v>
      </c>
      <c r="G40" s="86">
        <f>IF(ISBLANK(F40),"-",$D$48/$F$45*F40)</f>
        <v>29142731.027913053</v>
      </c>
      <c r="I40" s="310"/>
      <c r="L40" s="64"/>
      <c r="M40" s="64"/>
      <c r="N40" s="152"/>
    </row>
    <row r="41" spans="1:14" ht="27" customHeight="1" thickBot="1" x14ac:dyDescent="0.45">
      <c r="A41" s="71" t="s">
        <v>64</v>
      </c>
      <c r="B41" s="72">
        <v>1</v>
      </c>
      <c r="C41" s="88">
        <v>4</v>
      </c>
      <c r="D41" s="89"/>
      <c r="E41" s="90" t="str">
        <f>IF(ISBLANK(D41),"-",$D$48/$D$45*D41)</f>
        <v>-</v>
      </c>
      <c r="F41" s="89"/>
      <c r="G41" s="91" t="str">
        <f>IF(ISBLANK(F41),"-",$D$48/$F$45*F41)</f>
        <v>-</v>
      </c>
      <c r="I41" s="92"/>
      <c r="L41" s="64"/>
      <c r="M41" s="64"/>
      <c r="N41" s="152"/>
    </row>
    <row r="42" spans="1:14" ht="27" customHeight="1" thickBot="1" x14ac:dyDescent="0.45">
      <c r="A42" s="71" t="s">
        <v>65</v>
      </c>
      <c r="B42" s="72">
        <v>1</v>
      </c>
      <c r="C42" s="93" t="s">
        <v>66</v>
      </c>
      <c r="D42" s="94">
        <f>AVERAGE(D38:D41)</f>
        <v>25856077</v>
      </c>
      <c r="E42" s="95">
        <f>AVERAGE(E38:E41)</f>
        <v>28821716.322745193</v>
      </c>
      <c r="F42" s="94">
        <f>AVERAGE(F38:F41)</f>
        <v>28425246.666666668</v>
      </c>
      <c r="G42" s="96">
        <f>AVERAGE(G38:G41)</f>
        <v>29178998.557401463</v>
      </c>
      <c r="H42" s="228"/>
    </row>
    <row r="43" spans="1:14" ht="26.25" customHeight="1" x14ac:dyDescent="0.4">
      <c r="A43" s="71" t="s">
        <v>67</v>
      </c>
      <c r="B43" s="72">
        <v>1</v>
      </c>
      <c r="C43" s="98" t="s">
        <v>68</v>
      </c>
      <c r="D43" s="99">
        <v>13.62</v>
      </c>
      <c r="E43" s="152"/>
      <c r="F43" s="99">
        <v>14.79</v>
      </c>
      <c r="H43" s="228"/>
    </row>
    <row r="44" spans="1:14" ht="26.25" customHeight="1" x14ac:dyDescent="0.4">
      <c r="A44" s="71" t="s">
        <v>69</v>
      </c>
      <c r="B44" s="72">
        <v>1</v>
      </c>
      <c r="C44" s="100" t="s">
        <v>70</v>
      </c>
      <c r="D44" s="101">
        <f>D43*$B$34</f>
        <v>13.62</v>
      </c>
      <c r="E44" s="171"/>
      <c r="F44" s="101">
        <f>F43*$B$34</f>
        <v>14.79</v>
      </c>
      <c r="H44" s="228"/>
    </row>
    <row r="45" spans="1:14" ht="19.5" customHeight="1" thickBot="1" x14ac:dyDescent="0.35">
      <c r="A45" s="71" t="s">
        <v>71</v>
      </c>
      <c r="B45" s="103">
        <f>(B44/B43)*(B42/B41)*(B40/B39)*(B38/B37)*B36</f>
        <v>250</v>
      </c>
      <c r="C45" s="100" t="s">
        <v>72</v>
      </c>
      <c r="D45" s="104">
        <f>D44*$B$30/100</f>
        <v>13.45656</v>
      </c>
      <c r="E45" s="148"/>
      <c r="F45" s="104">
        <f>F44*$B$30/100</f>
        <v>14.61252</v>
      </c>
      <c r="H45" s="228"/>
    </row>
    <row r="46" spans="1:14" ht="19.5" customHeight="1" thickBot="1" x14ac:dyDescent="0.35">
      <c r="A46" s="311" t="s">
        <v>73</v>
      </c>
      <c r="B46" s="312"/>
      <c r="C46" s="100" t="s">
        <v>74</v>
      </c>
      <c r="D46" s="106">
        <f>D45/$B$45</f>
        <v>5.3826239999999997E-2</v>
      </c>
      <c r="E46" s="107"/>
      <c r="F46" s="108">
        <f>F45/$B$45</f>
        <v>5.8450080000000001E-2</v>
      </c>
      <c r="H46" s="228"/>
    </row>
    <row r="47" spans="1:14" ht="27" customHeight="1" thickBot="1" x14ac:dyDescent="0.45">
      <c r="A47" s="313"/>
      <c r="B47" s="314"/>
      <c r="C47" s="109" t="s">
        <v>75</v>
      </c>
      <c r="D47" s="110">
        <v>0.06</v>
      </c>
      <c r="E47" s="111"/>
      <c r="F47" s="107"/>
      <c r="H47" s="228"/>
    </row>
    <row r="48" spans="1:14" ht="18.75" x14ac:dyDescent="0.3">
      <c r="C48" s="112" t="s">
        <v>76</v>
      </c>
      <c r="D48" s="104">
        <f>D47*$B$45</f>
        <v>15</v>
      </c>
      <c r="F48" s="113"/>
      <c r="H48" s="228"/>
    </row>
    <row r="49" spans="1:12" ht="19.5" customHeight="1" thickBot="1" x14ac:dyDescent="0.35">
      <c r="C49" s="114" t="s">
        <v>77</v>
      </c>
      <c r="D49" s="115">
        <f>D48/B34</f>
        <v>15</v>
      </c>
      <c r="F49" s="113"/>
      <c r="H49" s="228"/>
    </row>
    <row r="50" spans="1:12" ht="18.75" x14ac:dyDescent="0.3">
      <c r="C50" s="69" t="s">
        <v>78</v>
      </c>
      <c r="D50" s="116">
        <f>AVERAGE(E38:E41,G38:G41)</f>
        <v>29000357.44007333</v>
      </c>
      <c r="F50" s="117"/>
      <c r="H50" s="228"/>
    </row>
    <row r="51" spans="1:12" ht="18.75" x14ac:dyDescent="0.3">
      <c r="C51" s="71" t="s">
        <v>79</v>
      </c>
      <c r="D51" s="118">
        <f>STDEV(E38:E41,G38:G41)/D50</f>
        <v>7.4541714429961449E-3</v>
      </c>
      <c r="F51" s="117"/>
      <c r="H51" s="228"/>
    </row>
    <row r="52" spans="1:12" ht="19.5" customHeight="1" thickBot="1" x14ac:dyDescent="0.35">
      <c r="C52" s="119" t="s">
        <v>15</v>
      </c>
      <c r="D52" s="120">
        <f>COUNT(E38:E41,G38:G41)</f>
        <v>6</v>
      </c>
      <c r="F52" s="117"/>
    </row>
    <row r="54" spans="1:12" ht="18.75" x14ac:dyDescent="0.3">
      <c r="A54" s="121" t="s">
        <v>1</v>
      </c>
      <c r="B54" s="122" t="s">
        <v>80</v>
      </c>
    </row>
    <row r="55" spans="1:12" ht="18.75" x14ac:dyDescent="0.3">
      <c r="A55" s="152" t="s">
        <v>81</v>
      </c>
      <c r="B55" s="124" t="str">
        <f>B21</f>
        <v>Tenofovir DF 300mg</v>
      </c>
    </row>
    <row r="56" spans="1:12" ht="26.25" customHeight="1" x14ac:dyDescent="0.4">
      <c r="A56" s="124" t="s">
        <v>82</v>
      </c>
      <c r="B56" s="125">
        <v>300</v>
      </c>
      <c r="C56" s="152" t="str">
        <f>B20</f>
        <v>Tenofovir DF</v>
      </c>
      <c r="H56" s="171"/>
    </row>
    <row r="57" spans="1:12" ht="18.75" x14ac:dyDescent="0.3">
      <c r="A57" s="124" t="s">
        <v>83</v>
      </c>
      <c r="B57" s="215">
        <f>Lam!B57</f>
        <v>1759.5840000000001</v>
      </c>
      <c r="H57" s="171"/>
    </row>
    <row r="58" spans="1:12" ht="19.5" customHeight="1" thickBot="1" x14ac:dyDescent="0.35">
      <c r="H58" s="171"/>
    </row>
    <row r="59" spans="1:12" s="10" customFormat="1" ht="27" customHeight="1" thickBot="1" x14ac:dyDescent="0.45">
      <c r="A59" s="69" t="s">
        <v>84</v>
      </c>
      <c r="B59" s="70">
        <v>100</v>
      </c>
      <c r="C59" s="152"/>
      <c r="D59" s="127" t="s">
        <v>85</v>
      </c>
      <c r="E59" s="128" t="s">
        <v>57</v>
      </c>
      <c r="F59" s="128" t="s">
        <v>58</v>
      </c>
      <c r="G59" s="128" t="s">
        <v>86</v>
      </c>
      <c r="H59" s="73" t="s">
        <v>87</v>
      </c>
      <c r="L59" s="59"/>
    </row>
    <row r="60" spans="1:12" s="10" customFormat="1" ht="26.25" customHeight="1" x14ac:dyDescent="0.4">
      <c r="A60" s="71" t="s">
        <v>88</v>
      </c>
      <c r="B60" s="72">
        <v>5</v>
      </c>
      <c r="C60" s="315" t="s">
        <v>89</v>
      </c>
      <c r="D60" s="318">
        <f>Lam!D60</f>
        <v>1751.82</v>
      </c>
      <c r="E60" s="129">
        <v>1</v>
      </c>
      <c r="F60" s="130">
        <v>27034779</v>
      </c>
      <c r="G60" s="216">
        <f>IF(ISBLANK(F60),"-",(F60/$D$50*$D$47*$B$68)*($B$57/$D$60))</f>
        <v>280.90615270241443</v>
      </c>
      <c r="H60" s="131">
        <f t="shared" ref="H60:H71" si="0">IF(ISBLANK(F60),"-",G60/$B$56)</f>
        <v>0.93635384234138141</v>
      </c>
      <c r="L60" s="59"/>
    </row>
    <row r="61" spans="1:12" s="10" customFormat="1" ht="26.25" customHeight="1" x14ac:dyDescent="0.4">
      <c r="A61" s="71" t="s">
        <v>90</v>
      </c>
      <c r="B61" s="72">
        <v>50</v>
      </c>
      <c r="C61" s="316"/>
      <c r="D61" s="319"/>
      <c r="E61" s="132">
        <v>2</v>
      </c>
      <c r="F61" s="84">
        <v>27028382</v>
      </c>
      <c r="G61" s="217">
        <f>IF(ISBLANK(F61),"-",(F61/$D$50*$D$47*$B$68)*($B$57/$D$60))</f>
        <v>280.83968437068376</v>
      </c>
      <c r="H61" s="133">
        <f t="shared" si="0"/>
        <v>0.93613228123561254</v>
      </c>
      <c r="L61" s="59"/>
    </row>
    <row r="62" spans="1:12" s="10" customFormat="1" ht="26.25" customHeight="1" x14ac:dyDescent="0.4">
      <c r="A62" s="71" t="s">
        <v>91</v>
      </c>
      <c r="B62" s="72">
        <v>10</v>
      </c>
      <c r="C62" s="316"/>
      <c r="D62" s="319"/>
      <c r="E62" s="132">
        <v>3</v>
      </c>
      <c r="F62" s="134">
        <v>26835984</v>
      </c>
      <c r="G62" s="217">
        <f>IF(ISBLANK(F62),"-",(F62/$D$50*$D$47*$B$68)*($B$57/$D$60))</f>
        <v>278.84056383163147</v>
      </c>
      <c r="H62" s="133">
        <f t="shared" si="0"/>
        <v>0.92946854610543828</v>
      </c>
      <c r="L62" s="59"/>
    </row>
    <row r="63" spans="1:12" ht="27" customHeight="1" thickBot="1" x14ac:dyDescent="0.45">
      <c r="A63" s="71" t="s">
        <v>92</v>
      </c>
      <c r="B63" s="72">
        <v>50</v>
      </c>
      <c r="C63" s="317"/>
      <c r="D63" s="320"/>
      <c r="E63" s="135">
        <v>4</v>
      </c>
      <c r="F63" s="136"/>
      <c r="G63" s="217" t="str">
        <f>IF(ISBLANK(F63),"-",(F63/$D$50*$D$47*$B$68)*($B$57/$D$60))</f>
        <v>-</v>
      </c>
      <c r="H63" s="133" t="str">
        <f t="shared" si="0"/>
        <v>-</v>
      </c>
    </row>
    <row r="64" spans="1:12" ht="26.25" customHeight="1" x14ac:dyDescent="0.4">
      <c r="A64" s="71" t="s">
        <v>93</v>
      </c>
      <c r="B64" s="72">
        <v>1</v>
      </c>
      <c r="C64" s="315" t="s">
        <v>94</v>
      </c>
      <c r="D64" s="318">
        <f>Lam!D64</f>
        <v>1764.92</v>
      </c>
      <c r="E64" s="129">
        <v>1</v>
      </c>
      <c r="F64" s="130"/>
      <c r="G64" s="218" t="str">
        <f>IF(ISBLANK(F64),"-",(F64/$D$50*$D$47*$B$68)*($B$57/$D$64))</f>
        <v>-</v>
      </c>
      <c r="H64" s="137" t="str">
        <f t="shared" si="0"/>
        <v>-</v>
      </c>
    </row>
    <row r="65" spans="1:8" ht="26.25" customHeight="1" x14ac:dyDescent="0.4">
      <c r="A65" s="71" t="s">
        <v>95</v>
      </c>
      <c r="B65" s="72">
        <v>1</v>
      </c>
      <c r="C65" s="316"/>
      <c r="D65" s="319"/>
      <c r="E65" s="132">
        <v>2</v>
      </c>
      <c r="F65" s="84"/>
      <c r="G65" s="219" t="str">
        <f>IF(ISBLANK(F65),"-",(F65/$D$50*$D$47*$B$68)*($B$57/$D$64))</f>
        <v>-</v>
      </c>
      <c r="H65" s="138" t="str">
        <f t="shared" si="0"/>
        <v>-</v>
      </c>
    </row>
    <row r="66" spans="1:8" ht="26.25" customHeight="1" x14ac:dyDescent="0.4">
      <c r="A66" s="71" t="s">
        <v>96</v>
      </c>
      <c r="B66" s="72">
        <v>1</v>
      </c>
      <c r="C66" s="316"/>
      <c r="D66" s="319"/>
      <c r="E66" s="132">
        <v>3</v>
      </c>
      <c r="F66" s="84"/>
      <c r="G66" s="219" t="str">
        <f>IF(ISBLANK(F66),"-",(F66/$D$50*$D$47*$B$68)*($B$57/$D$64))</f>
        <v>-</v>
      </c>
      <c r="H66" s="138" t="str">
        <f t="shared" si="0"/>
        <v>-</v>
      </c>
    </row>
    <row r="67" spans="1:8" ht="27" customHeight="1" thickBot="1" x14ac:dyDescent="0.45">
      <c r="A67" s="71" t="s">
        <v>97</v>
      </c>
      <c r="B67" s="72">
        <v>1</v>
      </c>
      <c r="C67" s="317"/>
      <c r="D67" s="320"/>
      <c r="E67" s="135">
        <v>4</v>
      </c>
      <c r="F67" s="136"/>
      <c r="G67" s="220" t="str">
        <f>IF(ISBLANK(F67),"-",(F67/$D$50*$D$47*$B$68)*($B$57/$D$64))</f>
        <v>-</v>
      </c>
      <c r="H67" s="139" t="str">
        <f t="shared" si="0"/>
        <v>-</v>
      </c>
    </row>
    <row r="68" spans="1:8" ht="26.25" customHeight="1" x14ac:dyDescent="0.4">
      <c r="A68" s="71" t="s">
        <v>98</v>
      </c>
      <c r="B68" s="140">
        <f>(B67/B66)*(B65/B64)*(B63/B62)*(B61/B60)*B59</f>
        <v>5000</v>
      </c>
      <c r="C68" s="315" t="s">
        <v>99</v>
      </c>
      <c r="D68" s="318">
        <f>Lam!D68</f>
        <v>1751.21</v>
      </c>
      <c r="E68" s="129">
        <v>1</v>
      </c>
      <c r="F68" s="130">
        <v>27876871</v>
      </c>
      <c r="G68" s="218">
        <f>IF(ISBLANK(F68),"-",(F68/$D$50*$D$47*$B$68)*($B$57/$D$68))</f>
        <v>289.75684557100158</v>
      </c>
      <c r="H68" s="133">
        <f t="shared" si="0"/>
        <v>0.96585615190333862</v>
      </c>
    </row>
    <row r="69" spans="1:8" ht="27" customHeight="1" thickBot="1" x14ac:dyDescent="0.45">
      <c r="A69" s="119" t="s">
        <v>100</v>
      </c>
      <c r="B69" s="141">
        <f>(D47*B68)/B56*B57</f>
        <v>1759.5840000000001</v>
      </c>
      <c r="C69" s="316"/>
      <c r="D69" s="319"/>
      <c r="E69" s="132">
        <v>2</v>
      </c>
      <c r="F69" s="84">
        <v>27342770</v>
      </c>
      <c r="G69" s="219">
        <f>IF(ISBLANK(F69),"-",(F69/$D$50*$D$47*$B$68)*($B$57/$D$68))</f>
        <v>284.2053107170247</v>
      </c>
      <c r="H69" s="133">
        <f t="shared" si="0"/>
        <v>0.94735103572341572</v>
      </c>
    </row>
    <row r="70" spans="1:8" ht="26.25" customHeight="1" x14ac:dyDescent="0.4">
      <c r="A70" s="328" t="s">
        <v>73</v>
      </c>
      <c r="B70" s="329"/>
      <c r="C70" s="316"/>
      <c r="D70" s="319"/>
      <c r="E70" s="132">
        <v>3</v>
      </c>
      <c r="F70" s="84">
        <v>26545997</v>
      </c>
      <c r="G70" s="219">
        <f>IF(ISBLANK(F70),"-",(F70/$D$50*$D$47*$B$68)*($B$57/$D$68))</f>
        <v>275.92351929516309</v>
      </c>
      <c r="H70" s="133">
        <f t="shared" si="0"/>
        <v>0.91974506431721026</v>
      </c>
    </row>
    <row r="71" spans="1:8" ht="27" customHeight="1" thickBot="1" x14ac:dyDescent="0.45">
      <c r="A71" s="330"/>
      <c r="B71" s="331"/>
      <c r="C71" s="327"/>
      <c r="D71" s="320"/>
      <c r="E71" s="135">
        <v>4</v>
      </c>
      <c r="F71" s="136"/>
      <c r="G71" s="220" t="str">
        <f>IF(ISBLANK(F71),"-",(F71/$D$50*$D$47*$B$68)*($B$57/$D$68))</f>
        <v>-</v>
      </c>
      <c r="H71" s="142" t="str">
        <f t="shared" si="0"/>
        <v>-</v>
      </c>
    </row>
    <row r="72" spans="1:8" ht="26.25" customHeight="1" x14ac:dyDescent="0.4">
      <c r="A72" s="171"/>
      <c r="B72" s="171"/>
      <c r="C72" s="171"/>
      <c r="D72" s="171"/>
      <c r="E72" s="171"/>
      <c r="F72" s="145" t="s">
        <v>66</v>
      </c>
      <c r="G72" s="225">
        <f>AVERAGE(G60:G71)</f>
        <v>281.74534608131984</v>
      </c>
      <c r="H72" s="146">
        <f>AVERAGE(H60:H71)</f>
        <v>0.93915115360439938</v>
      </c>
    </row>
    <row r="73" spans="1:8" ht="26.25" customHeight="1" x14ac:dyDescent="0.4">
      <c r="C73" s="171"/>
      <c r="D73" s="171"/>
      <c r="E73" s="171"/>
      <c r="F73" s="147" t="s">
        <v>79</v>
      </c>
      <c r="G73" s="221">
        <f>STDEV(G60:G71)/G72</f>
        <v>1.6954492268918674E-2</v>
      </c>
      <c r="H73" s="221">
        <f>STDEV(H60:H71)/H72</f>
        <v>1.6954492268918698E-2</v>
      </c>
    </row>
    <row r="74" spans="1:8" ht="27" customHeight="1" thickBot="1" x14ac:dyDescent="0.45">
      <c r="A74" s="171"/>
      <c r="B74" s="171"/>
      <c r="C74" s="171"/>
      <c r="D74" s="171"/>
      <c r="E74" s="148"/>
      <c r="F74" s="149" t="s">
        <v>15</v>
      </c>
      <c r="G74" s="150">
        <f>COUNT(G60:G71)</f>
        <v>6</v>
      </c>
      <c r="H74" s="150">
        <f>COUNT(H60:H71)</f>
        <v>6</v>
      </c>
    </row>
    <row r="76" spans="1:8" ht="26.25" customHeight="1" x14ac:dyDescent="0.4">
      <c r="A76" s="208" t="s">
        <v>101</v>
      </c>
      <c r="B76" s="163" t="s">
        <v>102</v>
      </c>
      <c r="C76" s="323" t="str">
        <f>B20</f>
        <v>Tenofovir DF</v>
      </c>
      <c r="D76" s="323"/>
      <c r="E76" s="152" t="s">
        <v>103</v>
      </c>
      <c r="F76" s="152"/>
      <c r="G76" s="153">
        <f>H72</f>
        <v>0.93915115360439938</v>
      </c>
      <c r="H76" s="234"/>
    </row>
    <row r="77" spans="1:8" ht="18.75" x14ac:dyDescent="0.3">
      <c r="A77" s="54" t="s">
        <v>104</v>
      </c>
      <c r="B77" s="54" t="s">
        <v>105</v>
      </c>
    </row>
    <row r="78" spans="1:8" ht="18.75" x14ac:dyDescent="0.3">
      <c r="A78" s="54"/>
      <c r="B78" s="54"/>
    </row>
    <row r="79" spans="1:8" ht="26.25" customHeight="1" x14ac:dyDescent="0.4">
      <c r="A79" s="208" t="s">
        <v>4</v>
      </c>
      <c r="B79" s="309" t="str">
        <f>B26</f>
        <v>Tenofovir DF</v>
      </c>
      <c r="C79" s="309"/>
    </row>
    <row r="80" spans="1:8" ht="26.25" customHeight="1" x14ac:dyDescent="0.4">
      <c r="A80" s="163" t="s">
        <v>43</v>
      </c>
      <c r="B80" s="309" t="str">
        <f>B27</f>
        <v>T11 8</v>
      </c>
      <c r="C80" s="309"/>
    </row>
    <row r="81" spans="1:12" ht="27" customHeight="1" thickBot="1" x14ac:dyDescent="0.45">
      <c r="A81" s="163" t="s">
        <v>5</v>
      </c>
      <c r="B81" s="155">
        <f>B28</f>
        <v>98.8</v>
      </c>
    </row>
    <row r="82" spans="1:12" s="10" customFormat="1" ht="27" customHeight="1" thickBot="1" x14ac:dyDescent="0.45">
      <c r="A82" s="163" t="s">
        <v>44</v>
      </c>
      <c r="B82" s="58">
        <v>0</v>
      </c>
      <c r="C82" s="300" t="s">
        <v>45</v>
      </c>
      <c r="D82" s="301"/>
      <c r="E82" s="301"/>
      <c r="F82" s="301"/>
      <c r="G82" s="302"/>
      <c r="I82" s="59"/>
      <c r="J82" s="59"/>
      <c r="K82" s="59"/>
      <c r="L82" s="59"/>
    </row>
    <row r="83" spans="1:12" s="10" customFormat="1" ht="19.5" customHeight="1" thickBot="1" x14ac:dyDescent="0.35">
      <c r="A83" s="163" t="s">
        <v>46</v>
      </c>
      <c r="B83" s="234">
        <f>B81-B82</f>
        <v>98.8</v>
      </c>
      <c r="C83" s="61"/>
      <c r="D83" s="61"/>
      <c r="E83" s="61"/>
      <c r="F83" s="61"/>
      <c r="G83" s="62"/>
      <c r="I83" s="59"/>
      <c r="J83" s="59"/>
      <c r="K83" s="59"/>
      <c r="L83" s="59"/>
    </row>
    <row r="84" spans="1:12" s="10" customFormat="1" ht="27" customHeight="1" thickBot="1" x14ac:dyDescent="0.45">
      <c r="A84" s="163" t="s">
        <v>47</v>
      </c>
      <c r="B84" s="63">
        <v>1</v>
      </c>
      <c r="C84" s="303" t="s">
        <v>106</v>
      </c>
      <c r="D84" s="304"/>
      <c r="E84" s="304"/>
      <c r="F84" s="304"/>
      <c r="G84" s="304"/>
      <c r="H84" s="305"/>
      <c r="I84" s="59"/>
      <c r="J84" s="59"/>
      <c r="K84" s="59"/>
      <c r="L84" s="59"/>
    </row>
    <row r="85" spans="1:12" s="10" customFormat="1" ht="27" customHeight="1" thickBot="1" x14ac:dyDescent="0.45">
      <c r="A85" s="163" t="s">
        <v>49</v>
      </c>
      <c r="B85" s="63">
        <v>1</v>
      </c>
      <c r="C85" s="303" t="s">
        <v>107</v>
      </c>
      <c r="D85" s="304"/>
      <c r="E85" s="304"/>
      <c r="F85" s="304"/>
      <c r="G85" s="304"/>
      <c r="H85" s="305"/>
      <c r="I85" s="59"/>
      <c r="J85" s="59"/>
      <c r="K85" s="59"/>
      <c r="L85" s="59"/>
    </row>
    <row r="86" spans="1:12" s="10" customFormat="1" ht="18.75" x14ac:dyDescent="0.3">
      <c r="A86" s="163"/>
      <c r="B86" s="66"/>
      <c r="C86" s="67"/>
      <c r="D86" s="67"/>
      <c r="E86" s="67"/>
      <c r="F86" s="67"/>
      <c r="G86" s="67"/>
      <c r="H86" s="67"/>
      <c r="I86" s="59"/>
      <c r="J86" s="59"/>
      <c r="K86" s="59"/>
      <c r="L86" s="59"/>
    </row>
    <row r="87" spans="1:12" s="10" customFormat="1" ht="18.75" x14ac:dyDescent="0.3">
      <c r="A87" s="163" t="s">
        <v>51</v>
      </c>
      <c r="B87" s="68">
        <f>B84/B85</f>
        <v>1</v>
      </c>
      <c r="C87" s="152" t="s">
        <v>52</v>
      </c>
      <c r="D87" s="152"/>
      <c r="E87" s="152"/>
      <c r="F87" s="152"/>
      <c r="G87" s="152"/>
      <c r="I87" s="59"/>
      <c r="J87" s="59"/>
      <c r="K87" s="59"/>
      <c r="L87" s="59"/>
    </row>
    <row r="88" spans="1:12" ht="19.5" customHeight="1" thickBot="1" x14ac:dyDescent="0.35">
      <c r="A88" s="54"/>
      <c r="B88" s="54"/>
    </row>
    <row r="89" spans="1:12" ht="27" customHeight="1" thickBot="1" x14ac:dyDescent="0.45">
      <c r="A89" s="69" t="s">
        <v>53</v>
      </c>
      <c r="B89" s="70">
        <v>20</v>
      </c>
      <c r="D89" s="232" t="s">
        <v>54</v>
      </c>
      <c r="E89" s="233"/>
      <c r="F89" s="306" t="s">
        <v>55</v>
      </c>
      <c r="G89" s="308"/>
    </row>
    <row r="90" spans="1:12" ht="27" customHeight="1" thickBot="1" x14ac:dyDescent="0.45">
      <c r="A90" s="71" t="s">
        <v>56</v>
      </c>
      <c r="B90" s="72">
        <v>4</v>
      </c>
      <c r="C90" s="235" t="s">
        <v>57</v>
      </c>
      <c r="D90" s="74" t="s">
        <v>58</v>
      </c>
      <c r="E90" s="75" t="s">
        <v>59</v>
      </c>
      <c r="F90" s="74" t="s">
        <v>58</v>
      </c>
      <c r="G90" s="159" t="s">
        <v>59</v>
      </c>
      <c r="I90" s="77" t="s">
        <v>60</v>
      </c>
    </row>
    <row r="91" spans="1:12" ht="26.25" customHeight="1" x14ac:dyDescent="0.4">
      <c r="A91" s="71" t="s">
        <v>61</v>
      </c>
      <c r="B91" s="72">
        <v>10</v>
      </c>
      <c r="C91" s="160">
        <v>1</v>
      </c>
      <c r="D91" s="79">
        <v>3087125</v>
      </c>
      <c r="E91" s="80">
        <f>IF(ISBLANK(D91),"-",$D$101/$D$98*D91)</f>
        <v>3441211.9442115966</v>
      </c>
      <c r="F91" s="79">
        <v>3382193</v>
      </c>
      <c r="G91" s="81">
        <f>IF(ISBLANK(F91),"-",$D$101/$F$98*F91)</f>
        <v>3471878.5671465294</v>
      </c>
      <c r="I91" s="82"/>
    </row>
    <row r="92" spans="1:12" ht="26.25" customHeight="1" x14ac:dyDescent="0.4">
      <c r="A92" s="71" t="s">
        <v>62</v>
      </c>
      <c r="B92" s="72">
        <v>1</v>
      </c>
      <c r="C92" s="171">
        <v>2</v>
      </c>
      <c r="D92" s="84">
        <v>3087142</v>
      </c>
      <c r="E92" s="85">
        <f>IF(ISBLANK(D92),"-",$D$101/$D$98*D92)</f>
        <v>3441230.8940769415</v>
      </c>
      <c r="F92" s="84">
        <v>3383919</v>
      </c>
      <c r="G92" s="86">
        <f>IF(ISBLANK(F92),"-",$D$101/$F$98*F92)</f>
        <v>3473650.3354657516</v>
      </c>
      <c r="I92" s="310">
        <f>ABS((F96/D96*D95)-F95)/D95</f>
        <v>9.9158475210343044E-3</v>
      </c>
    </row>
    <row r="93" spans="1:12" ht="26.25" customHeight="1" x14ac:dyDescent="0.4">
      <c r="A93" s="71" t="s">
        <v>63</v>
      </c>
      <c r="B93" s="72">
        <v>1</v>
      </c>
      <c r="C93" s="171">
        <v>3</v>
      </c>
      <c r="D93" s="84">
        <v>3085949</v>
      </c>
      <c r="E93" s="85">
        <f>IF(ISBLANK(D93),"-",$D$101/$D$98*D93)</f>
        <v>3439901.0594089432</v>
      </c>
      <c r="F93" s="84">
        <v>3381408</v>
      </c>
      <c r="G93" s="86">
        <f>IF(ISBLANK(F93),"-",$D$101/$F$98*F93)</f>
        <v>3471072.7513118889</v>
      </c>
      <c r="I93" s="310"/>
    </row>
    <row r="94" spans="1:12" ht="27" customHeight="1" thickBot="1" x14ac:dyDescent="0.45">
      <c r="A94" s="71" t="s">
        <v>64</v>
      </c>
      <c r="B94" s="72">
        <v>1</v>
      </c>
      <c r="C94" s="161">
        <v>4</v>
      </c>
      <c r="D94" s="89"/>
      <c r="E94" s="90" t="str">
        <f>IF(ISBLANK(D94),"-",$D$101/$D$98*D94)</f>
        <v>-</v>
      </c>
      <c r="F94" s="162"/>
      <c r="G94" s="91" t="str">
        <f>IF(ISBLANK(F94),"-",$D$101/$F$98*F94)</f>
        <v>-</v>
      </c>
      <c r="I94" s="92"/>
    </row>
    <row r="95" spans="1:12" ht="27" customHeight="1" thickBot="1" x14ac:dyDescent="0.45">
      <c r="A95" s="71" t="s">
        <v>65</v>
      </c>
      <c r="B95" s="72">
        <v>1</v>
      </c>
      <c r="C95" s="163" t="s">
        <v>66</v>
      </c>
      <c r="D95" s="164">
        <f>AVERAGE(D91:D94)</f>
        <v>3086738.6666666665</v>
      </c>
      <c r="E95" s="95">
        <f>AVERAGE(E91:E94)</f>
        <v>3440781.2992324941</v>
      </c>
      <c r="F95" s="165">
        <f>AVERAGE(F91:F94)</f>
        <v>3382506.6666666665</v>
      </c>
      <c r="G95" s="166">
        <f>AVERAGE(G91:G94)</f>
        <v>3472200.5513080568</v>
      </c>
    </row>
    <row r="96" spans="1:12" ht="26.25" customHeight="1" x14ac:dyDescent="0.4">
      <c r="A96" s="71" t="s">
        <v>67</v>
      </c>
      <c r="B96" s="155">
        <v>1</v>
      </c>
      <c r="C96" s="167" t="s">
        <v>108</v>
      </c>
      <c r="D96" s="168">
        <f>D43</f>
        <v>13.62</v>
      </c>
      <c r="E96" s="152"/>
      <c r="F96" s="99">
        <f>F43</f>
        <v>14.79</v>
      </c>
    </row>
    <row r="97" spans="1:10" ht="26.25" customHeight="1" x14ac:dyDescent="0.4">
      <c r="A97" s="71" t="s">
        <v>69</v>
      </c>
      <c r="B97" s="155">
        <v>1</v>
      </c>
      <c r="C97" s="169" t="s">
        <v>109</v>
      </c>
      <c r="D97" s="170">
        <f>D96*$B$87</f>
        <v>13.62</v>
      </c>
      <c r="E97" s="171"/>
      <c r="F97" s="101">
        <f>F96*$B$87</f>
        <v>14.79</v>
      </c>
    </row>
    <row r="98" spans="1:10" ht="19.5" customHeight="1" thickBot="1" x14ac:dyDescent="0.35">
      <c r="A98" s="71" t="s">
        <v>71</v>
      </c>
      <c r="B98" s="171">
        <f>(B97/B96)*(B95/B94)*(B93/B92)*(B91/B90)*B89</f>
        <v>50</v>
      </c>
      <c r="C98" s="169" t="s">
        <v>110</v>
      </c>
      <c r="D98" s="172">
        <f>D97*$B$83/100</f>
        <v>13.45656</v>
      </c>
      <c r="E98" s="148"/>
      <c r="F98" s="104">
        <f>F97*$B$83/100</f>
        <v>14.61252</v>
      </c>
    </row>
    <row r="99" spans="1:10" ht="19.5" customHeight="1" thickBot="1" x14ac:dyDescent="0.35">
      <c r="A99" s="311" t="s">
        <v>73</v>
      </c>
      <c r="B99" s="325"/>
      <c r="C99" s="169" t="s">
        <v>111</v>
      </c>
      <c r="D99" s="173">
        <f>D98/$B$98</f>
        <v>0.26913120000000001</v>
      </c>
      <c r="E99" s="148"/>
      <c r="F99" s="108">
        <f>F98/$B$98</f>
        <v>0.29225040000000002</v>
      </c>
      <c r="H99" s="228"/>
    </row>
    <row r="100" spans="1:10" ht="19.5" customHeight="1" thickBot="1" x14ac:dyDescent="0.35">
      <c r="A100" s="313"/>
      <c r="B100" s="326"/>
      <c r="C100" s="169" t="s">
        <v>75</v>
      </c>
      <c r="D100" s="175">
        <f>$B$56/$B$116</f>
        <v>0.3</v>
      </c>
      <c r="F100" s="113"/>
      <c r="G100" s="182"/>
      <c r="H100" s="228"/>
    </row>
    <row r="101" spans="1:10" ht="18.75" x14ac:dyDescent="0.3">
      <c r="C101" s="169" t="s">
        <v>76</v>
      </c>
      <c r="D101" s="170">
        <f>D100*$B$98</f>
        <v>15</v>
      </c>
      <c r="F101" s="113"/>
      <c r="H101" s="228"/>
    </row>
    <row r="102" spans="1:10" ht="19.5" customHeight="1" thickBot="1" x14ac:dyDescent="0.35">
      <c r="C102" s="177" t="s">
        <v>77</v>
      </c>
      <c r="D102" s="178">
        <f>D101/B34</f>
        <v>15</v>
      </c>
      <c r="F102" s="117"/>
      <c r="H102" s="228"/>
      <c r="J102" s="179"/>
    </row>
    <row r="103" spans="1:10" ht="18.75" x14ac:dyDescent="0.3">
      <c r="C103" s="180" t="s">
        <v>112</v>
      </c>
      <c r="D103" s="181">
        <f>AVERAGE(E91:E94,G91:G94)</f>
        <v>3456490.9252702757</v>
      </c>
      <c r="F103" s="117"/>
      <c r="G103" s="182"/>
      <c r="H103" s="228"/>
      <c r="J103" s="183"/>
    </row>
    <row r="104" spans="1:10" ht="18.75" x14ac:dyDescent="0.3">
      <c r="C104" s="147" t="s">
        <v>79</v>
      </c>
      <c r="D104" s="184">
        <f>STDEV(E91:E94,G91:G94)/D103</f>
        <v>4.9865526487487197E-3</v>
      </c>
      <c r="F104" s="117"/>
      <c r="H104" s="228"/>
      <c r="J104" s="183"/>
    </row>
    <row r="105" spans="1:10" ht="19.5" customHeight="1" thickBot="1" x14ac:dyDescent="0.35">
      <c r="C105" s="149" t="s">
        <v>15</v>
      </c>
      <c r="D105" s="185">
        <f>COUNT(E91:E94,G91:G94)</f>
        <v>6</v>
      </c>
      <c r="F105" s="117"/>
      <c r="H105" s="228"/>
      <c r="J105" s="183"/>
    </row>
    <row r="106" spans="1:10" ht="19.5" customHeight="1" thickBot="1" x14ac:dyDescent="0.35">
      <c r="A106" s="121"/>
      <c r="B106" s="121"/>
      <c r="C106" s="121"/>
      <c r="D106" s="121"/>
      <c r="E106" s="121"/>
    </row>
    <row r="107" spans="1:10" ht="26.25" customHeight="1" x14ac:dyDescent="0.4">
      <c r="A107" s="69" t="s">
        <v>113</v>
      </c>
      <c r="B107" s="70">
        <v>1000</v>
      </c>
      <c r="C107" s="232" t="s">
        <v>114</v>
      </c>
      <c r="D107" s="187" t="s">
        <v>58</v>
      </c>
      <c r="E107" s="188" t="s">
        <v>115</v>
      </c>
      <c r="F107" s="189" t="s">
        <v>116</v>
      </c>
    </row>
    <row r="108" spans="1:10" ht="26.25" customHeight="1" x14ac:dyDescent="0.4">
      <c r="A108" s="71" t="s">
        <v>117</v>
      </c>
      <c r="B108" s="72">
        <v>1</v>
      </c>
      <c r="C108" s="190">
        <v>1</v>
      </c>
      <c r="D108" s="191">
        <v>3104923</v>
      </c>
      <c r="E108" s="222">
        <f t="shared" ref="E108:E113" si="1">IF(ISBLANK(D108),"-",D108/$D$103*$D$100*$B$116)</f>
        <v>269.48628540870948</v>
      </c>
      <c r="F108" s="192">
        <f t="shared" ref="F108:F113" si="2">IF(ISBLANK(D108), "-", E108/$B$56)</f>
        <v>0.89828761802903156</v>
      </c>
    </row>
    <row r="109" spans="1:10" ht="26.25" customHeight="1" x14ac:dyDescent="0.4">
      <c r="A109" s="71" t="s">
        <v>90</v>
      </c>
      <c r="B109" s="72">
        <v>1</v>
      </c>
      <c r="C109" s="190">
        <v>2</v>
      </c>
      <c r="D109" s="191">
        <v>3130865</v>
      </c>
      <c r="E109" s="223">
        <f t="shared" si="1"/>
        <v>271.73787529228241</v>
      </c>
      <c r="F109" s="193">
        <f t="shared" si="2"/>
        <v>0.90579291764094139</v>
      </c>
    </row>
    <row r="110" spans="1:10" ht="26.25" customHeight="1" x14ac:dyDescent="0.4">
      <c r="A110" s="71" t="s">
        <v>91</v>
      </c>
      <c r="B110" s="72">
        <v>1</v>
      </c>
      <c r="C110" s="190">
        <v>3</v>
      </c>
      <c r="D110" s="191">
        <v>3114287</v>
      </c>
      <c r="E110" s="223">
        <f t="shared" si="1"/>
        <v>270.29901718227273</v>
      </c>
      <c r="F110" s="193">
        <f t="shared" si="2"/>
        <v>0.90099672394090913</v>
      </c>
    </row>
    <row r="111" spans="1:10" ht="26.25" customHeight="1" x14ac:dyDescent="0.4">
      <c r="A111" s="71" t="s">
        <v>92</v>
      </c>
      <c r="B111" s="72">
        <v>1</v>
      </c>
      <c r="C111" s="190">
        <v>4</v>
      </c>
      <c r="D111" s="191">
        <v>3130390</v>
      </c>
      <c r="E111" s="223">
        <f t="shared" si="1"/>
        <v>271.69664850966359</v>
      </c>
      <c r="F111" s="193">
        <f t="shared" si="2"/>
        <v>0.90565549503221199</v>
      </c>
    </row>
    <row r="112" spans="1:10" ht="26.25" customHeight="1" x14ac:dyDescent="0.4">
      <c r="A112" s="71" t="s">
        <v>93</v>
      </c>
      <c r="B112" s="72">
        <v>1</v>
      </c>
      <c r="C112" s="190">
        <v>5</v>
      </c>
      <c r="D112" s="191">
        <v>3126088</v>
      </c>
      <c r="E112" s="223">
        <f t="shared" si="1"/>
        <v>271.32326404897708</v>
      </c>
      <c r="F112" s="193">
        <f t="shared" si="2"/>
        <v>0.90441088016325688</v>
      </c>
    </row>
    <row r="113" spans="1:10" ht="26.25" customHeight="1" x14ac:dyDescent="0.4">
      <c r="A113" s="71" t="s">
        <v>95</v>
      </c>
      <c r="B113" s="72">
        <v>1</v>
      </c>
      <c r="C113" s="194">
        <v>6</v>
      </c>
      <c r="D113" s="195">
        <v>3105401</v>
      </c>
      <c r="E113" s="224">
        <f t="shared" si="1"/>
        <v>269.52777257100803</v>
      </c>
      <c r="F113" s="196">
        <f t="shared" si="2"/>
        <v>0.8984259085700268</v>
      </c>
    </row>
    <row r="114" spans="1:10" ht="26.25" customHeight="1" x14ac:dyDescent="0.4">
      <c r="A114" s="71" t="s">
        <v>96</v>
      </c>
      <c r="B114" s="72">
        <v>1</v>
      </c>
      <c r="C114" s="190"/>
      <c r="D114" s="171"/>
      <c r="E114" s="152"/>
      <c r="F114" s="197"/>
    </row>
    <row r="115" spans="1:10" ht="26.25" customHeight="1" x14ac:dyDescent="0.4">
      <c r="A115" s="71" t="s">
        <v>97</v>
      </c>
      <c r="B115" s="72">
        <v>1</v>
      </c>
      <c r="C115" s="190"/>
      <c r="D115" s="198" t="s">
        <v>66</v>
      </c>
      <c r="E115" s="226">
        <f>AVERAGE(E108:E113)</f>
        <v>270.67847716881892</v>
      </c>
      <c r="F115" s="199">
        <f>AVERAGE(F108:F113)</f>
        <v>0.9022615905627297</v>
      </c>
    </row>
    <row r="116" spans="1:10" ht="27" customHeight="1" thickBot="1" x14ac:dyDescent="0.45">
      <c r="A116" s="71" t="s">
        <v>98</v>
      </c>
      <c r="B116" s="103">
        <f>(B115/B114)*(B113/B112)*(B111/B110)*(B109/B108)*B107</f>
        <v>1000</v>
      </c>
      <c r="C116" s="200"/>
      <c r="D116" s="163" t="s">
        <v>79</v>
      </c>
      <c r="E116" s="201">
        <f>STDEV(E108:E113)/E115</f>
        <v>3.8621021228492586E-3</v>
      </c>
      <c r="F116" s="201">
        <f>STDEV(F108:F113)/F115</f>
        <v>3.8621021228492577E-3</v>
      </c>
      <c r="I116" s="152"/>
    </row>
    <row r="117" spans="1:10" ht="27" customHeight="1" thickBot="1" x14ac:dyDescent="0.45">
      <c r="A117" s="311" t="s">
        <v>73</v>
      </c>
      <c r="B117" s="312"/>
      <c r="C117" s="202"/>
      <c r="D117" s="203" t="s">
        <v>15</v>
      </c>
      <c r="E117" s="204">
        <f>COUNT(E108:E113)</f>
        <v>6</v>
      </c>
      <c r="F117" s="204">
        <f>COUNT(F108:F113)</f>
        <v>6</v>
      </c>
      <c r="I117" s="152"/>
      <c r="J117" s="183"/>
    </row>
    <row r="118" spans="1:10" ht="19.5" customHeight="1" thickBot="1" x14ac:dyDescent="0.35">
      <c r="A118" s="313"/>
      <c r="B118" s="314"/>
      <c r="C118" s="152"/>
      <c r="D118" s="152"/>
      <c r="E118" s="152"/>
      <c r="F118" s="171"/>
      <c r="G118" s="152"/>
      <c r="H118" s="152"/>
      <c r="I118" s="152"/>
    </row>
    <row r="119" spans="1:10" ht="18.75" x14ac:dyDescent="0.3">
      <c r="A119" s="213"/>
      <c r="B119" s="67"/>
      <c r="C119" s="152"/>
      <c r="D119" s="152"/>
      <c r="E119" s="152"/>
      <c r="F119" s="171"/>
      <c r="G119" s="152"/>
      <c r="H119" s="152"/>
      <c r="I119" s="152"/>
    </row>
    <row r="120" spans="1:10" ht="26.25" customHeight="1" x14ac:dyDescent="0.4">
      <c r="A120" s="208" t="s">
        <v>101</v>
      </c>
      <c r="B120" s="163" t="s">
        <v>118</v>
      </c>
      <c r="C120" s="323" t="str">
        <f>B20</f>
        <v>Tenofovir DF</v>
      </c>
      <c r="D120" s="323"/>
      <c r="E120" s="152" t="s">
        <v>119</v>
      </c>
      <c r="F120" s="152"/>
      <c r="G120" s="153">
        <f>F115</f>
        <v>0.9022615905627297</v>
      </c>
      <c r="H120" s="152"/>
      <c r="I120" s="152"/>
    </row>
    <row r="121" spans="1:10" ht="19.5" customHeight="1" thickBot="1" x14ac:dyDescent="0.35">
      <c r="A121" s="236"/>
      <c r="B121" s="236"/>
      <c r="C121" s="206"/>
      <c r="D121" s="206"/>
      <c r="E121" s="206"/>
      <c r="F121" s="206"/>
      <c r="G121" s="206"/>
      <c r="H121" s="206"/>
    </row>
    <row r="122" spans="1:10" ht="18.75" x14ac:dyDescent="0.3">
      <c r="B122" s="324" t="s">
        <v>21</v>
      </c>
      <c r="C122" s="324"/>
      <c r="E122" s="235" t="s">
        <v>22</v>
      </c>
      <c r="F122" s="207"/>
      <c r="G122" s="324" t="s">
        <v>23</v>
      </c>
      <c r="H122" s="324"/>
    </row>
    <row r="123" spans="1:10" ht="69.95" customHeight="1" x14ac:dyDescent="0.3">
      <c r="A123" s="208" t="s">
        <v>24</v>
      </c>
      <c r="B123" s="210"/>
      <c r="C123" s="210"/>
      <c r="E123" s="210"/>
      <c r="F123" s="152"/>
      <c r="G123" s="210"/>
      <c r="H123" s="210"/>
    </row>
    <row r="124" spans="1:10" ht="69.95" customHeight="1" x14ac:dyDescent="0.3">
      <c r="A124" s="208" t="s">
        <v>25</v>
      </c>
      <c r="B124" s="211"/>
      <c r="C124" s="211"/>
      <c r="E124" s="211"/>
      <c r="F124" s="152"/>
      <c r="G124" s="212"/>
      <c r="H124" s="212"/>
    </row>
    <row r="125" spans="1:10" ht="18.75" x14ac:dyDescent="0.3">
      <c r="A125" s="171"/>
      <c r="B125" s="171"/>
      <c r="C125" s="171"/>
      <c r="D125" s="171"/>
      <c r="E125" s="171"/>
      <c r="F125" s="148"/>
      <c r="G125" s="171"/>
      <c r="H125" s="171"/>
      <c r="I125" s="152"/>
    </row>
    <row r="126" spans="1:10" ht="18.75" x14ac:dyDescent="0.3">
      <c r="A126" s="171"/>
      <c r="B126" s="171"/>
      <c r="C126" s="171"/>
      <c r="D126" s="171"/>
      <c r="E126" s="171"/>
      <c r="F126" s="148"/>
      <c r="G126" s="171"/>
      <c r="H126" s="171"/>
      <c r="I126" s="152"/>
    </row>
    <row r="127" spans="1:10" ht="18.75" x14ac:dyDescent="0.3">
      <c r="A127" s="171"/>
      <c r="B127" s="171"/>
      <c r="C127" s="171"/>
      <c r="D127" s="171"/>
      <c r="E127" s="171"/>
      <c r="F127" s="148"/>
      <c r="G127" s="171"/>
      <c r="H127" s="171"/>
      <c r="I127" s="152"/>
    </row>
    <row r="128" spans="1:10" ht="18.75" x14ac:dyDescent="0.3">
      <c r="A128" s="171"/>
      <c r="B128" s="171"/>
      <c r="C128" s="171"/>
      <c r="D128" s="171"/>
      <c r="E128" s="171"/>
      <c r="F128" s="148"/>
      <c r="G128" s="171"/>
      <c r="H128" s="171"/>
      <c r="I128" s="152"/>
    </row>
    <row r="129" spans="1:9" ht="18.75" x14ac:dyDescent="0.3">
      <c r="A129" s="171"/>
      <c r="B129" s="171"/>
      <c r="C129" s="171"/>
      <c r="D129" s="171"/>
      <c r="E129" s="171"/>
      <c r="F129" s="148"/>
      <c r="G129" s="171"/>
      <c r="H129" s="171"/>
      <c r="I129" s="152"/>
    </row>
    <row r="130" spans="1:9" ht="18.75" x14ac:dyDescent="0.3">
      <c r="A130" s="171"/>
      <c r="B130" s="171"/>
      <c r="C130" s="171"/>
      <c r="D130" s="171"/>
      <c r="E130" s="171"/>
      <c r="F130" s="148"/>
      <c r="G130" s="171"/>
      <c r="H130" s="171"/>
      <c r="I130" s="152"/>
    </row>
    <row r="131" spans="1:9" ht="18.75" x14ac:dyDescent="0.3">
      <c r="A131" s="171"/>
      <c r="B131" s="171"/>
      <c r="C131" s="171"/>
      <c r="D131" s="171"/>
      <c r="E131" s="171"/>
      <c r="F131" s="148"/>
      <c r="G131" s="171"/>
      <c r="H131" s="171"/>
      <c r="I131" s="152"/>
    </row>
    <row r="132" spans="1:9" ht="18.75" x14ac:dyDescent="0.3">
      <c r="A132" s="171"/>
      <c r="B132" s="171"/>
      <c r="C132" s="171"/>
      <c r="D132" s="171"/>
      <c r="E132" s="171"/>
      <c r="F132" s="148"/>
      <c r="G132" s="171"/>
      <c r="H132" s="171"/>
      <c r="I132" s="152"/>
    </row>
    <row r="133" spans="1:9" ht="18.75" x14ac:dyDescent="0.3">
      <c r="A133" s="171"/>
      <c r="B133" s="171"/>
      <c r="C133" s="171"/>
      <c r="D133" s="171"/>
      <c r="E133" s="171"/>
      <c r="F133" s="148"/>
      <c r="G133" s="171"/>
      <c r="H133" s="171"/>
      <c r="I133" s="152"/>
    </row>
    <row r="250" spans="1:1" x14ac:dyDescent="0.25">
      <c r="A250" s="229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B48" zoomScale="50" zoomScaleNormal="40" zoomScalePageLayoutView="50" workbookViewId="0">
      <selection activeCell="J67" sqref="J67"/>
    </sheetView>
  </sheetViews>
  <sheetFormatPr defaultColWidth="9.140625" defaultRowHeight="13.5" x14ac:dyDescent="0.25"/>
  <cols>
    <col min="1" max="1" width="55.42578125" style="229" customWidth="1"/>
    <col min="2" max="2" width="33.7109375" style="229" customWidth="1"/>
    <col min="3" max="3" width="42.28515625" style="229" customWidth="1"/>
    <col min="4" max="4" width="30.5703125" style="229" customWidth="1"/>
    <col min="5" max="5" width="39.85546875" style="229" customWidth="1"/>
    <col min="6" max="6" width="30.7109375" style="229" customWidth="1"/>
    <col min="7" max="7" width="39.85546875" style="229" customWidth="1"/>
    <col min="8" max="8" width="30" style="229" customWidth="1"/>
    <col min="9" max="9" width="30.28515625" style="229" hidden="1" customWidth="1"/>
    <col min="10" max="10" width="30.42578125" style="229" customWidth="1"/>
    <col min="11" max="11" width="21.28515625" style="229" customWidth="1"/>
    <col min="12" max="12" width="9.140625" style="229"/>
    <col min="13" max="16384" width="9.140625" style="33"/>
  </cols>
  <sheetData>
    <row r="1" spans="1:9" ht="18.75" customHeight="1" x14ac:dyDescent="0.25">
      <c r="A1" s="321" t="s">
        <v>40</v>
      </c>
      <c r="B1" s="321"/>
      <c r="C1" s="321"/>
      <c r="D1" s="321"/>
      <c r="E1" s="321"/>
      <c r="F1" s="321"/>
      <c r="G1" s="321"/>
      <c r="H1" s="321"/>
      <c r="I1" s="321"/>
    </row>
    <row r="2" spans="1:9" ht="18.75" customHeight="1" x14ac:dyDescent="0.25">
      <c r="A2" s="321"/>
      <c r="B2" s="321"/>
      <c r="C2" s="321"/>
      <c r="D2" s="321"/>
      <c r="E2" s="321"/>
      <c r="F2" s="321"/>
      <c r="G2" s="321"/>
      <c r="H2" s="321"/>
      <c r="I2" s="321"/>
    </row>
    <row r="3" spans="1:9" ht="18.75" customHeight="1" x14ac:dyDescent="0.25">
      <c r="A3" s="321"/>
      <c r="B3" s="321"/>
      <c r="C3" s="321"/>
      <c r="D3" s="321"/>
      <c r="E3" s="321"/>
      <c r="F3" s="321"/>
      <c r="G3" s="321"/>
      <c r="H3" s="321"/>
      <c r="I3" s="321"/>
    </row>
    <row r="4" spans="1:9" ht="18.75" customHeight="1" x14ac:dyDescent="0.25">
      <c r="A4" s="321"/>
      <c r="B4" s="321"/>
      <c r="C4" s="321"/>
      <c r="D4" s="321"/>
      <c r="E4" s="321"/>
      <c r="F4" s="321"/>
      <c r="G4" s="321"/>
      <c r="H4" s="321"/>
      <c r="I4" s="321"/>
    </row>
    <row r="5" spans="1:9" ht="18.75" customHeight="1" x14ac:dyDescent="0.25">
      <c r="A5" s="321"/>
      <c r="B5" s="321"/>
      <c r="C5" s="321"/>
      <c r="D5" s="321"/>
      <c r="E5" s="321"/>
      <c r="F5" s="321"/>
      <c r="G5" s="321"/>
      <c r="H5" s="321"/>
      <c r="I5" s="321"/>
    </row>
    <row r="6" spans="1:9" ht="18.75" customHeight="1" x14ac:dyDescent="0.25">
      <c r="A6" s="321"/>
      <c r="B6" s="321"/>
      <c r="C6" s="321"/>
      <c r="D6" s="321"/>
      <c r="E6" s="321"/>
      <c r="F6" s="321"/>
      <c r="G6" s="321"/>
      <c r="H6" s="321"/>
      <c r="I6" s="321"/>
    </row>
    <row r="7" spans="1:9" ht="18.75" customHeight="1" x14ac:dyDescent="0.25">
      <c r="A7" s="321"/>
      <c r="B7" s="321"/>
      <c r="C7" s="321"/>
      <c r="D7" s="321"/>
      <c r="E7" s="321"/>
      <c r="F7" s="321"/>
      <c r="G7" s="321"/>
      <c r="H7" s="321"/>
      <c r="I7" s="321"/>
    </row>
    <row r="8" spans="1:9" x14ac:dyDescent="0.25">
      <c r="A8" s="322" t="s">
        <v>41</v>
      </c>
      <c r="B8" s="322"/>
      <c r="C8" s="322"/>
      <c r="D8" s="322"/>
      <c r="E8" s="322"/>
      <c r="F8" s="322"/>
      <c r="G8" s="322"/>
      <c r="H8" s="322"/>
      <c r="I8" s="322"/>
    </row>
    <row r="9" spans="1:9" x14ac:dyDescent="0.25">
      <c r="A9" s="322"/>
      <c r="B9" s="322"/>
      <c r="C9" s="322"/>
      <c r="D9" s="322"/>
      <c r="E9" s="322"/>
      <c r="F9" s="322"/>
      <c r="G9" s="322"/>
      <c r="H9" s="322"/>
      <c r="I9" s="322"/>
    </row>
    <row r="10" spans="1:9" x14ac:dyDescent="0.25">
      <c r="A10" s="322"/>
      <c r="B10" s="322"/>
      <c r="C10" s="322"/>
      <c r="D10" s="322"/>
      <c r="E10" s="322"/>
      <c r="F10" s="322"/>
      <c r="G10" s="322"/>
      <c r="H10" s="322"/>
      <c r="I10" s="322"/>
    </row>
    <row r="11" spans="1:9" x14ac:dyDescent="0.25">
      <c r="A11" s="322"/>
      <c r="B11" s="322"/>
      <c r="C11" s="322"/>
      <c r="D11" s="322"/>
      <c r="E11" s="322"/>
      <c r="F11" s="322"/>
      <c r="G11" s="322"/>
      <c r="H11" s="322"/>
      <c r="I11" s="322"/>
    </row>
    <row r="12" spans="1:9" x14ac:dyDescent="0.25">
      <c r="A12" s="322"/>
      <c r="B12" s="322"/>
      <c r="C12" s="322"/>
      <c r="D12" s="322"/>
      <c r="E12" s="322"/>
      <c r="F12" s="322"/>
      <c r="G12" s="322"/>
      <c r="H12" s="322"/>
      <c r="I12" s="322"/>
    </row>
    <row r="13" spans="1:9" x14ac:dyDescent="0.25">
      <c r="A13" s="322"/>
      <c r="B13" s="322"/>
      <c r="C13" s="322"/>
      <c r="D13" s="322"/>
      <c r="E13" s="322"/>
      <c r="F13" s="322"/>
      <c r="G13" s="322"/>
      <c r="H13" s="322"/>
      <c r="I13" s="322"/>
    </row>
    <row r="14" spans="1:9" x14ac:dyDescent="0.25">
      <c r="A14" s="322"/>
      <c r="B14" s="322"/>
      <c r="C14" s="322"/>
      <c r="D14" s="322"/>
      <c r="E14" s="322"/>
      <c r="F14" s="322"/>
      <c r="G14" s="322"/>
      <c r="H14" s="322"/>
      <c r="I14" s="322"/>
    </row>
    <row r="15" spans="1:9" ht="19.5" customHeight="1" thickBot="1" x14ac:dyDescent="0.35">
      <c r="A15" s="152"/>
    </row>
    <row r="16" spans="1:9" ht="19.5" customHeight="1" thickBot="1" x14ac:dyDescent="0.35">
      <c r="A16" s="294" t="s">
        <v>26</v>
      </c>
      <c r="B16" s="295"/>
      <c r="C16" s="295"/>
      <c r="D16" s="295"/>
      <c r="E16" s="295"/>
      <c r="F16" s="295"/>
      <c r="G16" s="295"/>
      <c r="H16" s="296"/>
    </row>
    <row r="17" spans="1:14" ht="20.25" customHeight="1" x14ac:dyDescent="0.25">
      <c r="A17" s="297" t="s">
        <v>42</v>
      </c>
      <c r="B17" s="297"/>
      <c r="C17" s="297"/>
      <c r="D17" s="297"/>
      <c r="E17" s="297"/>
      <c r="F17" s="297"/>
      <c r="G17" s="297"/>
      <c r="H17" s="297"/>
    </row>
    <row r="18" spans="1:14" ht="26.25" customHeight="1" x14ac:dyDescent="0.4">
      <c r="A18" s="47" t="s">
        <v>28</v>
      </c>
      <c r="B18" s="293" t="s">
        <v>123</v>
      </c>
      <c r="C18" s="293"/>
      <c r="D18" s="214"/>
      <c r="E18" s="48"/>
      <c r="F18" s="227"/>
      <c r="G18" s="227"/>
      <c r="H18" s="227"/>
    </row>
    <row r="19" spans="1:14" ht="26.25" customHeight="1" x14ac:dyDescent="0.4">
      <c r="A19" s="47" t="s">
        <v>29</v>
      </c>
      <c r="B19" s="231" t="str">
        <f>Lam!B19</f>
        <v>NDQD2016061057</v>
      </c>
      <c r="C19" s="227">
        <v>29</v>
      </c>
      <c r="D19" s="227"/>
      <c r="E19" s="227"/>
      <c r="F19" s="227"/>
      <c r="G19" s="227"/>
      <c r="H19" s="227"/>
    </row>
    <row r="20" spans="1:14" ht="26.25" customHeight="1" x14ac:dyDescent="0.4">
      <c r="A20" s="47" t="s">
        <v>30</v>
      </c>
      <c r="B20" s="298" t="s">
        <v>127</v>
      </c>
      <c r="C20" s="298"/>
      <c r="D20" s="227"/>
      <c r="E20" s="227"/>
      <c r="F20" s="227"/>
      <c r="G20" s="227"/>
      <c r="H20" s="227"/>
    </row>
    <row r="21" spans="1:14" ht="26.25" customHeight="1" x14ac:dyDescent="0.4">
      <c r="A21" s="47" t="s">
        <v>31</v>
      </c>
      <c r="B21" s="298" t="s">
        <v>129</v>
      </c>
      <c r="C21" s="298"/>
      <c r="D21" s="298"/>
      <c r="E21" s="298"/>
      <c r="F21" s="298"/>
      <c r="G21" s="298"/>
      <c r="H21" s="298"/>
      <c r="I21" s="51"/>
    </row>
    <row r="22" spans="1:14" ht="26.25" customHeight="1" x14ac:dyDescent="0.4">
      <c r="A22" s="47" t="s">
        <v>32</v>
      </c>
      <c r="B22" s="52">
        <v>42552</v>
      </c>
      <c r="C22" s="227"/>
      <c r="D22" s="227"/>
      <c r="E22" s="227"/>
      <c r="F22" s="227"/>
      <c r="G22" s="227"/>
      <c r="H22" s="227"/>
    </row>
    <row r="23" spans="1:14" ht="26.25" customHeight="1" x14ac:dyDescent="0.4">
      <c r="A23" s="47" t="s">
        <v>33</v>
      </c>
      <c r="B23" s="52">
        <v>42556</v>
      </c>
      <c r="C23" s="227"/>
      <c r="D23" s="227"/>
      <c r="E23" s="227"/>
      <c r="F23" s="227"/>
      <c r="G23" s="227"/>
      <c r="H23" s="227"/>
    </row>
    <row r="24" spans="1:14" ht="18.75" x14ac:dyDescent="0.3">
      <c r="A24" s="47"/>
      <c r="B24" s="53"/>
    </row>
    <row r="25" spans="1:14" ht="18.75" x14ac:dyDescent="0.3">
      <c r="A25" s="54" t="s">
        <v>1</v>
      </c>
      <c r="B25" s="53"/>
    </row>
    <row r="26" spans="1:14" ht="26.25" customHeight="1" x14ac:dyDescent="0.4">
      <c r="A26" s="208" t="s">
        <v>4</v>
      </c>
      <c r="B26" s="293" t="s">
        <v>127</v>
      </c>
      <c r="C26" s="293"/>
    </row>
    <row r="27" spans="1:14" ht="26.25" customHeight="1" x14ac:dyDescent="0.4">
      <c r="A27" s="163" t="s">
        <v>43</v>
      </c>
      <c r="B27" s="299" t="s">
        <v>128</v>
      </c>
      <c r="C27" s="299"/>
    </row>
    <row r="28" spans="1:14" ht="27" customHeight="1" thickBot="1" x14ac:dyDescent="0.45">
      <c r="A28" s="163" t="s">
        <v>5</v>
      </c>
      <c r="B28" s="155">
        <v>99.3</v>
      </c>
    </row>
    <row r="29" spans="1:14" s="10" customFormat="1" ht="27" customHeight="1" thickBot="1" x14ac:dyDescent="0.45">
      <c r="A29" s="163" t="s">
        <v>44</v>
      </c>
      <c r="B29" s="58">
        <v>0</v>
      </c>
      <c r="C29" s="300" t="s">
        <v>45</v>
      </c>
      <c r="D29" s="301"/>
      <c r="E29" s="301"/>
      <c r="F29" s="301"/>
      <c r="G29" s="302"/>
      <c r="I29" s="59"/>
      <c r="J29" s="59"/>
      <c r="K29" s="59"/>
      <c r="L29" s="59"/>
    </row>
    <row r="30" spans="1:14" s="10" customFormat="1" ht="19.5" customHeight="1" thickBot="1" x14ac:dyDescent="0.35">
      <c r="A30" s="163" t="s">
        <v>46</v>
      </c>
      <c r="B30" s="234">
        <f>B28-B29</f>
        <v>99.3</v>
      </c>
      <c r="C30" s="61"/>
      <c r="D30" s="61"/>
      <c r="E30" s="61"/>
      <c r="F30" s="61"/>
      <c r="G30" s="62"/>
      <c r="I30" s="59"/>
      <c r="J30" s="59"/>
      <c r="K30" s="59"/>
      <c r="L30" s="59"/>
    </row>
    <row r="31" spans="1:14" s="10" customFormat="1" ht="27" customHeight="1" thickBot="1" x14ac:dyDescent="0.45">
      <c r="A31" s="163" t="s">
        <v>47</v>
      </c>
      <c r="B31" s="63">
        <v>1</v>
      </c>
      <c r="C31" s="303" t="s">
        <v>48</v>
      </c>
      <c r="D31" s="304"/>
      <c r="E31" s="304"/>
      <c r="F31" s="304"/>
      <c r="G31" s="304"/>
      <c r="H31" s="305"/>
      <c r="I31" s="59"/>
      <c r="J31" s="59"/>
      <c r="K31" s="59"/>
      <c r="L31" s="59"/>
    </row>
    <row r="32" spans="1:14" s="10" customFormat="1" ht="27" customHeight="1" thickBot="1" x14ac:dyDescent="0.45">
      <c r="A32" s="163" t="s">
        <v>49</v>
      </c>
      <c r="B32" s="63">
        <v>1</v>
      </c>
      <c r="C32" s="303" t="s">
        <v>50</v>
      </c>
      <c r="D32" s="304"/>
      <c r="E32" s="304"/>
      <c r="F32" s="304"/>
      <c r="G32" s="304"/>
      <c r="H32" s="305"/>
      <c r="I32" s="59"/>
      <c r="J32" s="59"/>
      <c r="K32" s="59"/>
      <c r="L32" s="64"/>
      <c r="M32" s="64"/>
      <c r="N32" s="65"/>
    </row>
    <row r="33" spans="1:14" s="10" customFormat="1" ht="17.25" customHeight="1" x14ac:dyDescent="0.3">
      <c r="A33" s="163"/>
      <c r="B33" s="66"/>
      <c r="C33" s="67"/>
      <c r="D33" s="67"/>
      <c r="E33" s="67"/>
      <c r="F33" s="67"/>
      <c r="G33" s="67"/>
      <c r="H33" s="67"/>
      <c r="I33" s="59"/>
      <c r="J33" s="59"/>
      <c r="K33" s="59"/>
      <c r="L33" s="64"/>
      <c r="M33" s="64"/>
      <c r="N33" s="65"/>
    </row>
    <row r="34" spans="1:14" s="10" customFormat="1" ht="18.75" x14ac:dyDescent="0.3">
      <c r="A34" s="163" t="s">
        <v>51</v>
      </c>
      <c r="B34" s="68">
        <f>B31/B32</f>
        <v>1</v>
      </c>
      <c r="C34" s="152" t="s">
        <v>52</v>
      </c>
      <c r="D34" s="152"/>
      <c r="E34" s="152"/>
      <c r="F34" s="152"/>
      <c r="G34" s="152"/>
      <c r="I34" s="59"/>
      <c r="J34" s="59"/>
      <c r="K34" s="59"/>
      <c r="L34" s="64"/>
      <c r="M34" s="64"/>
      <c r="N34" s="65"/>
    </row>
    <row r="35" spans="1:14" s="10" customFormat="1" ht="19.5" customHeight="1" thickBot="1" x14ac:dyDescent="0.35">
      <c r="A35" s="163"/>
      <c r="B35" s="234"/>
      <c r="G35" s="152"/>
      <c r="I35" s="59"/>
      <c r="J35" s="59"/>
      <c r="K35" s="59"/>
      <c r="L35" s="64"/>
      <c r="M35" s="64"/>
      <c r="N35" s="65"/>
    </row>
    <row r="36" spans="1:14" s="10" customFormat="1" ht="27" customHeight="1" thickBot="1" x14ac:dyDescent="0.45">
      <c r="A36" s="69" t="s">
        <v>53</v>
      </c>
      <c r="B36" s="70">
        <v>5</v>
      </c>
      <c r="C36" s="152"/>
      <c r="D36" s="306" t="s">
        <v>54</v>
      </c>
      <c r="E36" s="307"/>
      <c r="F36" s="306" t="s">
        <v>55</v>
      </c>
      <c r="G36" s="308"/>
      <c r="J36" s="59"/>
      <c r="K36" s="59"/>
      <c r="L36" s="64"/>
      <c r="M36" s="64"/>
      <c r="N36" s="65"/>
    </row>
    <row r="37" spans="1:14" s="10" customFormat="1" ht="27" customHeight="1" thickBot="1" x14ac:dyDescent="0.45">
      <c r="A37" s="71" t="s">
        <v>56</v>
      </c>
      <c r="B37" s="72">
        <v>4</v>
      </c>
      <c r="C37" s="73" t="s">
        <v>57</v>
      </c>
      <c r="D37" s="74" t="s">
        <v>58</v>
      </c>
      <c r="E37" s="75" t="s">
        <v>59</v>
      </c>
      <c r="F37" s="74" t="s">
        <v>58</v>
      </c>
      <c r="G37" s="76" t="s">
        <v>59</v>
      </c>
      <c r="I37" s="77" t="s">
        <v>60</v>
      </c>
      <c r="J37" s="59"/>
      <c r="K37" s="59"/>
      <c r="L37" s="64"/>
      <c r="M37" s="64"/>
      <c r="N37" s="65"/>
    </row>
    <row r="38" spans="1:14" s="10" customFormat="1" ht="26.25" customHeight="1" x14ac:dyDescent="0.4">
      <c r="A38" s="71" t="s">
        <v>61</v>
      </c>
      <c r="B38" s="72">
        <v>10</v>
      </c>
      <c r="C38" s="78">
        <v>1</v>
      </c>
      <c r="D38" s="79">
        <v>105750699</v>
      </c>
      <c r="E38" s="80">
        <f>IF(ISBLANK(D38),"-",$D$48/$D$45*D38)</f>
        <v>79736576.973224089</v>
      </c>
      <c r="F38" s="79">
        <v>92157039</v>
      </c>
      <c r="G38" s="81">
        <f>IF(ISBLANK(F38),"-",$D$48/$F$45*F38)</f>
        <v>83041057.445064634</v>
      </c>
      <c r="I38" s="82"/>
      <c r="J38" s="59"/>
      <c r="K38" s="59"/>
      <c r="L38" s="64"/>
      <c r="M38" s="64"/>
      <c r="N38" s="65"/>
    </row>
    <row r="39" spans="1:14" s="10" customFormat="1" ht="26.25" customHeight="1" x14ac:dyDescent="0.4">
      <c r="A39" s="71" t="s">
        <v>62</v>
      </c>
      <c r="B39" s="72">
        <v>3</v>
      </c>
      <c r="C39" s="103">
        <v>2</v>
      </c>
      <c r="D39" s="84">
        <v>106285640</v>
      </c>
      <c r="E39" s="85">
        <f>IF(ISBLANK(D39),"-",$D$48/$D$45*D39)</f>
        <v>80139925.269036606</v>
      </c>
      <c r="F39" s="84">
        <v>91875897</v>
      </c>
      <c r="G39" s="86">
        <f>IF(ISBLANK(F39),"-",$D$48/$F$45*F39)</f>
        <v>82787725.42370683</v>
      </c>
      <c r="I39" s="310">
        <f>ABS((F43/D43*D42)-F42)/D42</f>
        <v>2.9368277811341482E-2</v>
      </c>
      <c r="J39" s="59"/>
      <c r="K39" s="59"/>
      <c r="L39" s="64"/>
      <c r="M39" s="64"/>
      <c r="N39" s="65"/>
    </row>
    <row r="40" spans="1:14" ht="26.25" customHeight="1" x14ac:dyDescent="0.4">
      <c r="A40" s="71" t="s">
        <v>63</v>
      </c>
      <c r="B40" s="72">
        <v>50</v>
      </c>
      <c r="C40" s="103">
        <v>3</v>
      </c>
      <c r="D40" s="84">
        <v>106465038</v>
      </c>
      <c r="E40" s="85">
        <f>IF(ISBLANK(D40),"-",$D$48/$D$45*D40)</f>
        <v>80275192.293946236</v>
      </c>
      <c r="F40" s="84">
        <v>91835680</v>
      </c>
      <c r="G40" s="86">
        <f>IF(ISBLANK(F40),"-",$D$48/$F$45*F40)</f>
        <v>82751486.605234504</v>
      </c>
      <c r="I40" s="310"/>
      <c r="L40" s="64"/>
      <c r="M40" s="64"/>
      <c r="N40" s="152"/>
    </row>
    <row r="41" spans="1:14" ht="27" customHeight="1" thickBot="1" x14ac:dyDescent="0.45">
      <c r="A41" s="71" t="s">
        <v>64</v>
      </c>
      <c r="B41" s="72">
        <v>1</v>
      </c>
      <c r="C41" s="88">
        <v>4</v>
      </c>
      <c r="D41" s="89"/>
      <c r="E41" s="90" t="str">
        <f>IF(ISBLANK(D41),"-",$D$48/$D$45*D41)</f>
        <v>-</v>
      </c>
      <c r="F41" s="89"/>
      <c r="G41" s="91" t="str">
        <f>IF(ISBLANK(F41),"-",$D$48/$F$45*F41)</f>
        <v>-</v>
      </c>
      <c r="I41" s="92"/>
      <c r="L41" s="64"/>
      <c r="M41" s="64"/>
      <c r="N41" s="152"/>
    </row>
    <row r="42" spans="1:14" ht="27" customHeight="1" thickBot="1" x14ac:dyDescent="0.45">
      <c r="A42" s="71" t="s">
        <v>65</v>
      </c>
      <c r="B42" s="72">
        <v>1</v>
      </c>
      <c r="C42" s="93" t="s">
        <v>66</v>
      </c>
      <c r="D42" s="94">
        <f>AVERAGE(D38:D41)</f>
        <v>106167125.66666667</v>
      </c>
      <c r="E42" s="95">
        <f>AVERAGE(E38:E41)</f>
        <v>80050564.845402315</v>
      </c>
      <c r="F42" s="94">
        <f>AVERAGE(F38:F41)</f>
        <v>91956205.333333328</v>
      </c>
      <c r="G42" s="96">
        <f>AVERAGE(G38:G41)</f>
        <v>82860089.824668661</v>
      </c>
      <c r="H42" s="228"/>
    </row>
    <row r="43" spans="1:14" ht="26.25" customHeight="1" x14ac:dyDescent="0.4">
      <c r="A43" s="71" t="s">
        <v>67</v>
      </c>
      <c r="B43" s="72">
        <v>1</v>
      </c>
      <c r="C43" s="98" t="s">
        <v>68</v>
      </c>
      <c r="D43" s="99">
        <v>33.39</v>
      </c>
      <c r="E43" s="152"/>
      <c r="F43" s="99">
        <v>27.94</v>
      </c>
      <c r="H43" s="228"/>
    </row>
    <row r="44" spans="1:14" ht="26.25" customHeight="1" x14ac:dyDescent="0.4">
      <c r="A44" s="71" t="s">
        <v>69</v>
      </c>
      <c r="B44" s="72">
        <v>1</v>
      </c>
      <c r="C44" s="100" t="s">
        <v>70</v>
      </c>
      <c r="D44" s="101">
        <f>D43*$B$34</f>
        <v>33.39</v>
      </c>
      <c r="E44" s="171"/>
      <c r="F44" s="101">
        <f>F43*$B$34</f>
        <v>27.94</v>
      </c>
      <c r="H44" s="228"/>
    </row>
    <row r="45" spans="1:14" ht="19.5" customHeight="1" thickBot="1" x14ac:dyDescent="0.35">
      <c r="A45" s="71" t="s">
        <v>71</v>
      </c>
      <c r="B45" s="103">
        <f>(B44/B43)*(B42/B41)*(B40/B39)*(B38/B37)*B36</f>
        <v>208.33333333333337</v>
      </c>
      <c r="C45" s="100" t="s">
        <v>72</v>
      </c>
      <c r="D45" s="104">
        <f>D44*$B$30/100</f>
        <v>33.156269999999999</v>
      </c>
      <c r="E45" s="148"/>
      <c r="F45" s="104">
        <f>F44*$B$30/100</f>
        <v>27.744420000000002</v>
      </c>
      <c r="H45" s="228"/>
    </row>
    <row r="46" spans="1:14" ht="19.5" customHeight="1" thickBot="1" x14ac:dyDescent="0.35">
      <c r="A46" s="311" t="s">
        <v>73</v>
      </c>
      <c r="B46" s="312"/>
      <c r="C46" s="100" t="s">
        <v>74</v>
      </c>
      <c r="D46" s="106">
        <f>D45/$B$45</f>
        <v>0.15915009599999996</v>
      </c>
      <c r="E46" s="107"/>
      <c r="F46" s="108">
        <f>F45/$B$45</f>
        <v>0.13317321599999998</v>
      </c>
      <c r="H46" s="228"/>
    </row>
    <row r="47" spans="1:14" ht="27" customHeight="1" thickBot="1" x14ac:dyDescent="0.45">
      <c r="A47" s="313"/>
      <c r="B47" s="314"/>
      <c r="C47" s="109" t="s">
        <v>75</v>
      </c>
      <c r="D47" s="110">
        <v>0.12</v>
      </c>
      <c r="E47" s="111"/>
      <c r="F47" s="107"/>
      <c r="H47" s="228"/>
    </row>
    <row r="48" spans="1:14" ht="18.75" x14ac:dyDescent="0.3">
      <c r="C48" s="112" t="s">
        <v>76</v>
      </c>
      <c r="D48" s="104">
        <f>D47*$B$45</f>
        <v>25.000000000000004</v>
      </c>
      <c r="F48" s="113"/>
      <c r="H48" s="228"/>
    </row>
    <row r="49" spans="1:12" ht="19.5" customHeight="1" thickBot="1" x14ac:dyDescent="0.35">
      <c r="C49" s="114" t="s">
        <v>77</v>
      </c>
      <c r="D49" s="115">
        <f>D48/B34</f>
        <v>25.000000000000004</v>
      </c>
      <c r="F49" s="113"/>
      <c r="H49" s="228"/>
    </row>
    <row r="50" spans="1:12" ht="18.75" x14ac:dyDescent="0.3">
      <c r="C50" s="69" t="s">
        <v>78</v>
      </c>
      <c r="D50" s="116">
        <f>AVERAGE(E38:E41,G38:G41)</f>
        <v>81455327.335035488</v>
      </c>
      <c r="F50" s="117"/>
      <c r="H50" s="228"/>
    </row>
    <row r="51" spans="1:12" ht="18.75" x14ac:dyDescent="0.3">
      <c r="C51" s="71" t="s">
        <v>79</v>
      </c>
      <c r="D51" s="118">
        <f>STDEV(E38:E41,G38:G41)/D50</f>
        <v>1.9056107575110948E-2</v>
      </c>
      <c r="F51" s="117"/>
      <c r="H51" s="228"/>
    </row>
    <row r="52" spans="1:12" ht="19.5" customHeight="1" thickBot="1" x14ac:dyDescent="0.35">
      <c r="C52" s="119" t="s">
        <v>15</v>
      </c>
      <c r="D52" s="120">
        <f>COUNT(E38:E41,G38:G41)</f>
        <v>6</v>
      </c>
      <c r="F52" s="117"/>
    </row>
    <row r="54" spans="1:12" ht="18.75" x14ac:dyDescent="0.3">
      <c r="A54" s="121" t="s">
        <v>1</v>
      </c>
      <c r="B54" s="122" t="s">
        <v>80</v>
      </c>
    </row>
    <row r="55" spans="1:12" ht="18.75" x14ac:dyDescent="0.3">
      <c r="A55" s="152" t="s">
        <v>81</v>
      </c>
      <c r="B55" s="124" t="str">
        <f>B21</f>
        <v>Efavirenz 600mg</v>
      </c>
    </row>
    <row r="56" spans="1:12" ht="26.25" customHeight="1" x14ac:dyDescent="0.4">
      <c r="A56" s="124" t="s">
        <v>82</v>
      </c>
      <c r="B56" s="125">
        <v>600</v>
      </c>
      <c r="C56" s="152" t="str">
        <f>B20</f>
        <v>Efavirenz</v>
      </c>
      <c r="H56" s="171"/>
    </row>
    <row r="57" spans="1:12" ht="18.75" x14ac:dyDescent="0.3">
      <c r="A57" s="124" t="s">
        <v>83</v>
      </c>
      <c r="B57" s="215">
        <f>Lam!B57</f>
        <v>1759.5840000000001</v>
      </c>
      <c r="H57" s="171"/>
    </row>
    <row r="58" spans="1:12" ht="19.5" customHeight="1" thickBot="1" x14ac:dyDescent="0.35">
      <c r="H58" s="171"/>
    </row>
    <row r="59" spans="1:12" s="10" customFormat="1" ht="27" customHeight="1" thickBot="1" x14ac:dyDescent="0.45">
      <c r="A59" s="69" t="s">
        <v>84</v>
      </c>
      <c r="B59" s="70">
        <v>100</v>
      </c>
      <c r="C59" s="152"/>
      <c r="D59" s="127" t="s">
        <v>85</v>
      </c>
      <c r="E59" s="128" t="s">
        <v>57</v>
      </c>
      <c r="F59" s="128" t="s">
        <v>58</v>
      </c>
      <c r="G59" s="128" t="s">
        <v>86</v>
      </c>
      <c r="H59" s="73" t="s">
        <v>87</v>
      </c>
      <c r="L59" s="59"/>
    </row>
    <row r="60" spans="1:12" s="10" customFormat="1" ht="26.25" customHeight="1" x14ac:dyDescent="0.4">
      <c r="A60" s="71" t="s">
        <v>88</v>
      </c>
      <c r="B60" s="72">
        <v>5</v>
      </c>
      <c r="C60" s="315" t="s">
        <v>89</v>
      </c>
      <c r="D60" s="318">
        <f>Lam!D60</f>
        <v>1751.82</v>
      </c>
      <c r="E60" s="129">
        <v>1</v>
      </c>
      <c r="F60" s="130">
        <v>80728190</v>
      </c>
      <c r="G60" s="216">
        <f>IF(ISBLANK(F60),"-",(F60/$D$50*$D$47*$B$68)*($B$57/$D$60))</f>
        <v>597.27934517083941</v>
      </c>
      <c r="H60" s="131">
        <f t="shared" ref="H60:H71" si="0">IF(ISBLANK(F60),"-",G60/$B$56)</f>
        <v>0.99546557528473234</v>
      </c>
      <c r="L60" s="59"/>
    </row>
    <row r="61" spans="1:12" s="10" customFormat="1" ht="26.25" customHeight="1" x14ac:dyDescent="0.4">
      <c r="A61" s="71" t="s">
        <v>90</v>
      </c>
      <c r="B61" s="72">
        <v>50</v>
      </c>
      <c r="C61" s="316"/>
      <c r="D61" s="319"/>
      <c r="E61" s="132">
        <v>2</v>
      </c>
      <c r="F61" s="84">
        <v>80560625</v>
      </c>
      <c r="G61" s="217">
        <f>IF(ISBLANK(F61),"-",(F61/$D$50*$D$47*$B$68)*($B$57/$D$60))</f>
        <v>596.03959096015353</v>
      </c>
      <c r="H61" s="133">
        <f t="shared" si="0"/>
        <v>0.99339931826692252</v>
      </c>
      <c r="L61" s="59"/>
    </row>
    <row r="62" spans="1:12" s="10" customFormat="1" ht="26.25" customHeight="1" x14ac:dyDescent="0.4">
      <c r="A62" s="71" t="s">
        <v>91</v>
      </c>
      <c r="B62" s="72">
        <v>10</v>
      </c>
      <c r="C62" s="316"/>
      <c r="D62" s="319"/>
      <c r="E62" s="132">
        <v>3</v>
      </c>
      <c r="F62" s="134">
        <v>80155274</v>
      </c>
      <c r="G62" s="217">
        <f>IF(ISBLANK(F62),"-",(F62/$D$50*$D$47*$B$68)*($B$57/$D$60))</f>
        <v>593.0405421787508</v>
      </c>
      <c r="H62" s="133">
        <f t="shared" si="0"/>
        <v>0.98840090363125133</v>
      </c>
      <c r="L62" s="59"/>
    </row>
    <row r="63" spans="1:12" ht="27" customHeight="1" thickBot="1" x14ac:dyDescent="0.45">
      <c r="A63" s="71" t="s">
        <v>92</v>
      </c>
      <c r="B63" s="72">
        <v>50</v>
      </c>
      <c r="C63" s="317"/>
      <c r="D63" s="320"/>
      <c r="E63" s="135">
        <v>4</v>
      </c>
      <c r="F63" s="136"/>
      <c r="G63" s="217" t="str">
        <f>IF(ISBLANK(F63),"-",(F63/$D$50*$D$47*$B$68)*($B$57/$D$60))</f>
        <v>-</v>
      </c>
      <c r="H63" s="133" t="str">
        <f t="shared" si="0"/>
        <v>-</v>
      </c>
    </row>
    <row r="64" spans="1:12" ht="26.25" customHeight="1" x14ac:dyDescent="0.4">
      <c r="A64" s="71" t="s">
        <v>93</v>
      </c>
      <c r="B64" s="72">
        <v>1</v>
      </c>
      <c r="C64" s="315" t="s">
        <v>94</v>
      </c>
      <c r="D64" s="318">
        <f>Lam!D64</f>
        <v>1764.92</v>
      </c>
      <c r="E64" s="129">
        <v>1</v>
      </c>
      <c r="F64" s="130">
        <v>79148571</v>
      </c>
      <c r="G64" s="218">
        <f>IF(ISBLANK(F64),"-",(F64/$D$50*$D$47*$B$68)*($B$57/$D$64))</f>
        <v>581.24578301057011</v>
      </c>
      <c r="H64" s="137">
        <f t="shared" si="0"/>
        <v>0.96874297168428347</v>
      </c>
    </row>
    <row r="65" spans="1:8" ht="26.25" customHeight="1" x14ac:dyDescent="0.4">
      <c r="A65" s="71" t="s">
        <v>95</v>
      </c>
      <c r="B65" s="72">
        <v>1</v>
      </c>
      <c r="C65" s="316"/>
      <c r="D65" s="319"/>
      <c r="E65" s="132">
        <v>2</v>
      </c>
      <c r="F65" s="84">
        <v>78840576</v>
      </c>
      <c r="G65" s="219">
        <f>IF(ISBLANK(F65),"-",(F65/$D$50*$D$47*$B$68)*($B$57/$D$64))</f>
        <v>578.9839507035997</v>
      </c>
      <c r="H65" s="138">
        <f t="shared" si="0"/>
        <v>0.96497325117266619</v>
      </c>
    </row>
    <row r="66" spans="1:8" ht="26.25" customHeight="1" x14ac:dyDescent="0.4">
      <c r="A66" s="71" t="s">
        <v>96</v>
      </c>
      <c r="B66" s="72">
        <v>1</v>
      </c>
      <c r="C66" s="316"/>
      <c r="D66" s="319"/>
      <c r="E66" s="132">
        <v>3</v>
      </c>
      <c r="F66" s="84">
        <v>81267110</v>
      </c>
      <c r="G66" s="219">
        <f>IF(ISBLANK(F66),"-",(F66/$D$50*$D$47*$B$68)*($B$57/$D$64))</f>
        <v>596.80376269782721</v>
      </c>
      <c r="H66" s="138">
        <f t="shared" si="0"/>
        <v>0.994672937829712</v>
      </c>
    </row>
    <row r="67" spans="1:8" ht="27" customHeight="1" thickBot="1" x14ac:dyDescent="0.45">
      <c r="A67" s="71" t="s">
        <v>97</v>
      </c>
      <c r="B67" s="72">
        <v>1</v>
      </c>
      <c r="C67" s="317"/>
      <c r="D67" s="320"/>
      <c r="E67" s="135">
        <v>4</v>
      </c>
      <c r="F67" s="136"/>
      <c r="G67" s="220" t="str">
        <f>IF(ISBLANK(F67),"-",(F67/$D$50*$D$47*$B$68)*($B$57/$D$64))</f>
        <v>-</v>
      </c>
      <c r="H67" s="139" t="str">
        <f t="shared" si="0"/>
        <v>-</v>
      </c>
    </row>
    <row r="68" spans="1:8" ht="26.25" customHeight="1" x14ac:dyDescent="0.4">
      <c r="A68" s="71" t="s">
        <v>98</v>
      </c>
      <c r="B68" s="140">
        <f>(B67/B66)*(B65/B64)*(B63/B62)*(B61/B60)*B59</f>
        <v>5000</v>
      </c>
      <c r="C68" s="315" t="s">
        <v>99</v>
      </c>
      <c r="D68" s="318">
        <f>Lam!D68</f>
        <v>1751.21</v>
      </c>
      <c r="E68" s="129">
        <v>1</v>
      </c>
      <c r="F68" s="130">
        <v>82525060</v>
      </c>
      <c r="G68" s="218">
        <f>IF(ISBLANK(F68),"-",(F68/$D$50*$D$47*$B$68)*($B$57/$D$68))</f>
        <v>610.78643272423562</v>
      </c>
      <c r="H68" s="133">
        <f t="shared" si="0"/>
        <v>1.0179773878737259</v>
      </c>
    </row>
    <row r="69" spans="1:8" ht="27" customHeight="1" thickBot="1" x14ac:dyDescent="0.45">
      <c r="A69" s="119" t="s">
        <v>100</v>
      </c>
      <c r="B69" s="141">
        <f>(D47*B68)/B56*B57</f>
        <v>1759.5840000000001</v>
      </c>
      <c r="C69" s="316"/>
      <c r="D69" s="319"/>
      <c r="E69" s="132">
        <v>2</v>
      </c>
      <c r="F69" s="84">
        <v>80881904</v>
      </c>
      <c r="G69" s="219">
        <f>IF(ISBLANK(F69),"-",(F69/$D$50*$D$47*$B$68)*($B$57/$D$68))</f>
        <v>598.62506753832201</v>
      </c>
      <c r="H69" s="133">
        <f t="shared" si="0"/>
        <v>0.99770844589720331</v>
      </c>
    </row>
    <row r="70" spans="1:8" ht="26.25" customHeight="1" x14ac:dyDescent="0.4">
      <c r="A70" s="328" t="s">
        <v>73</v>
      </c>
      <c r="B70" s="329"/>
      <c r="C70" s="316"/>
      <c r="D70" s="319"/>
      <c r="E70" s="132">
        <v>3</v>
      </c>
      <c r="F70" s="84">
        <v>78648653</v>
      </c>
      <c r="G70" s="219">
        <f>IF(ISBLANK(F70),"-",(F70/$D$50*$D$47*$B$68)*($B$57/$D$68))</f>
        <v>582.09627723307619</v>
      </c>
      <c r="H70" s="133">
        <f t="shared" si="0"/>
        <v>0.97016046205512696</v>
      </c>
    </row>
    <row r="71" spans="1:8" ht="27" customHeight="1" thickBot="1" x14ac:dyDescent="0.45">
      <c r="A71" s="330"/>
      <c r="B71" s="331"/>
      <c r="C71" s="327"/>
      <c r="D71" s="320"/>
      <c r="E71" s="135">
        <v>4</v>
      </c>
      <c r="F71" s="136"/>
      <c r="G71" s="220" t="str">
        <f>IF(ISBLANK(F71),"-",(F71/$D$50*$D$47*$B$68)*($B$57/$D$68))</f>
        <v>-</v>
      </c>
      <c r="H71" s="142" t="str">
        <f t="shared" si="0"/>
        <v>-</v>
      </c>
    </row>
    <row r="72" spans="1:8" ht="26.25" customHeight="1" x14ac:dyDescent="0.4">
      <c r="A72" s="171"/>
      <c r="B72" s="171"/>
      <c r="C72" s="171"/>
      <c r="D72" s="171"/>
      <c r="E72" s="171"/>
      <c r="F72" s="145" t="s">
        <v>66</v>
      </c>
      <c r="G72" s="225">
        <f>AVERAGE(G60:G71)</f>
        <v>592.76675024637484</v>
      </c>
      <c r="H72" s="146">
        <f>AVERAGE(H60:H71)</f>
        <v>0.98794458374395822</v>
      </c>
    </row>
    <row r="73" spans="1:8" ht="26.25" customHeight="1" x14ac:dyDescent="0.4">
      <c r="C73" s="171"/>
      <c r="D73" s="171"/>
      <c r="E73" s="171"/>
      <c r="F73" s="147" t="s">
        <v>79</v>
      </c>
      <c r="G73" s="221">
        <f>STDEV(G60:G71)/G72</f>
        <v>1.7317834745526332E-2</v>
      </c>
      <c r="H73" s="221">
        <f>STDEV(H60:H71)/H72</f>
        <v>1.7317834745526312E-2</v>
      </c>
    </row>
    <row r="74" spans="1:8" ht="27" customHeight="1" thickBot="1" x14ac:dyDescent="0.45">
      <c r="A74" s="171"/>
      <c r="B74" s="171"/>
      <c r="C74" s="171"/>
      <c r="D74" s="171"/>
      <c r="E74" s="148"/>
      <c r="F74" s="149" t="s">
        <v>15</v>
      </c>
      <c r="G74" s="150">
        <f>COUNT(G60:G71)</f>
        <v>9</v>
      </c>
      <c r="H74" s="150">
        <f>COUNT(H60:H71)</f>
        <v>9</v>
      </c>
    </row>
    <row r="76" spans="1:8" ht="26.25" customHeight="1" x14ac:dyDescent="0.4">
      <c r="A76" s="208" t="s">
        <v>101</v>
      </c>
      <c r="B76" s="163" t="s">
        <v>102</v>
      </c>
      <c r="C76" s="323" t="str">
        <f>B20</f>
        <v>Efavirenz</v>
      </c>
      <c r="D76" s="323"/>
      <c r="E76" s="152" t="s">
        <v>103</v>
      </c>
      <c r="F76" s="152"/>
      <c r="G76" s="153">
        <f>H72</f>
        <v>0.98794458374395822</v>
      </c>
      <c r="H76" s="234"/>
    </row>
    <row r="77" spans="1:8" ht="18.75" x14ac:dyDescent="0.3">
      <c r="A77" s="54" t="s">
        <v>104</v>
      </c>
      <c r="B77" s="54" t="s">
        <v>105</v>
      </c>
    </row>
    <row r="78" spans="1:8" ht="18.75" x14ac:dyDescent="0.3">
      <c r="A78" s="54"/>
      <c r="B78" s="54"/>
    </row>
    <row r="79" spans="1:8" ht="26.25" customHeight="1" x14ac:dyDescent="0.4">
      <c r="A79" s="208" t="s">
        <v>4</v>
      </c>
      <c r="B79" s="309" t="str">
        <f>B26</f>
        <v>Efavirenz</v>
      </c>
      <c r="C79" s="309"/>
    </row>
    <row r="80" spans="1:8" ht="26.25" customHeight="1" x14ac:dyDescent="0.4">
      <c r="A80" s="163" t="s">
        <v>43</v>
      </c>
      <c r="B80" s="309" t="str">
        <f>B27</f>
        <v>E15 3</v>
      </c>
      <c r="C80" s="309"/>
    </row>
    <row r="81" spans="1:12" ht="27" customHeight="1" thickBot="1" x14ac:dyDescent="0.45">
      <c r="A81" s="163" t="s">
        <v>5</v>
      </c>
      <c r="B81" s="155">
        <f>B28</f>
        <v>99.3</v>
      </c>
    </row>
    <row r="82" spans="1:12" s="10" customFormat="1" ht="27" customHeight="1" thickBot="1" x14ac:dyDescent="0.45">
      <c r="A82" s="163" t="s">
        <v>44</v>
      </c>
      <c r="B82" s="58">
        <v>0</v>
      </c>
      <c r="C82" s="300" t="s">
        <v>45</v>
      </c>
      <c r="D82" s="301"/>
      <c r="E82" s="301"/>
      <c r="F82" s="301"/>
      <c r="G82" s="302"/>
      <c r="I82" s="59"/>
      <c r="J82" s="59"/>
      <c r="K82" s="59"/>
      <c r="L82" s="59"/>
    </row>
    <row r="83" spans="1:12" s="10" customFormat="1" ht="19.5" customHeight="1" thickBot="1" x14ac:dyDescent="0.35">
      <c r="A83" s="163" t="s">
        <v>46</v>
      </c>
      <c r="B83" s="234">
        <f>B81-B82</f>
        <v>99.3</v>
      </c>
      <c r="C83" s="61"/>
      <c r="D83" s="61"/>
      <c r="E83" s="61"/>
      <c r="F83" s="61"/>
      <c r="G83" s="62"/>
      <c r="I83" s="59"/>
      <c r="J83" s="59"/>
      <c r="K83" s="59"/>
      <c r="L83" s="59"/>
    </row>
    <row r="84" spans="1:12" s="10" customFormat="1" ht="27" customHeight="1" thickBot="1" x14ac:dyDescent="0.45">
      <c r="A84" s="163" t="s">
        <v>47</v>
      </c>
      <c r="B84" s="63">
        <v>1</v>
      </c>
      <c r="C84" s="303" t="s">
        <v>106</v>
      </c>
      <c r="D84" s="304"/>
      <c r="E84" s="304"/>
      <c r="F84" s="304"/>
      <c r="G84" s="304"/>
      <c r="H84" s="305"/>
      <c r="I84" s="59"/>
      <c r="J84" s="59"/>
      <c r="K84" s="59"/>
      <c r="L84" s="59"/>
    </row>
    <row r="85" spans="1:12" s="10" customFormat="1" ht="27" customHeight="1" thickBot="1" x14ac:dyDescent="0.45">
      <c r="A85" s="163" t="s">
        <v>49</v>
      </c>
      <c r="B85" s="63">
        <v>1</v>
      </c>
      <c r="C85" s="303" t="s">
        <v>107</v>
      </c>
      <c r="D85" s="304"/>
      <c r="E85" s="304"/>
      <c r="F85" s="304"/>
      <c r="G85" s="304"/>
      <c r="H85" s="305"/>
      <c r="I85" s="59"/>
      <c r="J85" s="59"/>
      <c r="K85" s="59"/>
      <c r="L85" s="59"/>
    </row>
    <row r="86" spans="1:12" s="10" customFormat="1" ht="18.75" x14ac:dyDescent="0.3">
      <c r="A86" s="163"/>
      <c r="B86" s="66"/>
      <c r="C86" s="67"/>
      <c r="D86" s="67"/>
      <c r="E86" s="67"/>
      <c r="F86" s="67"/>
      <c r="G86" s="67"/>
      <c r="H86" s="67"/>
      <c r="I86" s="59"/>
      <c r="J86" s="59"/>
      <c r="K86" s="59"/>
      <c r="L86" s="59"/>
    </row>
    <row r="87" spans="1:12" s="10" customFormat="1" ht="18.75" x14ac:dyDescent="0.3">
      <c r="A87" s="163" t="s">
        <v>51</v>
      </c>
      <c r="B87" s="68">
        <f>B84/B85</f>
        <v>1</v>
      </c>
      <c r="C87" s="152" t="s">
        <v>52</v>
      </c>
      <c r="D87" s="152"/>
      <c r="E87" s="152"/>
      <c r="F87" s="152"/>
      <c r="G87" s="152"/>
      <c r="I87" s="59"/>
      <c r="J87" s="59"/>
      <c r="K87" s="59"/>
      <c r="L87" s="59"/>
    </row>
    <row r="88" spans="1:12" ht="19.5" customHeight="1" thickBot="1" x14ac:dyDescent="0.35">
      <c r="A88" s="54"/>
      <c r="B88" s="54"/>
    </row>
    <row r="89" spans="1:12" ht="27" customHeight="1" thickBot="1" x14ac:dyDescent="0.45">
      <c r="A89" s="69" t="s">
        <v>53</v>
      </c>
      <c r="B89" s="70">
        <v>5</v>
      </c>
      <c r="D89" s="232" t="s">
        <v>54</v>
      </c>
      <c r="E89" s="233"/>
      <c r="F89" s="306" t="s">
        <v>55</v>
      </c>
      <c r="G89" s="308"/>
    </row>
    <row r="90" spans="1:12" ht="27" customHeight="1" thickBot="1" x14ac:dyDescent="0.45">
      <c r="A90" s="71" t="s">
        <v>56</v>
      </c>
      <c r="B90" s="72">
        <v>1</v>
      </c>
      <c r="C90" s="235" t="s">
        <v>57</v>
      </c>
      <c r="D90" s="74" t="s">
        <v>58</v>
      </c>
      <c r="E90" s="75" t="s">
        <v>59</v>
      </c>
      <c r="F90" s="74" t="s">
        <v>58</v>
      </c>
      <c r="G90" s="159" t="s">
        <v>59</v>
      </c>
      <c r="I90" s="77" t="s">
        <v>60</v>
      </c>
    </row>
    <row r="91" spans="1:12" ht="26.25" customHeight="1" x14ac:dyDescent="0.4">
      <c r="A91" s="71" t="s">
        <v>61</v>
      </c>
      <c r="B91" s="72">
        <v>10</v>
      </c>
      <c r="C91" s="160">
        <v>1</v>
      </c>
      <c r="D91" s="79">
        <v>13945415</v>
      </c>
      <c r="E91" s="80">
        <f>IF(ISBLANK(D91),"-",$D$101/$D$98*D91)</f>
        <v>12617898.515122479</v>
      </c>
      <c r="F91" s="79">
        <v>11885488</v>
      </c>
      <c r="G91" s="81">
        <f>IF(ISBLANK(F91),"-",$D$101/$F$98*F91)</f>
        <v>12851760.462103732</v>
      </c>
      <c r="I91" s="82"/>
    </row>
    <row r="92" spans="1:12" ht="26.25" customHeight="1" x14ac:dyDescent="0.4">
      <c r="A92" s="71" t="s">
        <v>62</v>
      </c>
      <c r="B92" s="72">
        <v>1</v>
      </c>
      <c r="C92" s="171">
        <v>2</v>
      </c>
      <c r="D92" s="84">
        <v>13958514</v>
      </c>
      <c r="E92" s="85">
        <f>IF(ISBLANK(D92),"-",$D$101/$D$98*D92)</f>
        <v>12629750.572063746</v>
      </c>
      <c r="F92" s="84">
        <v>11840472</v>
      </c>
      <c r="G92" s="86">
        <f>IF(ISBLANK(F92),"-",$D$101/$F$98*F92)</f>
        <v>12803084.728388628</v>
      </c>
      <c r="I92" s="310">
        <f>ABS((F96/D96*D95)-F95)/D95</f>
        <v>1.6489727549358724E-2</v>
      </c>
    </row>
    <row r="93" spans="1:12" ht="26.25" customHeight="1" x14ac:dyDescent="0.4">
      <c r="A93" s="71" t="s">
        <v>63</v>
      </c>
      <c r="B93" s="72">
        <v>1</v>
      </c>
      <c r="C93" s="171">
        <v>3</v>
      </c>
      <c r="D93" s="84">
        <v>13796122</v>
      </c>
      <c r="E93" s="85">
        <f>IF(ISBLANK(D93),"-",$D$101/$D$98*D93)</f>
        <v>12482817.277094197</v>
      </c>
      <c r="F93" s="84">
        <v>11855326</v>
      </c>
      <c r="G93" s="86">
        <f>IF(ISBLANK(F93),"-",$D$101/$F$98*F93)</f>
        <v>12819146.33645252</v>
      </c>
      <c r="I93" s="310"/>
    </row>
    <row r="94" spans="1:12" ht="27" customHeight="1" thickBot="1" x14ac:dyDescent="0.45">
      <c r="A94" s="71" t="s">
        <v>64</v>
      </c>
      <c r="B94" s="72">
        <v>1</v>
      </c>
      <c r="C94" s="161">
        <v>4</v>
      </c>
      <c r="D94" s="89"/>
      <c r="E94" s="90" t="str">
        <f>IF(ISBLANK(D94),"-",$D$101/$D$98*D94)</f>
        <v>-</v>
      </c>
      <c r="F94" s="162"/>
      <c r="G94" s="91" t="str">
        <f>IF(ISBLANK(F94),"-",$D$101/$F$98*F94)</f>
        <v>-</v>
      </c>
      <c r="I94" s="92"/>
    </row>
    <row r="95" spans="1:12" ht="27" customHeight="1" thickBot="1" x14ac:dyDescent="0.45">
      <c r="A95" s="71" t="s">
        <v>65</v>
      </c>
      <c r="B95" s="72">
        <v>1</v>
      </c>
      <c r="C95" s="163" t="s">
        <v>66</v>
      </c>
      <c r="D95" s="164">
        <f>AVERAGE(D91:D94)</f>
        <v>13900017</v>
      </c>
      <c r="E95" s="95">
        <f>AVERAGE(E91:E94)</f>
        <v>12576822.121426806</v>
      </c>
      <c r="F95" s="165">
        <f>AVERAGE(F91:F94)</f>
        <v>11860428.666666666</v>
      </c>
      <c r="G95" s="166">
        <f>AVERAGE(G91:G94)</f>
        <v>12824663.84231496</v>
      </c>
    </row>
    <row r="96" spans="1:12" ht="26.25" customHeight="1" x14ac:dyDescent="0.4">
      <c r="A96" s="71" t="s">
        <v>67</v>
      </c>
      <c r="B96" s="155">
        <v>1</v>
      </c>
      <c r="C96" s="167" t="s">
        <v>108</v>
      </c>
      <c r="D96" s="168">
        <f>D43</f>
        <v>33.39</v>
      </c>
      <c r="E96" s="152"/>
      <c r="F96" s="99">
        <f>F43</f>
        <v>27.94</v>
      </c>
    </row>
    <row r="97" spans="1:10" ht="26.25" customHeight="1" x14ac:dyDescent="0.4">
      <c r="A97" s="71" t="s">
        <v>69</v>
      </c>
      <c r="B97" s="155">
        <v>1</v>
      </c>
      <c r="C97" s="169" t="s">
        <v>109</v>
      </c>
      <c r="D97" s="170">
        <f>D96*$B$87</f>
        <v>33.39</v>
      </c>
      <c r="E97" s="171"/>
      <c r="F97" s="101">
        <f>F96*$B$87</f>
        <v>27.94</v>
      </c>
    </row>
    <row r="98" spans="1:10" ht="19.5" customHeight="1" thickBot="1" x14ac:dyDescent="0.35">
      <c r="A98" s="71" t="s">
        <v>71</v>
      </c>
      <c r="B98" s="171">
        <f>(B97/B96)*(B95/B94)*(B93/B92)*(B91/B90)*B89</f>
        <v>50</v>
      </c>
      <c r="C98" s="169" t="s">
        <v>110</v>
      </c>
      <c r="D98" s="172">
        <f>D97*$B$83/100</f>
        <v>33.156269999999999</v>
      </c>
      <c r="E98" s="148"/>
      <c r="F98" s="104">
        <f>F97*$B$83/100</f>
        <v>27.744420000000002</v>
      </c>
    </row>
    <row r="99" spans="1:10" ht="19.5" customHeight="1" thickBot="1" x14ac:dyDescent="0.35">
      <c r="A99" s="311" t="s">
        <v>73</v>
      </c>
      <c r="B99" s="325"/>
      <c r="C99" s="169" t="s">
        <v>111</v>
      </c>
      <c r="D99" s="173">
        <f>D98/$B$98</f>
        <v>0.66312539999999998</v>
      </c>
      <c r="E99" s="148"/>
      <c r="F99" s="108">
        <f>F98/$B$98</f>
        <v>0.55488840000000006</v>
      </c>
      <c r="H99" s="228"/>
    </row>
    <row r="100" spans="1:10" ht="19.5" customHeight="1" thickBot="1" x14ac:dyDescent="0.35">
      <c r="A100" s="313"/>
      <c r="B100" s="326"/>
      <c r="C100" s="169" t="s">
        <v>75</v>
      </c>
      <c r="D100" s="175">
        <f>$B$56/$B$116</f>
        <v>0.6</v>
      </c>
      <c r="F100" s="113"/>
      <c r="G100" s="182"/>
      <c r="H100" s="228"/>
    </row>
    <row r="101" spans="1:10" ht="18.75" x14ac:dyDescent="0.3">
      <c r="C101" s="169" t="s">
        <v>76</v>
      </c>
      <c r="D101" s="170">
        <f>D100*$B$98</f>
        <v>30</v>
      </c>
      <c r="F101" s="113"/>
      <c r="H101" s="228"/>
    </row>
    <row r="102" spans="1:10" ht="19.5" customHeight="1" thickBot="1" x14ac:dyDescent="0.35">
      <c r="C102" s="177" t="s">
        <v>77</v>
      </c>
      <c r="D102" s="178">
        <f>D101/B34</f>
        <v>30</v>
      </c>
      <c r="F102" s="117"/>
      <c r="H102" s="228"/>
      <c r="J102" s="179"/>
    </row>
    <row r="103" spans="1:10" ht="18.75" x14ac:dyDescent="0.3">
      <c r="C103" s="180" t="s">
        <v>112</v>
      </c>
      <c r="D103" s="181">
        <f>AVERAGE(E91:E94,G91:G94)</f>
        <v>12700742.981870882</v>
      </c>
      <c r="F103" s="117"/>
      <c r="G103" s="182"/>
      <c r="H103" s="228"/>
      <c r="J103" s="183"/>
    </row>
    <row r="104" spans="1:10" ht="18.75" x14ac:dyDescent="0.3">
      <c r="C104" s="147" t="s">
        <v>79</v>
      </c>
      <c r="D104" s="184">
        <f>STDEV(E91:E94,G91:G94)/D103</f>
        <v>1.1501547869287039E-2</v>
      </c>
      <c r="F104" s="117"/>
      <c r="H104" s="228"/>
      <c r="J104" s="183"/>
    </row>
    <row r="105" spans="1:10" ht="19.5" customHeight="1" thickBot="1" x14ac:dyDescent="0.35">
      <c r="C105" s="149" t="s">
        <v>15</v>
      </c>
      <c r="D105" s="185">
        <f>COUNT(E91:E94,G91:G94)</f>
        <v>6</v>
      </c>
      <c r="F105" s="117"/>
      <c r="H105" s="228"/>
      <c r="J105" s="183"/>
    </row>
    <row r="106" spans="1:10" ht="19.5" customHeight="1" thickBot="1" x14ac:dyDescent="0.35">
      <c r="A106" s="121"/>
      <c r="B106" s="121"/>
      <c r="C106" s="121"/>
      <c r="D106" s="121"/>
      <c r="E106" s="121"/>
    </row>
    <row r="107" spans="1:10" ht="26.25" customHeight="1" x14ac:dyDescent="0.4">
      <c r="A107" s="69" t="s">
        <v>113</v>
      </c>
      <c r="B107" s="70">
        <v>1000</v>
      </c>
      <c r="C107" s="232" t="s">
        <v>114</v>
      </c>
      <c r="D107" s="187" t="s">
        <v>58</v>
      </c>
      <c r="E107" s="188" t="s">
        <v>115</v>
      </c>
      <c r="F107" s="189" t="s">
        <v>116</v>
      </c>
    </row>
    <row r="108" spans="1:10" ht="26.25" customHeight="1" x14ac:dyDescent="0.4">
      <c r="A108" s="71" t="s">
        <v>117</v>
      </c>
      <c r="B108" s="72">
        <v>1</v>
      </c>
      <c r="C108" s="190">
        <v>1</v>
      </c>
      <c r="D108" s="191">
        <v>10528902</v>
      </c>
      <c r="E108" s="222">
        <f t="shared" ref="E108:E113" si="1">IF(ISBLANK(D108),"-",D108/$D$103*$D$100*$B$116)</f>
        <v>497.3993418351518</v>
      </c>
      <c r="F108" s="192">
        <f t="shared" ref="F108:F113" si="2">IF(ISBLANK(D108), "-", E108/$B$56)</f>
        <v>0.82899890305858637</v>
      </c>
    </row>
    <row r="109" spans="1:10" ht="26.25" customHeight="1" x14ac:dyDescent="0.4">
      <c r="A109" s="71" t="s">
        <v>90</v>
      </c>
      <c r="B109" s="72">
        <v>1</v>
      </c>
      <c r="C109" s="190">
        <v>2</v>
      </c>
      <c r="D109" s="191">
        <v>10578420</v>
      </c>
      <c r="E109" s="223">
        <f t="shared" si="1"/>
        <v>499.73863805131873</v>
      </c>
      <c r="F109" s="193">
        <f t="shared" si="2"/>
        <v>0.83289773008553125</v>
      </c>
    </row>
    <row r="110" spans="1:10" ht="26.25" customHeight="1" x14ac:dyDescent="0.4">
      <c r="A110" s="71" t="s">
        <v>91</v>
      </c>
      <c r="B110" s="72">
        <v>1</v>
      </c>
      <c r="C110" s="190">
        <v>3</v>
      </c>
      <c r="D110" s="191">
        <v>10899807</v>
      </c>
      <c r="E110" s="223">
        <f t="shared" si="1"/>
        <v>514.9213876176434</v>
      </c>
      <c r="F110" s="193">
        <f t="shared" si="2"/>
        <v>0.85820231269607239</v>
      </c>
    </row>
    <row r="111" spans="1:10" ht="26.25" customHeight="1" x14ac:dyDescent="0.4">
      <c r="A111" s="71" t="s">
        <v>92</v>
      </c>
      <c r="B111" s="72">
        <v>1</v>
      </c>
      <c r="C111" s="190">
        <v>4</v>
      </c>
      <c r="D111" s="191">
        <v>10367353</v>
      </c>
      <c r="E111" s="223">
        <f t="shared" si="1"/>
        <v>489.76755209353132</v>
      </c>
      <c r="F111" s="193">
        <f t="shared" si="2"/>
        <v>0.81627925348921881</v>
      </c>
    </row>
    <row r="112" spans="1:10" ht="26.25" customHeight="1" x14ac:dyDescent="0.4">
      <c r="A112" s="71" t="s">
        <v>93</v>
      </c>
      <c r="B112" s="72">
        <v>1</v>
      </c>
      <c r="C112" s="190">
        <v>5</v>
      </c>
      <c r="D112" s="191">
        <v>10481309</v>
      </c>
      <c r="E112" s="223">
        <f t="shared" si="1"/>
        <v>495.15098518068197</v>
      </c>
      <c r="F112" s="193">
        <f t="shared" si="2"/>
        <v>0.82525164196780332</v>
      </c>
    </row>
    <row r="113" spans="1:10" ht="26.25" customHeight="1" x14ac:dyDescent="0.4">
      <c r="A113" s="71" t="s">
        <v>95</v>
      </c>
      <c r="B113" s="72">
        <v>1</v>
      </c>
      <c r="C113" s="194">
        <v>6</v>
      </c>
      <c r="D113" s="195">
        <v>11197436</v>
      </c>
      <c r="E113" s="224">
        <f t="shared" si="1"/>
        <v>528.98177764796696</v>
      </c>
      <c r="F113" s="196">
        <f t="shared" si="2"/>
        <v>0.88163629607994498</v>
      </c>
    </row>
    <row r="114" spans="1:10" ht="26.25" customHeight="1" x14ac:dyDescent="0.4">
      <c r="A114" s="71" t="s">
        <v>96</v>
      </c>
      <c r="B114" s="72">
        <v>1</v>
      </c>
      <c r="C114" s="190"/>
      <c r="D114" s="171"/>
      <c r="E114" s="152"/>
      <c r="F114" s="197"/>
    </row>
    <row r="115" spans="1:10" ht="26.25" customHeight="1" x14ac:dyDescent="0.4">
      <c r="A115" s="71" t="s">
        <v>97</v>
      </c>
      <c r="B115" s="72">
        <v>1</v>
      </c>
      <c r="C115" s="190"/>
      <c r="D115" s="198" t="s">
        <v>66</v>
      </c>
      <c r="E115" s="226">
        <f>AVERAGE(E108:E113)</f>
        <v>504.32661373771572</v>
      </c>
      <c r="F115" s="199">
        <f>AVERAGE(F108:F113)</f>
        <v>0.84054435622952617</v>
      </c>
    </row>
    <row r="116" spans="1:10" ht="27" customHeight="1" thickBot="1" x14ac:dyDescent="0.45">
      <c r="A116" s="71" t="s">
        <v>98</v>
      </c>
      <c r="B116" s="103">
        <f>(B115/B114)*(B113/B112)*(B111/B110)*(B109/B108)*B107</f>
        <v>1000</v>
      </c>
      <c r="C116" s="200"/>
      <c r="D116" s="163" t="s">
        <v>79</v>
      </c>
      <c r="E116" s="201">
        <f>STDEV(E108:E113)/E115</f>
        <v>2.9213412617213427E-2</v>
      </c>
      <c r="F116" s="201">
        <f>STDEV(F108:F113)/F115</f>
        <v>2.9213412617213455E-2</v>
      </c>
      <c r="I116" s="152"/>
    </row>
    <row r="117" spans="1:10" ht="27" customHeight="1" thickBot="1" x14ac:dyDescent="0.45">
      <c r="A117" s="311" t="s">
        <v>73</v>
      </c>
      <c r="B117" s="312"/>
      <c r="C117" s="202"/>
      <c r="D117" s="203" t="s">
        <v>15</v>
      </c>
      <c r="E117" s="204">
        <f>COUNT(E108:E113)</f>
        <v>6</v>
      </c>
      <c r="F117" s="204">
        <f>COUNT(F108:F113)</f>
        <v>6</v>
      </c>
      <c r="I117" s="152"/>
      <c r="J117" s="183"/>
    </row>
    <row r="118" spans="1:10" ht="19.5" customHeight="1" thickBot="1" x14ac:dyDescent="0.35">
      <c r="A118" s="313"/>
      <c r="B118" s="314"/>
      <c r="C118" s="152"/>
      <c r="D118" s="152"/>
      <c r="E118" s="152"/>
      <c r="F118" s="171"/>
      <c r="G118" s="152"/>
      <c r="H118" s="152"/>
      <c r="I118" s="152"/>
    </row>
    <row r="119" spans="1:10" ht="18.75" x14ac:dyDescent="0.3">
      <c r="A119" s="213"/>
      <c r="B119" s="67"/>
      <c r="C119" s="152"/>
      <c r="D119" s="152"/>
      <c r="E119" s="152"/>
      <c r="F119" s="171"/>
      <c r="G119" s="152"/>
      <c r="H119" s="152"/>
      <c r="I119" s="152"/>
    </row>
    <row r="120" spans="1:10" ht="26.25" customHeight="1" x14ac:dyDescent="0.4">
      <c r="A120" s="208" t="s">
        <v>101</v>
      </c>
      <c r="B120" s="163" t="s">
        <v>118</v>
      </c>
      <c r="C120" s="323" t="str">
        <f>B20</f>
        <v>Efavirenz</v>
      </c>
      <c r="D120" s="323"/>
      <c r="E120" s="152" t="s">
        <v>119</v>
      </c>
      <c r="F120" s="152"/>
      <c r="G120" s="153">
        <f>F115</f>
        <v>0.84054435622952617</v>
      </c>
      <c r="H120" s="152"/>
      <c r="I120" s="152"/>
    </row>
    <row r="121" spans="1:10" ht="19.5" customHeight="1" thickBot="1" x14ac:dyDescent="0.35">
      <c r="A121" s="236"/>
      <c r="B121" s="236"/>
      <c r="C121" s="206"/>
      <c r="D121" s="206"/>
      <c r="E121" s="206"/>
      <c r="F121" s="206"/>
      <c r="G121" s="206"/>
      <c r="H121" s="206"/>
    </row>
    <row r="122" spans="1:10" ht="18.75" x14ac:dyDescent="0.3">
      <c r="B122" s="324" t="s">
        <v>21</v>
      </c>
      <c r="C122" s="324"/>
      <c r="E122" s="235" t="s">
        <v>22</v>
      </c>
      <c r="F122" s="207"/>
      <c r="G122" s="324" t="s">
        <v>23</v>
      </c>
      <c r="H122" s="324"/>
    </row>
    <row r="123" spans="1:10" ht="69.95" customHeight="1" x14ac:dyDescent="0.3">
      <c r="A123" s="208" t="s">
        <v>24</v>
      </c>
      <c r="B123" s="210"/>
      <c r="C123" s="210"/>
      <c r="E123" s="210"/>
      <c r="F123" s="152"/>
      <c r="G123" s="210"/>
      <c r="H123" s="210"/>
    </row>
    <row r="124" spans="1:10" ht="69.95" customHeight="1" x14ac:dyDescent="0.3">
      <c r="A124" s="208" t="s">
        <v>25</v>
      </c>
      <c r="B124" s="211"/>
      <c r="C124" s="211"/>
      <c r="E124" s="211"/>
      <c r="F124" s="152"/>
      <c r="G124" s="212"/>
      <c r="H124" s="212"/>
    </row>
    <row r="125" spans="1:10" ht="18.75" x14ac:dyDescent="0.3">
      <c r="A125" s="171"/>
      <c r="B125" s="171"/>
      <c r="C125" s="171"/>
      <c r="D125" s="171"/>
      <c r="E125" s="171"/>
      <c r="F125" s="148"/>
      <c r="G125" s="171"/>
      <c r="H125" s="171"/>
      <c r="I125" s="152"/>
    </row>
    <row r="126" spans="1:10" ht="18.75" x14ac:dyDescent="0.3">
      <c r="A126" s="171"/>
      <c r="B126" s="171"/>
      <c r="C126" s="171"/>
      <c r="D126" s="171"/>
      <c r="E126" s="171"/>
      <c r="F126" s="148"/>
      <c r="G126" s="171"/>
      <c r="H126" s="171"/>
      <c r="I126" s="152"/>
    </row>
    <row r="127" spans="1:10" ht="18.75" x14ac:dyDescent="0.3">
      <c r="A127" s="171"/>
      <c r="B127" s="171"/>
      <c r="C127" s="171"/>
      <c r="D127" s="171"/>
      <c r="E127" s="171"/>
      <c r="F127" s="148"/>
      <c r="G127" s="171"/>
      <c r="H127" s="171"/>
      <c r="I127" s="152"/>
    </row>
    <row r="128" spans="1:10" ht="18.75" x14ac:dyDescent="0.3">
      <c r="A128" s="171"/>
      <c r="B128" s="171"/>
      <c r="C128" s="171"/>
      <c r="D128" s="171"/>
      <c r="E128" s="171"/>
      <c r="F128" s="148"/>
      <c r="G128" s="171"/>
      <c r="H128" s="171"/>
      <c r="I128" s="152"/>
    </row>
    <row r="129" spans="1:9" ht="18.75" x14ac:dyDescent="0.3">
      <c r="A129" s="171"/>
      <c r="B129" s="171"/>
      <c r="C129" s="171"/>
      <c r="D129" s="171"/>
      <c r="E129" s="171"/>
      <c r="F129" s="148"/>
      <c r="G129" s="171"/>
      <c r="H129" s="171"/>
      <c r="I129" s="152"/>
    </row>
    <row r="130" spans="1:9" ht="18.75" x14ac:dyDescent="0.3">
      <c r="A130" s="171"/>
      <c r="B130" s="171"/>
      <c r="C130" s="171"/>
      <c r="D130" s="171"/>
      <c r="E130" s="171"/>
      <c r="F130" s="148"/>
      <c r="G130" s="171"/>
      <c r="H130" s="171"/>
      <c r="I130" s="152"/>
    </row>
    <row r="131" spans="1:9" ht="18.75" x14ac:dyDescent="0.3">
      <c r="A131" s="171"/>
      <c r="B131" s="171"/>
      <c r="C131" s="171"/>
      <c r="D131" s="171"/>
      <c r="E131" s="171"/>
      <c r="F131" s="148"/>
      <c r="G131" s="171"/>
      <c r="H131" s="171"/>
      <c r="I131" s="152"/>
    </row>
    <row r="132" spans="1:9" ht="18.75" x14ac:dyDescent="0.3">
      <c r="A132" s="171"/>
      <c r="B132" s="171"/>
      <c r="C132" s="171"/>
      <c r="D132" s="171"/>
      <c r="E132" s="171"/>
      <c r="F132" s="148"/>
      <c r="G132" s="171"/>
      <c r="H132" s="171"/>
      <c r="I132" s="152"/>
    </row>
    <row r="133" spans="1:9" ht="18.75" x14ac:dyDescent="0.3">
      <c r="A133" s="171"/>
      <c r="B133" s="171"/>
      <c r="C133" s="171"/>
      <c r="D133" s="171"/>
      <c r="E133" s="171"/>
      <c r="F133" s="148"/>
      <c r="G133" s="171"/>
      <c r="H133" s="171"/>
      <c r="I133" s="152"/>
    </row>
    <row r="250" spans="1:1" x14ac:dyDescent="0.25">
      <c r="A250" s="229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Uniformity</vt:lpstr>
      <vt:lpstr>Efa SST</vt:lpstr>
      <vt:lpstr>TDF SST</vt:lpstr>
      <vt:lpstr>Lam SST</vt:lpstr>
      <vt:lpstr>Lam</vt:lpstr>
      <vt:lpstr>TDF</vt:lpstr>
      <vt:lpstr>Efa</vt:lpstr>
      <vt:lpstr>Efa!Print_Area</vt:lpstr>
      <vt:lpstr>Lam!Print_Area</vt:lpstr>
      <vt:lpstr>TDF!Print_Area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Muteru</cp:lastModifiedBy>
  <cp:lastPrinted>2016-08-02T13:28:56Z</cp:lastPrinted>
  <dcterms:created xsi:type="dcterms:W3CDTF">2005-07-05T10:19:27Z</dcterms:created>
  <dcterms:modified xsi:type="dcterms:W3CDTF">2016-08-02T13:33:15Z</dcterms:modified>
</cp:coreProperties>
</file>