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1"/>
  </bookViews>
  <sheets>
    <sheet name="SST LAM (2)" sheetId="10" r:id="rId1"/>
    <sheet name="Zidovudine" sheetId="8" r:id="rId2"/>
    <sheet name="SST LAM" sheetId="1" r:id="rId3"/>
    <sheet name="Uniformity" sheetId="2" r:id="rId4"/>
    <sheet name="Lamivudine" sheetId="3" r:id="rId5"/>
    <sheet name="Nevirapine" sheetId="4" r:id="rId6"/>
    <sheet name="SSTZIDO" sheetId="6" r:id="rId7"/>
    <sheet name="SST NEV" sheetId="7" r:id="rId8"/>
    <sheet name="Sheet5" sheetId="9" r:id="rId9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J32" i="9" l="1"/>
  <c r="J35" i="9"/>
  <c r="C120" i="8"/>
  <c r="B116" i="8"/>
  <c r="D100" i="8" s="1"/>
  <c r="B98" i="8"/>
  <c r="F95" i="8"/>
  <c r="D95" i="8"/>
  <c r="I92" i="8" s="1"/>
  <c r="B87" i="8"/>
  <c r="D97" i="8" s="1"/>
  <c r="B83" i="8"/>
  <c r="C76" i="8"/>
  <c r="B68" i="8"/>
  <c r="C56" i="8"/>
  <c r="B55" i="8"/>
  <c r="B45" i="8"/>
  <c r="D48" i="8" s="1"/>
  <c r="F42" i="8"/>
  <c r="D42" i="8"/>
  <c r="B34" i="8"/>
  <c r="F44" i="8" s="1"/>
  <c r="F45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21" i="1"/>
  <c r="C120" i="4"/>
  <c r="B116" i="4"/>
  <c r="D100" i="4"/>
  <c r="B98" i="4"/>
  <c r="F95" i="4"/>
  <c r="D95" i="4"/>
  <c r="B87" i="4"/>
  <c r="F97" i="4" s="1"/>
  <c r="B83" i="4"/>
  <c r="C76" i="4"/>
  <c r="B68" i="4"/>
  <c r="B57" i="4"/>
  <c r="C56" i="4"/>
  <c r="B55" i="4"/>
  <c r="B45" i="4"/>
  <c r="D48" i="4" s="1"/>
  <c r="F42" i="4"/>
  <c r="D42" i="4"/>
  <c r="B34" i="4"/>
  <c r="B30" i="4"/>
  <c r="C120" i="3"/>
  <c r="B116" i="3"/>
  <c r="D100" i="3"/>
  <c r="B98" i="3"/>
  <c r="F95" i="3"/>
  <c r="D95" i="3"/>
  <c r="B87" i="3"/>
  <c r="F97" i="3" s="1"/>
  <c r="B83" i="3"/>
  <c r="C76" i="3"/>
  <c r="B68" i="3"/>
  <c r="B57" i="3"/>
  <c r="C56" i="3"/>
  <c r="B55" i="3"/>
  <c r="B45" i="3"/>
  <c r="D48" i="3" s="1"/>
  <c r="F42" i="3"/>
  <c r="D42" i="3"/>
  <c r="B34" i="3"/>
  <c r="B30" i="3"/>
  <c r="D50" i="2"/>
  <c r="D49" i="2"/>
  <c r="C49" i="2"/>
  <c r="B49" i="2"/>
  <c r="C46" i="2"/>
  <c r="B57" i="8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92" i="3"/>
  <c r="D101" i="3"/>
  <c r="D102" i="3" s="1"/>
  <c r="D101" i="8"/>
  <c r="D102" i="8" s="1"/>
  <c r="D97" i="3"/>
  <c r="D98" i="3" s="1"/>
  <c r="D97" i="4"/>
  <c r="D98" i="4" s="1"/>
  <c r="I39" i="8"/>
  <c r="C50" i="2"/>
  <c r="D98" i="8"/>
  <c r="D99" i="8" s="1"/>
  <c r="B69" i="3"/>
  <c r="D101" i="4"/>
  <c r="D102" i="4" s="1"/>
  <c r="I39" i="4"/>
  <c r="F98" i="4"/>
  <c r="F44" i="4"/>
  <c r="F45" i="4" s="1"/>
  <c r="D44" i="4"/>
  <c r="D45" i="4" s="1"/>
  <c r="D49" i="4"/>
  <c r="B69" i="4"/>
  <c r="B69" i="8"/>
  <c r="I39" i="3"/>
  <c r="F44" i="3"/>
  <c r="F45" i="3" s="1"/>
  <c r="D44" i="3"/>
  <c r="D45" i="3" s="1"/>
  <c r="D49" i="3"/>
  <c r="F98" i="3"/>
  <c r="F46" i="8"/>
  <c r="G40" i="8"/>
  <c r="E39" i="8"/>
  <c r="G39" i="8"/>
  <c r="G41" i="8"/>
  <c r="D49" i="8"/>
  <c r="G38" i="8"/>
  <c r="D44" i="8"/>
  <c r="D45" i="8" s="1"/>
  <c r="D46" i="8" s="1"/>
  <c r="F97" i="8"/>
  <c r="F98" i="8" s="1"/>
  <c r="F99" i="8" s="1"/>
  <c r="E93" i="8" l="1"/>
  <c r="E91" i="8"/>
  <c r="E92" i="8"/>
  <c r="E94" i="8"/>
  <c r="F99" i="4"/>
  <c r="G92" i="4"/>
  <c r="G94" i="4"/>
  <c r="G91" i="4"/>
  <c r="G93" i="4"/>
  <c r="E94" i="4"/>
  <c r="E91" i="4"/>
  <c r="D99" i="4"/>
  <c r="E92" i="4"/>
  <c r="E93" i="4"/>
  <c r="E41" i="4"/>
  <c r="E38" i="4"/>
  <c r="E40" i="4"/>
  <c r="D46" i="4"/>
  <c r="E39" i="4"/>
  <c r="F46" i="4"/>
  <c r="G39" i="4"/>
  <c r="G41" i="4"/>
  <c r="G38" i="4"/>
  <c r="G40" i="4"/>
  <c r="E41" i="3"/>
  <c r="E39" i="3"/>
  <c r="D46" i="3"/>
  <c r="E40" i="3"/>
  <c r="E38" i="3"/>
  <c r="E91" i="3"/>
  <c r="E93" i="3"/>
  <c r="D99" i="3"/>
  <c r="E92" i="3"/>
  <c r="E94" i="3"/>
  <c r="G94" i="3"/>
  <c r="G91" i="3"/>
  <c r="G93" i="3"/>
  <c r="F99" i="3"/>
  <c r="G92" i="3"/>
  <c r="F46" i="3"/>
  <c r="G39" i="3"/>
  <c r="G41" i="3"/>
  <c r="G38" i="3"/>
  <c r="G40" i="3"/>
  <c r="G42" i="8"/>
  <c r="G91" i="8"/>
  <c r="G92" i="8"/>
  <c r="E38" i="8"/>
  <c r="E41" i="8"/>
  <c r="G94" i="8"/>
  <c r="E40" i="8"/>
  <c r="G93" i="8"/>
  <c r="E95" i="8" l="1"/>
  <c r="D103" i="8"/>
  <c r="E113" i="8" s="1"/>
  <c r="F113" i="8" s="1"/>
  <c r="D105" i="4"/>
  <c r="D103" i="4"/>
  <c r="E95" i="4"/>
  <c r="G95" i="4"/>
  <c r="D52" i="4"/>
  <c r="D50" i="4"/>
  <c r="E42" i="4"/>
  <c r="G42" i="4"/>
  <c r="G95" i="3"/>
  <c r="E42" i="3"/>
  <c r="D50" i="3"/>
  <c r="D51" i="3" s="1"/>
  <c r="D52" i="3"/>
  <c r="D105" i="3"/>
  <c r="E95" i="3"/>
  <c r="D103" i="3"/>
  <c r="G42" i="3"/>
  <c r="E42" i="8"/>
  <c r="D105" i="8"/>
  <c r="D52" i="8"/>
  <c r="D50" i="8"/>
  <c r="G67" i="8" s="1"/>
  <c r="H67" i="8" s="1"/>
  <c r="G95" i="8"/>
  <c r="E108" i="8" l="1"/>
  <c r="D104" i="8"/>
  <c r="E109" i="8"/>
  <c r="F109" i="8" s="1"/>
  <c r="E110" i="8"/>
  <c r="F110" i="8" s="1"/>
  <c r="E111" i="8"/>
  <c r="F111" i="8" s="1"/>
  <c r="E112" i="8"/>
  <c r="F112" i="8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63" i="4"/>
  <c r="H63" i="4" s="1"/>
  <c r="G68" i="4"/>
  <c r="H68" i="4" s="1"/>
  <c r="G66" i="4"/>
  <c r="H66" i="4" s="1"/>
  <c r="G71" i="4"/>
  <c r="H71" i="4" s="1"/>
  <c r="G61" i="4"/>
  <c r="H61" i="4" s="1"/>
  <c r="G70" i="4"/>
  <c r="H70" i="4" s="1"/>
  <c r="G64" i="4"/>
  <c r="H64" i="4" s="1"/>
  <c r="G67" i="4"/>
  <c r="H67" i="4" s="1"/>
  <c r="G62" i="4"/>
  <c r="H62" i="4" s="1"/>
  <c r="G65" i="4"/>
  <c r="H65" i="4" s="1"/>
  <c r="G60" i="4"/>
  <c r="G69" i="4"/>
  <c r="H69" i="4" s="1"/>
  <c r="G60" i="3"/>
  <c r="G70" i="3"/>
  <c r="H70" i="3" s="1"/>
  <c r="G65" i="3"/>
  <c r="H65" i="3" s="1"/>
  <c r="G71" i="3"/>
  <c r="H71" i="3" s="1"/>
  <c r="G61" i="3"/>
  <c r="H61" i="3" s="1"/>
  <c r="G66" i="3"/>
  <c r="H66" i="3" s="1"/>
  <c r="G63" i="3"/>
  <c r="H63" i="3" s="1"/>
  <c r="G68" i="3"/>
  <c r="H68" i="3" s="1"/>
  <c r="G69" i="3"/>
  <c r="H69" i="3" s="1"/>
  <c r="G67" i="3"/>
  <c r="H67" i="3" s="1"/>
  <c r="G62" i="3"/>
  <c r="H62" i="3" s="1"/>
  <c r="G64" i="3"/>
  <c r="H64" i="3" s="1"/>
  <c r="H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60" i="8"/>
  <c r="H60" i="8" s="1"/>
  <c r="G69" i="8"/>
  <c r="H69" i="8" s="1"/>
  <c r="G63" i="8"/>
  <c r="H63" i="8" s="1"/>
  <c r="G71" i="8"/>
  <c r="H71" i="8" s="1"/>
  <c r="G62" i="8"/>
  <c r="H62" i="8" s="1"/>
  <c r="G65" i="8"/>
  <c r="H65" i="8" s="1"/>
  <c r="G68" i="8"/>
  <c r="H68" i="8" s="1"/>
  <c r="G66" i="8"/>
  <c r="H66" i="8" s="1"/>
  <c r="G61" i="8"/>
  <c r="H61" i="8" s="1"/>
  <c r="G70" i="8"/>
  <c r="H70" i="8" s="1"/>
  <c r="G64" i="8"/>
  <c r="H64" i="8" s="1"/>
  <c r="D51" i="8"/>
  <c r="E117" i="8" l="1"/>
  <c r="E115" i="8"/>
  <c r="E116" i="8" s="1"/>
  <c r="F108" i="8"/>
  <c r="F115" i="8" s="1"/>
  <c r="E115" i="4"/>
  <c r="E116" i="4" s="1"/>
  <c r="E117" i="4"/>
  <c r="F108" i="4"/>
  <c r="G74" i="4"/>
  <c r="H60" i="4"/>
  <c r="G72" i="4"/>
  <c r="G73" i="4" s="1"/>
  <c r="G74" i="3"/>
  <c r="G72" i="3"/>
  <c r="G73" i="3" s="1"/>
  <c r="E115" i="3"/>
  <c r="E116" i="3" s="1"/>
  <c r="E117" i="3"/>
  <c r="F108" i="3"/>
  <c r="H74" i="3"/>
  <c r="H72" i="3"/>
  <c r="G74" i="8"/>
  <c r="G72" i="8"/>
  <c r="G73" i="8" s="1"/>
  <c r="H74" i="8"/>
  <c r="H72" i="8"/>
  <c r="F117" i="8" l="1"/>
  <c r="F117" i="4"/>
  <c r="F115" i="4"/>
  <c r="H72" i="4"/>
  <c r="G76" i="4" s="1"/>
  <c r="H74" i="4"/>
  <c r="F117" i="3"/>
  <c r="F115" i="3"/>
  <c r="G76" i="3"/>
  <c r="H73" i="3"/>
  <c r="G76" i="8"/>
  <c r="H73" i="8"/>
  <c r="G120" i="8"/>
  <c r="F116" i="8"/>
  <c r="H73" i="4" l="1"/>
  <c r="G120" i="4"/>
  <c r="F116" i="4"/>
  <c r="G120" i="3"/>
  <c r="F116" i="3"/>
</calcChain>
</file>

<file path=xl/sharedStrings.xml><?xml version="1.0" encoding="utf-8"?>
<sst xmlns="http://schemas.openxmlformats.org/spreadsheetml/2006/main" count="686" uniqueCount="132">
  <si>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</si>
  <si>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</si>
  <si>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</si>
  <si>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</si>
  <si>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</si>
  <si>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</si>
  <si>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</si>
  <si>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</si>
  <si>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</si>
  <si>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</si>
  <si>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</si>
  <si>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</si>
  <si>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</si>
  <si>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</si>
  <si>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</si>
  <si>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</si>
  <si>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</si>
  <si>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</si>
  <si>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</si>
  <si>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</si>
  <si>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</si>
  <si>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</si>
  <si>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</si>
  <si>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</si>
  <si>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</si>
  <si>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</si>
  <si>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</si>
  <si>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</si>
  <si>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</si>
  <si>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LAMIVUDINE / NEVIRAPINE / ZIDOVUDINE  DISPERSIBLE TABLETS 30 MG/50 MG/60 MG</t>
  </si>
  <si>
    <t>Laboratory Ref No:</t>
  </si>
  <si>
    <t>NDQD2016061061</t>
  </si>
  <si>
    <t>Active Ingredient:</t>
  </si>
  <si>
    <t>Lamivudine, Nevirapine and Zidovudine</t>
  </si>
  <si>
    <t>Label Claim:</t>
  </si>
  <si>
    <t>Nevirapine 50mg, Lamivudine 30mg, Zidovudine 60mg</t>
  </si>
  <si>
    <t>Date Analysis Started:</t>
  </si>
  <si>
    <t>2016-06-10 15:56:34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</si>
  <si>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</si>
  <si>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</si>
  <si>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</si>
  <si>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</si>
  <si>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</si>
  <si>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</si>
  <si>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</si>
  <si>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</si>
  <si>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</si>
  <si>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</si>
  <si>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</si>
  <si>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</si>
  <si>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</si>
  <si>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</si>
  <si>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</si>
  <si>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</si>
  <si>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</si>
  <si>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</si>
  <si>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</si>
  <si>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</si>
  <si>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</si>
  <si>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</si>
  <si>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</si>
  <si>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</si>
  <si>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</si>
  <si>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</si>
  <si>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</si>
  <si>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</si>
  <si>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</si>
  <si>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</si>
  <si>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</si>
  <si>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</si>
  <si>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</si>
  <si>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</si>
  <si>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</si>
  <si>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</si>
  <si>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</si>
  <si>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</si>
  <si>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</si>
  <si>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</si>
  <si>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</si>
  <si>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</si>
  <si>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</si>
  <si>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</si>
  <si>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</si>
  <si>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</si>
  <si>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</si>
  <si>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</si>
  <si>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</si>
  <si>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</si>
  <si>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</si>
  <si>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</si>
  <si>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</si>
  <si>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</si>
  <si>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</si>
  <si>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</si>
  <si>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</si>
  <si>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</si>
  <si>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</si>
  <si>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</si>
  <si>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</si>
  <si>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</si>
  <si>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</si>
  <si>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</si>
  <si>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</si>
  <si>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</si>
  <si>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</si>
  <si>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</si>
  <si>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</si>
  <si>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</si>
  <si>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</si>
  <si>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</si>
  <si>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</si>
  <si>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</si>
  <si>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</si>
  <si>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</si>
  <si>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</si>
  <si>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</si>
  <si>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</si>
  <si>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</si>
  <si>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</si>
  <si>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</si>
  <si>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</si>
  <si>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</si>
  <si>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</si>
  <si>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</si>
  <si>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</si>
  <si>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</si>
  <si>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NDQB20161061</t>
  </si>
  <si>
    <t>ZIDOVUDINE</t>
  </si>
  <si>
    <t>Z1-3</t>
  </si>
  <si>
    <t>L3-7</t>
  </si>
  <si>
    <t>NEVIRAPINE</t>
  </si>
  <si>
    <t>N1-4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</si>
</sst>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0" fillId="2" borderId="0" xfId="1" applyFont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0" fillId="2" borderId="0" xfId="2" applyFont="1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D26" sqref="D26"/>
    </sheetView>
  </sheetViews>
  <sheetFormatPr defaultRowHeight="13.5" x14ac:dyDescent="0.25"/>
  <cols>
    <col min="1" max="1" width="27.5703125" style="628" customWidth="1"/>
    <col min="2" max="2" width="20.42578125" style="628" customWidth="1"/>
    <col min="3" max="3" width="31.85546875" style="628" customWidth="1"/>
    <col min="4" max="4" width="25.85546875" style="628" customWidth="1"/>
    <col min="5" max="5" width="25.7109375" style="628" customWidth="1"/>
    <col min="6" max="6" width="23.140625" style="628" customWidth="1"/>
    <col min="7" max="7" width="28.42578125" style="628" customWidth="1"/>
    <col min="8" max="8" width="21.5703125" style="628" customWidth="1"/>
    <col min="9" max="9" width="9.140625" style="628" customWidth="1"/>
    <col min="10" max="16384" width="9.140625" style="664"/>
  </cols>
  <sheetData>
    <row r="14" spans="1:6" ht="15" customHeight="1" x14ac:dyDescent="0.3">
      <c r="A14" s="627"/>
      <c r="C14" s="629"/>
      <c r="F14" s="629"/>
    </row>
    <row r="15" spans="1:6" ht="18.75" customHeight="1" x14ac:dyDescent="0.3">
      <c r="A15" s="671" t="s">
        <v>0</v>
      </c>
      <c r="B15" s="671"/>
      <c r="C15" s="671"/>
      <c r="D15" s="671"/>
      <c r="E15" s="671"/>
    </row>
    <row r="16" spans="1:6" ht="16.5" customHeight="1" x14ac:dyDescent="0.3">
      <c r="A16" s="630" t="s">
        <v>1</v>
      </c>
      <c r="B16" s="631" t="s">
        <v>2</v>
      </c>
    </row>
    <row r="17" spans="1:5" ht="16.5" customHeight="1" x14ac:dyDescent="0.3">
      <c r="A17" s="632" t="s">
        <v>3</v>
      </c>
      <c r="B17" s="632" t="s">
        <v>125</v>
      </c>
      <c r="D17" s="633"/>
      <c r="E17" s="634"/>
    </row>
    <row r="18" spans="1:5" ht="16.5" customHeight="1" x14ac:dyDescent="0.3">
      <c r="A18" s="635" t="s">
        <v>4</v>
      </c>
      <c r="B18" s="632" t="s">
        <v>126</v>
      </c>
      <c r="C18" s="634"/>
      <c r="D18" s="634"/>
      <c r="E18" s="634"/>
    </row>
    <row r="19" spans="1:5" ht="16.5" customHeight="1" x14ac:dyDescent="0.3">
      <c r="A19" s="635" t="s">
        <v>5</v>
      </c>
      <c r="B19" s="636">
        <v>100.4</v>
      </c>
      <c r="C19" s="634"/>
      <c r="D19" s="634"/>
      <c r="E19" s="634"/>
    </row>
    <row r="20" spans="1:5" ht="16.5" customHeight="1" x14ac:dyDescent="0.3">
      <c r="A20" s="632" t="s">
        <v>6</v>
      </c>
      <c r="B20" s="636">
        <v>15.03</v>
      </c>
      <c r="C20" s="634"/>
      <c r="D20" s="634"/>
      <c r="E20" s="634"/>
    </row>
    <row r="21" spans="1:5" ht="16.5" customHeight="1" x14ac:dyDescent="0.3">
      <c r="A21" s="632" t="s">
        <v>7</v>
      </c>
      <c r="B21" s="637">
        <f>B20/20*4/20</f>
        <v>0.15029999999999999</v>
      </c>
      <c r="C21" s="634"/>
      <c r="D21" s="634"/>
      <c r="E21" s="634"/>
    </row>
    <row r="22" spans="1:5" ht="15.75" customHeight="1" x14ac:dyDescent="0.25">
      <c r="A22" s="634"/>
      <c r="B22" s="634"/>
      <c r="C22" s="634"/>
      <c r="D22" s="634"/>
      <c r="E22" s="634"/>
    </row>
    <row r="23" spans="1:5" ht="16.5" customHeight="1" x14ac:dyDescent="0.3">
      <c r="A23" s="638" t="s">
        <v>8</v>
      </c>
      <c r="B23" s="639" t="s">
        <v>9</v>
      </c>
      <c r="C23" s="638" t="s">
        <v>10</v>
      </c>
      <c r="D23" s="638" t="s">
        <v>11</v>
      </c>
      <c r="E23" s="638" t="s">
        <v>12</v>
      </c>
    </row>
    <row r="24" spans="1:5" ht="16.5" customHeight="1" x14ac:dyDescent="0.3">
      <c r="A24" s="640">
        <v>1</v>
      </c>
      <c r="B24" s="641">
        <v>116354953</v>
      </c>
      <c r="C24" s="641">
        <v>5567.9</v>
      </c>
      <c r="D24" s="642">
        <v>1.2</v>
      </c>
      <c r="E24" s="643">
        <v>3</v>
      </c>
    </row>
    <row r="25" spans="1:5" ht="16.5" customHeight="1" x14ac:dyDescent="0.3">
      <c r="A25" s="640">
        <v>2</v>
      </c>
      <c r="B25" s="641">
        <v>116060251</v>
      </c>
      <c r="C25" s="641">
        <v>5562.9</v>
      </c>
      <c r="D25" s="642">
        <v>1.2</v>
      </c>
      <c r="E25" s="642">
        <v>3</v>
      </c>
    </row>
    <row r="26" spans="1:5" ht="16.5" customHeight="1" x14ac:dyDescent="0.3">
      <c r="A26" s="640">
        <v>3</v>
      </c>
      <c r="B26" s="641">
        <v>116329380</v>
      </c>
      <c r="C26" s="641">
        <v>5547.9</v>
      </c>
      <c r="D26" s="642">
        <v>1.2</v>
      </c>
      <c r="E26" s="642">
        <v>3</v>
      </c>
    </row>
    <row r="27" spans="1:5" ht="16.5" customHeight="1" x14ac:dyDescent="0.3">
      <c r="A27" s="640">
        <v>4</v>
      </c>
      <c r="B27" s="641">
        <v>116335601</v>
      </c>
      <c r="C27" s="641">
        <v>5570.1</v>
      </c>
      <c r="D27" s="642">
        <v>1.2</v>
      </c>
      <c r="E27" s="642">
        <v>3</v>
      </c>
    </row>
    <row r="28" spans="1:5" ht="16.5" customHeight="1" x14ac:dyDescent="0.3">
      <c r="A28" s="640">
        <v>5</v>
      </c>
      <c r="B28" s="641">
        <v>116007398</v>
      </c>
      <c r="C28" s="641">
        <v>5555.2</v>
      </c>
      <c r="D28" s="642">
        <v>1.2</v>
      </c>
      <c r="E28" s="642">
        <v>3</v>
      </c>
    </row>
    <row r="29" spans="1:5" ht="16.5" customHeight="1" x14ac:dyDescent="0.3">
      <c r="A29" s="640">
        <v>6</v>
      </c>
      <c r="B29" s="644">
        <v>116307782</v>
      </c>
      <c r="C29" s="644">
        <v>5512.6</v>
      </c>
      <c r="D29" s="645">
        <v>1.2</v>
      </c>
      <c r="E29" s="645">
        <v>3</v>
      </c>
    </row>
    <row r="30" spans="1:5" ht="16.5" customHeight="1" x14ac:dyDescent="0.3">
      <c r="A30" s="646" t="s">
        <v>13</v>
      </c>
      <c r="B30" s="647">
        <f>AVERAGE(B24:B29)</f>
        <v>116232560.83333333</v>
      </c>
      <c r="C30" s="648">
        <f>AVERAGE(C24:C29)</f>
        <v>5552.7666666666664</v>
      </c>
      <c r="D30" s="649">
        <f>AVERAGE(D24:D29)</f>
        <v>1.2</v>
      </c>
      <c r="E30" s="649">
        <f>AVERAGE(E24:E29)</f>
        <v>3</v>
      </c>
    </row>
    <row r="31" spans="1:5" ht="16.5" customHeight="1" x14ac:dyDescent="0.3">
      <c r="A31" s="650" t="s">
        <v>14</v>
      </c>
      <c r="B31" s="651">
        <f>(STDEV(B24:B29)/B30)</f>
        <v>1.3384824095353453E-3</v>
      </c>
      <c r="C31" s="652"/>
      <c r="D31" s="652"/>
      <c r="E31" s="653"/>
    </row>
    <row r="32" spans="1:5" s="628" customFormat="1" ht="16.5" customHeight="1" x14ac:dyDescent="0.3">
      <c r="A32" s="654" t="s">
        <v>15</v>
      </c>
      <c r="B32" s="655">
        <f>COUNT(B24:B29)</f>
        <v>6</v>
      </c>
      <c r="C32" s="656"/>
      <c r="D32" s="657"/>
      <c r="E32" s="658"/>
    </row>
    <row r="33" spans="1:5" s="628" customFormat="1" ht="15.75" customHeight="1" x14ac:dyDescent="0.25">
      <c r="A33" s="634"/>
      <c r="B33" s="634"/>
      <c r="C33" s="634"/>
      <c r="D33" s="634"/>
      <c r="E33" s="634"/>
    </row>
    <row r="34" spans="1:5" s="628" customFormat="1" ht="16.5" customHeight="1" x14ac:dyDescent="0.3">
      <c r="A34" s="635" t="s">
        <v>16</v>
      </c>
      <c r="B34" s="659" t="s">
        <v>17</v>
      </c>
      <c r="C34" s="660"/>
      <c r="D34" s="660"/>
      <c r="E34" s="660"/>
    </row>
    <row r="35" spans="1:5" ht="16.5" customHeight="1" x14ac:dyDescent="0.3">
      <c r="A35" s="635"/>
      <c r="B35" s="659" t="s">
        <v>18</v>
      </c>
      <c r="C35" s="660"/>
      <c r="D35" s="660"/>
      <c r="E35" s="660"/>
    </row>
    <row r="36" spans="1:5" ht="16.5" customHeight="1" x14ac:dyDescent="0.3">
      <c r="A36" s="635"/>
      <c r="B36" s="659" t="s">
        <v>19</v>
      </c>
      <c r="C36" s="660"/>
      <c r="D36" s="660"/>
      <c r="E36" s="660"/>
    </row>
    <row r="37" spans="1:5" ht="15.75" customHeight="1" x14ac:dyDescent="0.25">
      <c r="A37" s="634"/>
      <c r="B37" s="634"/>
      <c r="C37" s="634"/>
      <c r="D37" s="634"/>
      <c r="E37" s="634"/>
    </row>
    <row r="38" spans="1:5" ht="16.5" customHeight="1" x14ac:dyDescent="0.3">
      <c r="A38" s="630" t="s">
        <v>1</v>
      </c>
      <c r="B38" s="631" t="s">
        <v>20</v>
      </c>
    </row>
    <row r="39" spans="1:5" ht="16.5" customHeight="1" x14ac:dyDescent="0.3">
      <c r="A39" s="635" t="s">
        <v>4</v>
      </c>
      <c r="B39" s="632"/>
      <c r="C39" s="634"/>
      <c r="D39" s="634"/>
      <c r="E39" s="634"/>
    </row>
    <row r="40" spans="1:5" ht="16.5" customHeight="1" x14ac:dyDescent="0.3">
      <c r="A40" s="635" t="s">
        <v>5</v>
      </c>
      <c r="B40" s="636"/>
      <c r="C40" s="634"/>
      <c r="D40" s="634"/>
      <c r="E40" s="634"/>
    </row>
    <row r="41" spans="1:5" ht="16.5" customHeight="1" x14ac:dyDescent="0.3">
      <c r="A41" s="632" t="s">
        <v>6</v>
      </c>
      <c r="B41" s="636"/>
      <c r="C41" s="634"/>
      <c r="D41" s="634"/>
      <c r="E41" s="634"/>
    </row>
    <row r="42" spans="1:5" ht="16.5" customHeight="1" x14ac:dyDescent="0.3">
      <c r="A42" s="632" t="s">
        <v>7</v>
      </c>
      <c r="B42" s="637"/>
      <c r="C42" s="634"/>
      <c r="D42" s="634"/>
      <c r="E42" s="634"/>
    </row>
    <row r="43" spans="1:5" ht="15.75" customHeight="1" x14ac:dyDescent="0.25">
      <c r="A43" s="634"/>
      <c r="B43" s="634"/>
      <c r="C43" s="634"/>
      <c r="D43" s="634"/>
      <c r="E43" s="634"/>
    </row>
    <row r="44" spans="1:5" ht="16.5" customHeight="1" x14ac:dyDescent="0.3">
      <c r="A44" s="638" t="s">
        <v>8</v>
      </c>
      <c r="B44" s="639" t="s">
        <v>9</v>
      </c>
      <c r="C44" s="638" t="s">
        <v>10</v>
      </c>
      <c r="D44" s="638" t="s">
        <v>11</v>
      </c>
      <c r="E44" s="638" t="s">
        <v>12</v>
      </c>
    </row>
    <row r="45" spans="1:5" ht="16.5" customHeight="1" x14ac:dyDescent="0.3">
      <c r="A45" s="640">
        <v>1</v>
      </c>
      <c r="B45" s="641"/>
      <c r="C45" s="641"/>
      <c r="D45" s="642"/>
      <c r="E45" s="643"/>
    </row>
    <row r="46" spans="1:5" ht="16.5" customHeight="1" x14ac:dyDescent="0.3">
      <c r="A46" s="640">
        <v>2</v>
      </c>
      <c r="B46" s="641"/>
      <c r="C46" s="641"/>
      <c r="D46" s="642"/>
      <c r="E46" s="642"/>
    </row>
    <row r="47" spans="1:5" ht="16.5" customHeight="1" x14ac:dyDescent="0.3">
      <c r="A47" s="640">
        <v>3</v>
      </c>
      <c r="B47" s="641"/>
      <c r="C47" s="641"/>
      <c r="D47" s="642"/>
      <c r="E47" s="642"/>
    </row>
    <row r="48" spans="1:5" ht="16.5" customHeight="1" x14ac:dyDescent="0.3">
      <c r="A48" s="640">
        <v>4</v>
      </c>
      <c r="B48" s="641"/>
      <c r="C48" s="641"/>
      <c r="D48" s="642"/>
      <c r="E48" s="642"/>
    </row>
    <row r="49" spans="1:7" ht="16.5" customHeight="1" x14ac:dyDescent="0.3">
      <c r="A49" s="640">
        <v>5</v>
      </c>
      <c r="B49" s="641"/>
      <c r="C49" s="641"/>
      <c r="D49" s="642"/>
      <c r="E49" s="642"/>
    </row>
    <row r="50" spans="1:7" ht="16.5" customHeight="1" x14ac:dyDescent="0.3">
      <c r="A50" s="640">
        <v>6</v>
      </c>
      <c r="B50" s="644"/>
      <c r="C50" s="644"/>
      <c r="D50" s="645"/>
      <c r="E50" s="645"/>
    </row>
    <row r="51" spans="1:7" ht="16.5" customHeight="1" x14ac:dyDescent="0.3">
      <c r="A51" s="646" t="s">
        <v>13</v>
      </c>
      <c r="B51" s="647" t="e">
        <f>AVERAGE(B45:B50)</f>
        <v>#DIV/0!</v>
      </c>
      <c r="C51" s="648" t="e">
        <f>AVERAGE(C45:C50)</f>
        <v>#DIV/0!</v>
      </c>
      <c r="D51" s="649" t="e">
        <f>AVERAGE(D45:D50)</f>
        <v>#DIV/0!</v>
      </c>
      <c r="E51" s="649" t="e">
        <f>AVERAGE(E45:E50)</f>
        <v>#DIV/0!</v>
      </c>
    </row>
    <row r="52" spans="1:7" ht="16.5" customHeight="1" x14ac:dyDescent="0.3">
      <c r="A52" s="650" t="s">
        <v>14</v>
      </c>
      <c r="B52" s="651" t="e">
        <f>(STDEV(B45:B50)/B51)</f>
        <v>#DIV/0!</v>
      </c>
      <c r="C52" s="652"/>
      <c r="D52" s="652"/>
      <c r="E52" s="653"/>
    </row>
    <row r="53" spans="1:7" s="628" customFormat="1" ht="16.5" customHeight="1" x14ac:dyDescent="0.3">
      <c r="A53" s="654" t="s">
        <v>15</v>
      </c>
      <c r="B53" s="655">
        <f>COUNT(B45:B50)</f>
        <v>0</v>
      </c>
      <c r="C53" s="656"/>
      <c r="D53" s="657"/>
      <c r="E53" s="658"/>
    </row>
    <row r="54" spans="1:7" s="628" customFormat="1" ht="15.75" customHeight="1" x14ac:dyDescent="0.25">
      <c r="A54" s="634"/>
      <c r="B54" s="634"/>
      <c r="C54" s="634"/>
      <c r="D54" s="634"/>
      <c r="E54" s="634"/>
    </row>
    <row r="55" spans="1:7" s="628" customFormat="1" ht="16.5" customHeight="1" x14ac:dyDescent="0.3">
      <c r="A55" s="635" t="s">
        <v>16</v>
      </c>
      <c r="B55" s="659" t="s">
        <v>17</v>
      </c>
      <c r="C55" s="660"/>
      <c r="D55" s="660"/>
      <c r="E55" s="660"/>
    </row>
    <row r="56" spans="1:7" ht="16.5" customHeight="1" x14ac:dyDescent="0.3">
      <c r="A56" s="635"/>
      <c r="B56" s="659" t="s">
        <v>18</v>
      </c>
      <c r="C56" s="660"/>
      <c r="D56" s="660"/>
      <c r="E56" s="660"/>
    </row>
    <row r="57" spans="1:7" ht="16.5" customHeight="1" x14ac:dyDescent="0.3">
      <c r="A57" s="635"/>
      <c r="B57" s="659" t="s">
        <v>19</v>
      </c>
      <c r="C57" s="660"/>
      <c r="D57" s="660"/>
      <c r="E57" s="660"/>
    </row>
    <row r="58" spans="1:7" ht="14.25" customHeight="1" thickBot="1" x14ac:dyDescent="0.3">
      <c r="A58" s="661"/>
      <c r="B58" s="662"/>
      <c r="D58" s="663"/>
      <c r="F58" s="664"/>
      <c r="G58" s="664"/>
    </row>
    <row r="59" spans="1:7" ht="15" customHeight="1" x14ac:dyDescent="0.3">
      <c r="B59" s="672" t="s">
        <v>21</v>
      </c>
      <c r="C59" s="672"/>
      <c r="E59" s="665" t="s">
        <v>22</v>
      </c>
      <c r="F59" s="666"/>
      <c r="G59" s="665" t="s">
        <v>23</v>
      </c>
    </row>
    <row r="60" spans="1:7" ht="15" customHeight="1" x14ac:dyDescent="0.3">
      <c r="A60" s="667" t="s">
        <v>24</v>
      </c>
      <c r="B60" s="668"/>
      <c r="C60" s="668"/>
      <c r="E60" s="668"/>
      <c r="G60" s="668"/>
    </row>
    <row r="61" spans="1:7" ht="15" customHeight="1" x14ac:dyDescent="0.3">
      <c r="A61" s="667" t="s">
        <v>25</v>
      </c>
      <c r="B61" s="669"/>
      <c r="C61" s="669"/>
      <c r="E61" s="669"/>
      <c r="G61" s="6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A92" zoomScale="50" zoomScaleNormal="40" zoomScalePageLayoutView="50" workbookViewId="0">
      <selection activeCell="A117" sqref="A117:B118"/>
    </sheetView>
  </sheetViews>
  <sheetFormatPr defaultColWidth="9.140625" defaultRowHeight="13.5" x14ac:dyDescent="0.25"/>
  <cols>
    <col min="1" max="1" width="55.42578125" style="461" customWidth="1"/>
    <col min="2" max="2" width="33.7109375" style="461" customWidth="1"/>
    <col min="3" max="3" width="42.28515625" style="461" customWidth="1"/>
    <col min="4" max="4" width="30.5703125" style="461" customWidth="1"/>
    <col min="5" max="5" width="39.85546875" style="461" customWidth="1"/>
    <col min="6" max="6" width="30.7109375" style="461" customWidth="1"/>
    <col min="7" max="7" width="39.85546875" style="461" customWidth="1"/>
    <col min="8" max="8" width="30" style="461" customWidth="1"/>
    <col min="9" max="9" width="30.28515625" style="461" hidden="1" customWidth="1"/>
    <col min="10" max="10" width="30.42578125" style="461" customWidth="1"/>
    <col min="11" max="11" width="21.28515625" style="461" customWidth="1"/>
    <col min="12" max="12" width="9.140625" style="461"/>
    <col min="13" max="16384" width="9.140625" style="462"/>
  </cols>
  <sheetData>
    <row r="1" spans="1:9" ht="18.75" customHeight="1" x14ac:dyDescent="0.25">
      <c r="A1" s="676" t="s">
        <v>45</v>
      </c>
      <c r="B1" s="676"/>
      <c r="C1" s="676"/>
      <c r="D1" s="676"/>
      <c r="E1" s="676"/>
      <c r="F1" s="676"/>
      <c r="G1" s="676"/>
      <c r="H1" s="676"/>
      <c r="I1" s="676"/>
    </row>
    <row r="2" spans="1:9" ht="18.75" customHeight="1" x14ac:dyDescent="0.25">
      <c r="A2" s="676"/>
      <c r="B2" s="676"/>
      <c r="C2" s="676"/>
      <c r="D2" s="676"/>
      <c r="E2" s="676"/>
      <c r="F2" s="676"/>
      <c r="G2" s="676"/>
      <c r="H2" s="676"/>
      <c r="I2" s="676"/>
    </row>
    <row r="3" spans="1:9" ht="18.75" customHeight="1" x14ac:dyDescent="0.25">
      <c r="A3" s="676"/>
      <c r="B3" s="676"/>
      <c r="C3" s="676"/>
      <c r="D3" s="676"/>
      <c r="E3" s="676"/>
      <c r="F3" s="676"/>
      <c r="G3" s="676"/>
      <c r="H3" s="676"/>
      <c r="I3" s="676"/>
    </row>
    <row r="4" spans="1:9" ht="18.75" customHeight="1" x14ac:dyDescent="0.25">
      <c r="A4" s="676"/>
      <c r="B4" s="676"/>
      <c r="C4" s="676"/>
      <c r="D4" s="676"/>
      <c r="E4" s="676"/>
      <c r="F4" s="676"/>
      <c r="G4" s="676"/>
      <c r="H4" s="676"/>
      <c r="I4" s="676"/>
    </row>
    <row r="5" spans="1:9" ht="18.75" customHeight="1" x14ac:dyDescent="0.25">
      <c r="A5" s="676"/>
      <c r="B5" s="676"/>
      <c r="C5" s="676"/>
      <c r="D5" s="676"/>
      <c r="E5" s="676"/>
      <c r="F5" s="676"/>
      <c r="G5" s="676"/>
      <c r="H5" s="676"/>
      <c r="I5" s="676"/>
    </row>
    <row r="6" spans="1:9" ht="18.75" customHeight="1" x14ac:dyDescent="0.25">
      <c r="A6" s="676"/>
      <c r="B6" s="676"/>
      <c r="C6" s="676"/>
      <c r="D6" s="676"/>
      <c r="E6" s="676"/>
      <c r="F6" s="676"/>
      <c r="G6" s="676"/>
      <c r="H6" s="676"/>
      <c r="I6" s="676"/>
    </row>
    <row r="7" spans="1:9" ht="18.75" customHeight="1" x14ac:dyDescent="0.25">
      <c r="A7" s="676"/>
      <c r="B7" s="676"/>
      <c r="C7" s="676"/>
      <c r="D7" s="676"/>
      <c r="E7" s="676"/>
      <c r="F7" s="676"/>
      <c r="G7" s="676"/>
      <c r="H7" s="676"/>
      <c r="I7" s="676"/>
    </row>
    <row r="8" spans="1:9" x14ac:dyDescent="0.25">
      <c r="A8" s="677" t="s">
        <v>46</v>
      </c>
      <c r="B8" s="677"/>
      <c r="C8" s="677"/>
      <c r="D8" s="677"/>
      <c r="E8" s="677"/>
      <c r="F8" s="677"/>
      <c r="G8" s="677"/>
      <c r="H8" s="677"/>
      <c r="I8" s="677"/>
    </row>
    <row r="9" spans="1:9" x14ac:dyDescent="0.25">
      <c r="A9" s="677"/>
      <c r="B9" s="677"/>
      <c r="C9" s="677"/>
      <c r="D9" s="677"/>
      <c r="E9" s="677"/>
      <c r="F9" s="677"/>
      <c r="G9" s="677"/>
      <c r="H9" s="677"/>
      <c r="I9" s="677"/>
    </row>
    <row r="10" spans="1:9" x14ac:dyDescent="0.25">
      <c r="A10" s="677"/>
      <c r="B10" s="677"/>
      <c r="C10" s="677"/>
      <c r="D10" s="677"/>
      <c r="E10" s="677"/>
      <c r="F10" s="677"/>
      <c r="G10" s="677"/>
      <c r="H10" s="677"/>
      <c r="I10" s="677"/>
    </row>
    <row r="11" spans="1:9" x14ac:dyDescent="0.25">
      <c r="A11" s="677"/>
      <c r="B11" s="677"/>
      <c r="C11" s="677"/>
      <c r="D11" s="677"/>
      <c r="E11" s="677"/>
      <c r="F11" s="677"/>
      <c r="G11" s="677"/>
      <c r="H11" s="677"/>
      <c r="I11" s="677"/>
    </row>
    <row r="12" spans="1:9" x14ac:dyDescent="0.25">
      <c r="A12" s="677"/>
      <c r="B12" s="677"/>
      <c r="C12" s="677"/>
      <c r="D12" s="677"/>
      <c r="E12" s="677"/>
      <c r="F12" s="677"/>
      <c r="G12" s="677"/>
      <c r="H12" s="677"/>
      <c r="I12" s="677"/>
    </row>
    <row r="13" spans="1:9" x14ac:dyDescent="0.25">
      <c r="A13" s="677"/>
      <c r="B13" s="677"/>
      <c r="C13" s="677"/>
      <c r="D13" s="677"/>
      <c r="E13" s="677"/>
      <c r="F13" s="677"/>
      <c r="G13" s="677"/>
      <c r="H13" s="677"/>
      <c r="I13" s="677"/>
    </row>
    <row r="14" spans="1:9" x14ac:dyDescent="0.25">
      <c r="A14" s="677"/>
      <c r="B14" s="677"/>
      <c r="C14" s="677"/>
      <c r="D14" s="677"/>
      <c r="E14" s="677"/>
      <c r="F14" s="677"/>
      <c r="G14" s="677"/>
      <c r="H14" s="677"/>
      <c r="I14" s="677"/>
    </row>
    <row r="15" spans="1:9" ht="19.5" customHeight="1" thickBot="1" x14ac:dyDescent="0.35">
      <c r="A15" s="463"/>
    </row>
    <row r="16" spans="1:9" ht="19.5" customHeight="1" thickBot="1" x14ac:dyDescent="0.35">
      <c r="A16" s="678" t="s">
        <v>26</v>
      </c>
      <c r="B16" s="679"/>
      <c r="C16" s="679"/>
      <c r="D16" s="679"/>
      <c r="E16" s="679"/>
      <c r="F16" s="679"/>
      <c r="G16" s="679"/>
      <c r="H16" s="680"/>
    </row>
    <row r="17" spans="1:14" ht="20.25" customHeight="1" x14ac:dyDescent="0.25">
      <c r="A17" s="681" t="s">
        <v>47</v>
      </c>
      <c r="B17" s="681"/>
      <c r="C17" s="681"/>
      <c r="D17" s="681"/>
      <c r="E17" s="681"/>
      <c r="F17" s="681"/>
      <c r="G17" s="681"/>
      <c r="H17" s="681"/>
    </row>
    <row r="18" spans="1:14" ht="26.25" customHeight="1" x14ac:dyDescent="0.4">
      <c r="A18" s="464" t="s">
        <v>28</v>
      </c>
      <c r="B18" s="682" t="s">
        <v>29</v>
      </c>
      <c r="C18" s="682"/>
      <c r="D18" s="465"/>
      <c r="E18" s="466"/>
      <c r="F18" s="467"/>
      <c r="G18" s="467"/>
      <c r="H18" s="467"/>
    </row>
    <row r="19" spans="1:14" ht="26.25" customHeight="1" x14ac:dyDescent="0.4">
      <c r="A19" s="464" t="s">
        <v>30</v>
      </c>
      <c r="B19" s="468" t="s">
        <v>31</v>
      </c>
      <c r="C19" s="467">
        <v>29</v>
      </c>
      <c r="D19" s="467"/>
      <c r="E19" s="467"/>
      <c r="F19" s="467"/>
      <c r="G19" s="467"/>
      <c r="H19" s="467"/>
    </row>
    <row r="20" spans="1:14" ht="26.25" customHeight="1" x14ac:dyDescent="0.4">
      <c r="A20" s="464" t="s">
        <v>32</v>
      </c>
      <c r="B20" s="683" t="s">
        <v>33</v>
      </c>
      <c r="C20" s="683"/>
      <c r="D20" s="467"/>
      <c r="E20" s="467"/>
      <c r="F20" s="467"/>
      <c r="G20" s="467"/>
      <c r="H20" s="467"/>
    </row>
    <row r="21" spans="1:14" ht="26.25" customHeight="1" x14ac:dyDescent="0.4">
      <c r="A21" s="464" t="s">
        <v>34</v>
      </c>
      <c r="B21" s="683" t="s">
        <v>35</v>
      </c>
      <c r="C21" s="683"/>
      <c r="D21" s="683"/>
      <c r="E21" s="683"/>
      <c r="F21" s="683"/>
      <c r="G21" s="683"/>
      <c r="H21" s="683"/>
      <c r="I21" s="469"/>
    </row>
    <row r="22" spans="1:14" ht="26.25" customHeight="1" x14ac:dyDescent="0.4">
      <c r="A22" s="464" t="s">
        <v>36</v>
      </c>
      <c r="B22" s="470">
        <v>42552.664282407408</v>
      </c>
      <c r="C22" s="467"/>
      <c r="D22" s="467"/>
      <c r="E22" s="467"/>
      <c r="F22" s="467"/>
      <c r="G22" s="467"/>
      <c r="H22" s="467"/>
    </row>
    <row r="23" spans="1:14" ht="26.25" customHeight="1" x14ac:dyDescent="0.4">
      <c r="A23" s="464" t="s">
        <v>38</v>
      </c>
      <c r="B23" s="470">
        <v>42556</v>
      </c>
      <c r="C23" s="467"/>
      <c r="D23" s="467"/>
      <c r="E23" s="467"/>
      <c r="F23" s="467"/>
      <c r="G23" s="467"/>
      <c r="H23" s="467"/>
    </row>
    <row r="24" spans="1:14" ht="18.75" x14ac:dyDescent="0.3">
      <c r="A24" s="464"/>
      <c r="B24" s="471"/>
    </row>
    <row r="25" spans="1:14" ht="18.75" x14ac:dyDescent="0.3">
      <c r="A25" s="472" t="s">
        <v>1</v>
      </c>
      <c r="B25" s="471"/>
    </row>
    <row r="26" spans="1:14" ht="26.25" customHeight="1" x14ac:dyDescent="0.4">
      <c r="A26" s="473" t="s">
        <v>4</v>
      </c>
      <c r="B26" s="682" t="s">
        <v>127</v>
      </c>
      <c r="C26" s="682"/>
    </row>
    <row r="27" spans="1:14" ht="26.25" customHeight="1" x14ac:dyDescent="0.4">
      <c r="A27" s="474" t="s">
        <v>48</v>
      </c>
      <c r="B27" s="684" t="s">
        <v>128</v>
      </c>
      <c r="C27" s="684"/>
    </row>
    <row r="28" spans="1:14" ht="27" customHeight="1" thickBot="1" x14ac:dyDescent="0.45">
      <c r="A28" s="474" t="s">
        <v>5</v>
      </c>
      <c r="B28" s="475">
        <v>99.4</v>
      </c>
    </row>
    <row r="29" spans="1:14" s="477" customFormat="1" ht="27" customHeight="1" thickBot="1" x14ac:dyDescent="0.45">
      <c r="A29" s="474" t="s">
        <v>49</v>
      </c>
      <c r="B29" s="476">
        <v>0</v>
      </c>
      <c r="C29" s="685" t="s">
        <v>50</v>
      </c>
      <c r="D29" s="686"/>
      <c r="E29" s="686"/>
      <c r="F29" s="686"/>
      <c r="G29" s="687"/>
      <c r="I29" s="478"/>
      <c r="J29" s="478"/>
      <c r="K29" s="478"/>
      <c r="L29" s="478"/>
    </row>
    <row r="30" spans="1:14" s="477" customFormat="1" ht="19.5" customHeight="1" thickBot="1" x14ac:dyDescent="0.35">
      <c r="A30" s="474" t="s">
        <v>51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477" customFormat="1" ht="27" customHeight="1" thickBot="1" x14ac:dyDescent="0.45">
      <c r="A31" s="474" t="s">
        <v>52</v>
      </c>
      <c r="B31" s="482">
        <v>1</v>
      </c>
      <c r="C31" s="673" t="s">
        <v>53</v>
      </c>
      <c r="D31" s="674"/>
      <c r="E31" s="674"/>
      <c r="F31" s="674"/>
      <c r="G31" s="674"/>
      <c r="H31" s="675"/>
      <c r="I31" s="478"/>
      <c r="J31" s="478"/>
      <c r="K31" s="478"/>
      <c r="L31" s="478"/>
    </row>
    <row r="32" spans="1:14" s="477" customFormat="1" ht="27" customHeight="1" thickBot="1" x14ac:dyDescent="0.45">
      <c r="A32" s="474" t="s">
        <v>54</v>
      </c>
      <c r="B32" s="482">
        <v>1</v>
      </c>
      <c r="C32" s="673" t="s">
        <v>55</v>
      </c>
      <c r="D32" s="674"/>
      <c r="E32" s="674"/>
      <c r="F32" s="674"/>
      <c r="G32" s="674"/>
      <c r="H32" s="675"/>
      <c r="I32" s="478"/>
      <c r="J32" s="478"/>
      <c r="K32" s="478"/>
      <c r="L32" s="483"/>
      <c r="M32" s="483"/>
      <c r="N32" s="484"/>
    </row>
    <row r="33" spans="1:14" s="477" customFormat="1" ht="17.25" customHeight="1" x14ac:dyDescent="0.3">
      <c r="A33" s="474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477" customFormat="1" ht="18.75" x14ac:dyDescent="0.3">
      <c r="A34" s="474" t="s">
        <v>56</v>
      </c>
      <c r="B34" s="487">
        <f>B31/B32</f>
        <v>1</v>
      </c>
      <c r="C34" s="463" t="s">
        <v>57</v>
      </c>
      <c r="D34" s="463"/>
      <c r="E34" s="463"/>
      <c r="F34" s="463"/>
      <c r="G34" s="463"/>
      <c r="I34" s="478"/>
      <c r="J34" s="478"/>
      <c r="K34" s="478"/>
      <c r="L34" s="483"/>
      <c r="M34" s="483"/>
      <c r="N34" s="484"/>
    </row>
    <row r="35" spans="1:14" s="477" customFormat="1" ht="19.5" customHeight="1" thickBot="1" x14ac:dyDescent="0.35">
      <c r="A35" s="474"/>
      <c r="B35" s="479"/>
      <c r="G35" s="463"/>
      <c r="I35" s="478"/>
      <c r="J35" s="478"/>
      <c r="K35" s="478"/>
      <c r="L35" s="483"/>
      <c r="M35" s="483"/>
      <c r="N35" s="484"/>
    </row>
    <row r="36" spans="1:14" s="477" customFormat="1" ht="27" customHeight="1" thickBot="1" x14ac:dyDescent="0.45">
      <c r="A36" s="488" t="s">
        <v>58</v>
      </c>
      <c r="B36" s="489">
        <v>20</v>
      </c>
      <c r="C36" s="463"/>
      <c r="D36" s="693" t="s">
        <v>59</v>
      </c>
      <c r="E36" s="694"/>
      <c r="F36" s="693" t="s">
        <v>60</v>
      </c>
      <c r="G36" s="695"/>
      <c r="J36" s="478"/>
      <c r="K36" s="478"/>
      <c r="L36" s="483"/>
      <c r="M36" s="483"/>
      <c r="N36" s="484"/>
    </row>
    <row r="37" spans="1:14" s="477" customFormat="1" ht="27" customHeight="1" thickBot="1" x14ac:dyDescent="0.45">
      <c r="A37" s="490" t="s">
        <v>61</v>
      </c>
      <c r="B37" s="491">
        <v>4</v>
      </c>
      <c r="C37" s="492" t="s">
        <v>62</v>
      </c>
      <c r="D37" s="493" t="s">
        <v>63</v>
      </c>
      <c r="E37" s="494" t="s">
        <v>64</v>
      </c>
      <c r="F37" s="493" t="s">
        <v>63</v>
      </c>
      <c r="G37" s="495" t="s">
        <v>64</v>
      </c>
      <c r="I37" s="496" t="s">
        <v>65</v>
      </c>
      <c r="J37" s="478"/>
      <c r="K37" s="478"/>
      <c r="L37" s="483"/>
      <c r="M37" s="483"/>
      <c r="N37" s="484"/>
    </row>
    <row r="38" spans="1:14" s="477" customFormat="1" ht="26.25" customHeight="1" x14ac:dyDescent="0.4">
      <c r="A38" s="490" t="s">
        <v>66</v>
      </c>
      <c r="B38" s="491">
        <v>20</v>
      </c>
      <c r="C38" s="497">
        <v>1</v>
      </c>
      <c r="D38" s="498">
        <v>233704824</v>
      </c>
      <c r="E38" s="499">
        <f>IF(ISBLANK(D38),"-",$D$48/$D$45*D38)</f>
        <v>235429422.99994895</v>
      </c>
      <c r="F38" s="498">
        <v>237659608</v>
      </c>
      <c r="G38" s="500">
        <f>IF(ISBLANK(F38),"-",$D$48/$F$45*F38)</f>
        <v>232205412.46833539</v>
      </c>
      <c r="I38" s="501"/>
      <c r="J38" s="478"/>
      <c r="K38" s="478"/>
      <c r="L38" s="483"/>
      <c r="M38" s="483"/>
      <c r="N38" s="484"/>
    </row>
    <row r="39" spans="1:14" s="477" customFormat="1" ht="26.25" customHeight="1" x14ac:dyDescent="0.4">
      <c r="A39" s="490" t="s">
        <v>67</v>
      </c>
      <c r="B39" s="491">
        <v>1</v>
      </c>
      <c r="C39" s="502">
        <v>2</v>
      </c>
      <c r="D39" s="503">
        <v>234097030</v>
      </c>
      <c r="E39" s="504">
        <f>IF(ISBLANK(D39),"-",$D$48/$D$45*D39)</f>
        <v>235824523.24091411</v>
      </c>
      <c r="F39" s="503">
        <v>237288970</v>
      </c>
      <c r="G39" s="505">
        <f>IF(ISBLANK(F39),"-",$D$48/$F$45*F39)</f>
        <v>231843280.46622238</v>
      </c>
      <c r="I39" s="696">
        <f>ABS((F43/D43*D42)-F42)/D42</f>
        <v>1.4732851190964647E-2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68</v>
      </c>
      <c r="B40" s="491">
        <v>1</v>
      </c>
      <c r="C40" s="502">
        <v>3</v>
      </c>
      <c r="D40" s="503">
        <v>233761675</v>
      </c>
      <c r="E40" s="504">
        <f>IF(ISBLANK(D40),"-",$D$48/$D$45*D40)</f>
        <v>235486693.5256398</v>
      </c>
      <c r="F40" s="503">
        <v>238056426</v>
      </c>
      <c r="G40" s="505">
        <f>IF(ISBLANK(F40),"-",$D$48/$F$45*F40)</f>
        <v>232593123.64963493</v>
      </c>
      <c r="I40" s="696"/>
      <c r="L40" s="483"/>
      <c r="M40" s="483"/>
      <c r="N40" s="463"/>
    </row>
    <row r="41" spans="1:14" ht="27" customHeight="1" thickBot="1" x14ac:dyDescent="0.45">
      <c r="A41" s="490" t="s">
        <v>69</v>
      </c>
      <c r="B41" s="491">
        <v>1</v>
      </c>
      <c r="C41" s="506">
        <v>4</v>
      </c>
      <c r="D41" s="507"/>
      <c r="E41" s="508" t="str">
        <f>IF(ISBLANK(D41),"-",$D$48/$D$45*D41)</f>
        <v>-</v>
      </c>
      <c r="F41" s="507"/>
      <c r="G41" s="509" t="str">
        <f>IF(ISBLANK(F41),"-",$D$48/$F$45*F41)</f>
        <v>-</v>
      </c>
      <c r="I41" s="510"/>
      <c r="L41" s="483"/>
      <c r="M41" s="483"/>
      <c r="N41" s="463"/>
    </row>
    <row r="42" spans="1:14" ht="27" customHeight="1" thickBot="1" x14ac:dyDescent="0.45">
      <c r="A42" s="490" t="s">
        <v>70</v>
      </c>
      <c r="B42" s="491">
        <v>1</v>
      </c>
      <c r="C42" s="511" t="s">
        <v>71</v>
      </c>
      <c r="D42" s="512">
        <f>AVERAGE(D38:D41)</f>
        <v>233854509.66666666</v>
      </c>
      <c r="E42" s="513">
        <f>AVERAGE(E38:E41)</f>
        <v>235580213.25550094</v>
      </c>
      <c r="F42" s="512">
        <f>AVERAGE(F38:F41)</f>
        <v>237668334.66666666</v>
      </c>
      <c r="G42" s="514">
        <f>AVERAGE(G38:G41)</f>
        <v>232213938.86139759</v>
      </c>
      <c r="H42" s="515"/>
    </row>
    <row r="43" spans="1:14" ht="26.25" customHeight="1" x14ac:dyDescent="0.4">
      <c r="A43" s="490" t="s">
        <v>72</v>
      </c>
      <c r="B43" s="491">
        <v>1</v>
      </c>
      <c r="C43" s="516" t="s">
        <v>73</v>
      </c>
      <c r="D43" s="517">
        <v>29.96</v>
      </c>
      <c r="E43" s="463"/>
      <c r="F43" s="517">
        <v>30.89</v>
      </c>
      <c r="H43" s="515"/>
    </row>
    <row r="44" spans="1:14" ht="26.25" customHeight="1" x14ac:dyDescent="0.4">
      <c r="A44" s="490" t="s">
        <v>74</v>
      </c>
      <c r="B44" s="491">
        <v>1</v>
      </c>
      <c r="C44" s="518" t="s">
        <v>75</v>
      </c>
      <c r="D44" s="519">
        <f>D43*$B$34</f>
        <v>29.96</v>
      </c>
      <c r="E44" s="520"/>
      <c r="F44" s="519">
        <f>F43*$B$34</f>
        <v>30.89</v>
      </c>
      <c r="H44" s="515"/>
    </row>
    <row r="45" spans="1:14" ht="19.5" customHeight="1" thickBot="1" x14ac:dyDescent="0.35">
      <c r="A45" s="490" t="s">
        <v>76</v>
      </c>
      <c r="B45" s="502">
        <f>(B44/B43)*(B42/B41)*(B40/B39)*(B38/B37)*B36</f>
        <v>100</v>
      </c>
      <c r="C45" s="518" t="s">
        <v>77</v>
      </c>
      <c r="D45" s="521">
        <f>D44*$B$30/100</f>
        <v>29.780240000000003</v>
      </c>
      <c r="E45" s="522"/>
      <c r="F45" s="521">
        <f>F44*$B$30/100</f>
        <v>30.704660000000004</v>
      </c>
      <c r="H45" s="515"/>
    </row>
    <row r="46" spans="1:14" ht="19.5" customHeight="1" thickBot="1" x14ac:dyDescent="0.35">
      <c r="A46" s="697" t="s">
        <v>78</v>
      </c>
      <c r="B46" s="698"/>
      <c r="C46" s="518" t="s">
        <v>79</v>
      </c>
      <c r="D46" s="523">
        <f>D45/$B$45</f>
        <v>0.29780240000000002</v>
      </c>
      <c r="E46" s="524"/>
      <c r="F46" s="525">
        <f>F45/$B$45</f>
        <v>0.30704660000000006</v>
      </c>
      <c r="H46" s="515"/>
    </row>
    <row r="47" spans="1:14" ht="27" customHeight="1" thickBot="1" x14ac:dyDescent="0.45">
      <c r="A47" s="699"/>
      <c r="B47" s="700"/>
      <c r="C47" s="526" t="s">
        <v>80</v>
      </c>
      <c r="D47" s="527">
        <v>0.3</v>
      </c>
      <c r="E47" s="528"/>
      <c r="F47" s="524"/>
      <c r="H47" s="515"/>
    </row>
    <row r="48" spans="1:14" ht="18.75" x14ac:dyDescent="0.3">
      <c r="C48" s="529" t="s">
        <v>81</v>
      </c>
      <c r="D48" s="521">
        <f>D47*$B$45</f>
        <v>30</v>
      </c>
      <c r="F48" s="530"/>
      <c r="H48" s="515"/>
    </row>
    <row r="49" spans="1:12" ht="19.5" customHeight="1" thickBot="1" x14ac:dyDescent="0.35">
      <c r="C49" s="531" t="s">
        <v>82</v>
      </c>
      <c r="D49" s="532">
        <f>D48/B34</f>
        <v>30</v>
      </c>
      <c r="F49" s="530"/>
      <c r="H49" s="515"/>
    </row>
    <row r="50" spans="1:12" ht="18.75" x14ac:dyDescent="0.3">
      <c r="C50" s="488" t="s">
        <v>83</v>
      </c>
      <c r="D50" s="533">
        <f>AVERAGE(E38:E41,G38:G41)</f>
        <v>233897076.05844924</v>
      </c>
      <c r="F50" s="534"/>
      <c r="H50" s="515"/>
    </row>
    <row r="51" spans="1:12" ht="18.75" x14ac:dyDescent="0.3">
      <c r="C51" s="490" t="s">
        <v>84</v>
      </c>
      <c r="D51" s="535">
        <f>STDEV(E38:E41,G38:G41)/D50</f>
        <v>7.9687753193078466E-3</v>
      </c>
      <c r="F51" s="534"/>
      <c r="H51" s="515"/>
    </row>
    <row r="52" spans="1:12" ht="19.5" customHeight="1" thickBot="1" x14ac:dyDescent="0.35">
      <c r="C52" s="536" t="s">
        <v>15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85</v>
      </c>
    </row>
    <row r="55" spans="1:12" ht="18.75" x14ac:dyDescent="0.3">
      <c r="A55" s="463" t="s">
        <v>86</v>
      </c>
      <c r="B55" s="540" t="str">
        <f>B21</f>
        <v>Nevirapine 50mg, Lamivudine 30mg, Zidovudine 60mg</v>
      </c>
    </row>
    <row r="56" spans="1:12" ht="26.25" customHeight="1" x14ac:dyDescent="0.4">
      <c r="A56" s="540" t="s">
        <v>87</v>
      </c>
      <c r="B56" s="541">
        <v>60</v>
      </c>
      <c r="C56" s="463" t="str">
        <f>B20</f>
        <v>Lamivudine, Nevirapine and Zidovudine</v>
      </c>
      <c r="H56" s="520"/>
    </row>
    <row r="57" spans="1:12" ht="18.75" x14ac:dyDescent="0.3">
      <c r="A57" s="540" t="s">
        <v>88</v>
      </c>
      <c r="B57" s="542">
        <f>Uniformity!C46</f>
        <v>346.98500000000007</v>
      </c>
      <c r="H57" s="520"/>
    </row>
    <row r="58" spans="1:12" ht="19.5" customHeight="1" thickBot="1" x14ac:dyDescent="0.35">
      <c r="H58" s="520"/>
    </row>
    <row r="59" spans="1:12" s="477" customFormat="1" ht="27" customHeight="1" thickBot="1" x14ac:dyDescent="0.45">
      <c r="A59" s="488" t="s">
        <v>89</v>
      </c>
      <c r="B59" s="489">
        <v>100</v>
      </c>
      <c r="C59" s="463"/>
      <c r="D59" s="543" t="s">
        <v>90</v>
      </c>
      <c r="E59" s="544" t="s">
        <v>62</v>
      </c>
      <c r="F59" s="544" t="s">
        <v>63</v>
      </c>
      <c r="G59" s="544" t="s">
        <v>91</v>
      </c>
      <c r="H59" s="492" t="s">
        <v>92</v>
      </c>
      <c r="L59" s="478"/>
    </row>
    <row r="60" spans="1:12" s="477" customFormat="1" ht="26.25" customHeight="1" x14ac:dyDescent="0.4">
      <c r="A60" s="490" t="s">
        <v>93</v>
      </c>
      <c r="B60" s="491">
        <v>10</v>
      </c>
      <c r="C60" s="701" t="s">
        <v>94</v>
      </c>
      <c r="D60" s="704">
        <v>350.03</v>
      </c>
      <c r="E60" s="545">
        <v>1</v>
      </c>
      <c r="F60" s="546">
        <v>213906355</v>
      </c>
      <c r="G60" s="547">
        <f>IF(ISBLANK(F60),"-",(F60/$D$50*$D$47*$B$68)*($B$57/$D$60))</f>
        <v>54.394573746068893</v>
      </c>
      <c r="H60" s="548">
        <f t="shared" ref="H60:H71" si="0">IF(ISBLANK(F60),"-",G60/$B$56)</f>
        <v>0.90657622910114821</v>
      </c>
      <c r="L60" s="478"/>
    </row>
    <row r="61" spans="1:12" s="477" customFormat="1" ht="26.25" customHeight="1" x14ac:dyDescent="0.4">
      <c r="A61" s="490" t="s">
        <v>95</v>
      </c>
      <c r="B61" s="491">
        <v>20</v>
      </c>
      <c r="C61" s="702"/>
      <c r="D61" s="705"/>
      <c r="E61" s="549">
        <v>2</v>
      </c>
      <c r="F61" s="503">
        <v>214709147</v>
      </c>
      <c r="G61" s="550">
        <f>IF(ISBLANK(F61),"-",(F61/$D$50*$D$47*$B$68)*($B$57/$D$60))</f>
        <v>54.59871694998052</v>
      </c>
      <c r="H61" s="551">
        <f t="shared" si="0"/>
        <v>0.90997861583300865</v>
      </c>
      <c r="L61" s="478"/>
    </row>
    <row r="62" spans="1:12" s="477" customFormat="1" ht="26.25" customHeight="1" x14ac:dyDescent="0.4">
      <c r="A62" s="490" t="s">
        <v>96</v>
      </c>
      <c r="B62" s="491">
        <v>1</v>
      </c>
      <c r="C62" s="702"/>
      <c r="D62" s="705"/>
      <c r="E62" s="549">
        <v>3</v>
      </c>
      <c r="F62" s="552">
        <v>211464463</v>
      </c>
      <c r="G62" s="550">
        <f>IF(ISBLANK(F62),"-",(F62/$D$50*$D$47*$B$68)*($B$57/$D$60))</f>
        <v>53.773621299499773</v>
      </c>
      <c r="H62" s="551">
        <f t="shared" si="0"/>
        <v>0.89622702165832957</v>
      </c>
      <c r="L62" s="478"/>
    </row>
    <row r="63" spans="1:12" ht="27" customHeight="1" thickBot="1" x14ac:dyDescent="0.45">
      <c r="A63" s="490" t="s">
        <v>97</v>
      </c>
      <c r="B63" s="491">
        <v>1</v>
      </c>
      <c r="C63" s="703"/>
      <c r="D63" s="706"/>
      <c r="E63" s="553">
        <v>4</v>
      </c>
      <c r="F63" s="554"/>
      <c r="G63" s="550" t="str">
        <f>IF(ISBLANK(F63),"-",(F63/$D$50*$D$47*$B$68)*($B$57/$D$60))</f>
        <v>-</v>
      </c>
      <c r="H63" s="551" t="str">
        <f t="shared" si="0"/>
        <v>-</v>
      </c>
    </row>
    <row r="64" spans="1:12" ht="26.25" customHeight="1" x14ac:dyDescent="0.4">
      <c r="A64" s="490" t="s">
        <v>98</v>
      </c>
      <c r="B64" s="491">
        <v>1</v>
      </c>
      <c r="C64" s="701" t="s">
        <v>99</v>
      </c>
      <c r="D64" s="704">
        <v>340.23</v>
      </c>
      <c r="E64" s="545">
        <v>1</v>
      </c>
      <c r="F64" s="546">
        <v>210533988</v>
      </c>
      <c r="G64" s="555">
        <f>IF(ISBLANK(F64),"-",(F64/$D$50*$D$47*$B$68)*($B$57/$D$64))</f>
        <v>55.079091781889865</v>
      </c>
      <c r="H64" s="556">
        <f t="shared" si="0"/>
        <v>0.91798486303149773</v>
      </c>
    </row>
    <row r="65" spans="1:8" ht="26.25" customHeight="1" x14ac:dyDescent="0.4">
      <c r="A65" s="490" t="s">
        <v>100</v>
      </c>
      <c r="B65" s="491">
        <v>1</v>
      </c>
      <c r="C65" s="702"/>
      <c r="D65" s="705"/>
      <c r="E65" s="549">
        <v>2</v>
      </c>
      <c r="F65" s="503">
        <v>211464463</v>
      </c>
      <c r="G65" s="557">
        <f>IF(ISBLANK(F65),"-",(F65/$D$50*$D$47*$B$68)*($B$57/$D$64))</f>
        <v>55.322519070816519</v>
      </c>
      <c r="H65" s="558">
        <f t="shared" si="0"/>
        <v>0.92204198451360864</v>
      </c>
    </row>
    <row r="66" spans="1:8" ht="26.25" customHeight="1" x14ac:dyDescent="0.4">
      <c r="A66" s="490" t="s">
        <v>101</v>
      </c>
      <c r="B66" s="491">
        <v>1</v>
      </c>
      <c r="C66" s="702"/>
      <c r="D66" s="705"/>
      <c r="E66" s="549">
        <v>3</v>
      </c>
      <c r="F66" s="503">
        <v>210294692</v>
      </c>
      <c r="G66" s="557">
        <f>IF(ISBLANK(F66),"-",(F66/$D$50*$D$47*$B$68)*($B$57/$D$64))</f>
        <v>55.016488083208017</v>
      </c>
      <c r="H66" s="558">
        <f t="shared" si="0"/>
        <v>0.91694146805346699</v>
      </c>
    </row>
    <row r="67" spans="1:8" ht="27" customHeight="1" thickBot="1" x14ac:dyDescent="0.45">
      <c r="A67" s="490" t="s">
        <v>102</v>
      </c>
      <c r="B67" s="491">
        <v>1</v>
      </c>
      <c r="C67" s="703"/>
      <c r="D67" s="706"/>
      <c r="E67" s="553">
        <v>4</v>
      </c>
      <c r="F67" s="554"/>
      <c r="G67" s="559" t="str">
        <f>IF(ISBLANK(F67),"-",(F67/$D$50*$D$47*$B$68)*($B$57/$D$64))</f>
        <v>-</v>
      </c>
      <c r="H67" s="560" t="str">
        <f t="shared" si="0"/>
        <v>-</v>
      </c>
    </row>
    <row r="68" spans="1:8" ht="26.25" customHeight="1" x14ac:dyDescent="0.4">
      <c r="A68" s="490" t="s">
        <v>103</v>
      </c>
      <c r="B68" s="561">
        <f>(B67/B66)*(B65/B64)*(B63/B62)*(B61/B60)*B59</f>
        <v>200</v>
      </c>
      <c r="C68" s="701" t="s">
        <v>104</v>
      </c>
      <c r="D68" s="704">
        <v>346.92</v>
      </c>
      <c r="E68" s="545">
        <v>1</v>
      </c>
      <c r="F68" s="546">
        <v>217403880</v>
      </c>
      <c r="G68" s="555">
        <f>IF(ISBLANK(F68),"-",(F68/$D$50*$D$47*$B$68)*($B$57/$D$68))</f>
        <v>55.779563505035618</v>
      </c>
      <c r="H68" s="551">
        <f t="shared" si="0"/>
        <v>0.92965939175059364</v>
      </c>
    </row>
    <row r="69" spans="1:8" ht="27" customHeight="1" thickBot="1" x14ac:dyDescent="0.45">
      <c r="A69" s="536" t="s">
        <v>105</v>
      </c>
      <c r="B69" s="562">
        <f>(D47*B68)/B56*B57</f>
        <v>346.98500000000007</v>
      </c>
      <c r="C69" s="702"/>
      <c r="D69" s="705"/>
      <c r="E69" s="549">
        <v>2</v>
      </c>
      <c r="F69" s="503">
        <v>216442022</v>
      </c>
      <c r="G69" s="557">
        <f>IF(ISBLANK(F69),"-",(F69/$D$50*$D$47*$B$68)*($B$57/$D$68))</f>
        <v>55.532778491843466</v>
      </c>
      <c r="H69" s="551">
        <f t="shared" si="0"/>
        <v>0.92554630819739114</v>
      </c>
    </row>
    <row r="70" spans="1:8" ht="26.25" customHeight="1" x14ac:dyDescent="0.4">
      <c r="A70" s="688" t="s">
        <v>78</v>
      </c>
      <c r="B70" s="689"/>
      <c r="C70" s="702"/>
      <c r="D70" s="705"/>
      <c r="E70" s="549">
        <v>3</v>
      </c>
      <c r="F70" s="503">
        <v>216765502</v>
      </c>
      <c r="G70" s="557">
        <f>IF(ISBLANK(F70),"-",(F70/$D$50*$D$47*$B$68)*($B$57/$D$68))</f>
        <v>55.615774127443942</v>
      </c>
      <c r="H70" s="551">
        <f t="shared" si="0"/>
        <v>0.92692956879073241</v>
      </c>
    </row>
    <row r="71" spans="1:8" ht="27" customHeight="1" thickBot="1" x14ac:dyDescent="0.45">
      <c r="A71" s="690"/>
      <c r="B71" s="691"/>
      <c r="C71" s="707"/>
      <c r="D71" s="706"/>
      <c r="E71" s="553">
        <v>4</v>
      </c>
      <c r="F71" s="554"/>
      <c r="G71" s="559" t="str">
        <f>IF(ISBLANK(F71),"-",(F71/$D$50*$D$47*$B$68)*($B$57/$D$68))</f>
        <v>-</v>
      </c>
      <c r="H71" s="563" t="str">
        <f t="shared" si="0"/>
        <v>-</v>
      </c>
    </row>
    <row r="72" spans="1:8" ht="26.25" customHeight="1" x14ac:dyDescent="0.4">
      <c r="A72" s="520"/>
      <c r="B72" s="520"/>
      <c r="C72" s="520"/>
      <c r="D72" s="520"/>
      <c r="E72" s="520"/>
      <c r="F72" s="564" t="s">
        <v>71</v>
      </c>
      <c r="G72" s="565">
        <f>AVERAGE(G60:G71)</f>
        <v>55.012569672865183</v>
      </c>
      <c r="H72" s="566">
        <f>AVERAGE(H60:H71)</f>
        <v>0.91687616121441962</v>
      </c>
    </row>
    <row r="73" spans="1:8" ht="26.25" customHeight="1" x14ac:dyDescent="0.4">
      <c r="C73" s="520"/>
      <c r="D73" s="520"/>
      <c r="E73" s="520"/>
      <c r="F73" s="567" t="s">
        <v>84</v>
      </c>
      <c r="G73" s="568">
        <f>STDEV(G60:G71)/G72</f>
        <v>1.1870320111444099E-2</v>
      </c>
      <c r="H73" s="568">
        <f>STDEV(H60:H71)/H72</f>
        <v>1.1870320111444109E-2</v>
      </c>
    </row>
    <row r="74" spans="1:8" ht="27" customHeight="1" thickBot="1" x14ac:dyDescent="0.45">
      <c r="A74" s="520"/>
      <c r="B74" s="520"/>
      <c r="C74" s="520"/>
      <c r="D74" s="520"/>
      <c r="E74" s="522"/>
      <c r="F74" s="569" t="s">
        <v>15</v>
      </c>
      <c r="G74" s="570">
        <f>COUNT(G60:G71)</f>
        <v>9</v>
      </c>
      <c r="H74" s="570">
        <f>COUNT(H60:H71)</f>
        <v>9</v>
      </c>
    </row>
    <row r="76" spans="1:8" ht="26.25" customHeight="1" x14ac:dyDescent="0.4">
      <c r="A76" s="473" t="s">
        <v>106</v>
      </c>
      <c r="B76" s="474" t="s">
        <v>107</v>
      </c>
      <c r="C76" s="692" t="str">
        <f>B20</f>
        <v>Lamivudine, Nevirapine and Zidovudine</v>
      </c>
      <c r="D76" s="692"/>
      <c r="E76" s="463" t="s">
        <v>108</v>
      </c>
      <c r="F76" s="463"/>
      <c r="G76" s="571">
        <f>H72</f>
        <v>0.91687616121441962</v>
      </c>
      <c r="H76" s="479"/>
    </row>
    <row r="77" spans="1:8" ht="18.75" x14ac:dyDescent="0.3">
      <c r="A77" s="472" t="s">
        <v>109</v>
      </c>
      <c r="B77" s="472" t="s">
        <v>110</v>
      </c>
    </row>
    <row r="78" spans="1:8" ht="18.75" x14ac:dyDescent="0.3">
      <c r="A78" s="472"/>
      <c r="B78" s="472"/>
    </row>
    <row r="79" spans="1:8" ht="26.25" customHeight="1" x14ac:dyDescent="0.4">
      <c r="A79" s="473" t="s">
        <v>4</v>
      </c>
      <c r="B79" s="708"/>
      <c r="C79" s="708"/>
    </row>
    <row r="80" spans="1:8" ht="26.25" customHeight="1" x14ac:dyDescent="0.4">
      <c r="A80" s="474" t="s">
        <v>48</v>
      </c>
      <c r="B80" s="708"/>
      <c r="C80" s="708"/>
    </row>
    <row r="81" spans="1:12" ht="27" customHeight="1" thickBot="1" x14ac:dyDescent="0.45">
      <c r="A81" s="474" t="s">
        <v>5</v>
      </c>
      <c r="B81" s="475"/>
    </row>
    <row r="82" spans="1:12" s="477" customFormat="1" ht="27" customHeight="1" thickBot="1" x14ac:dyDescent="0.45">
      <c r="A82" s="474" t="s">
        <v>49</v>
      </c>
      <c r="B82" s="476">
        <v>0</v>
      </c>
      <c r="C82" s="685" t="s">
        <v>50</v>
      </c>
      <c r="D82" s="686"/>
      <c r="E82" s="686"/>
      <c r="F82" s="686"/>
      <c r="G82" s="687"/>
      <c r="I82" s="478"/>
      <c r="J82" s="478"/>
      <c r="K82" s="478"/>
      <c r="L82" s="478"/>
    </row>
    <row r="83" spans="1:12" s="477" customFormat="1" ht="19.5" customHeight="1" thickBot="1" x14ac:dyDescent="0.35">
      <c r="A83" s="474" t="s">
        <v>51</v>
      </c>
      <c r="B83" s="479">
        <f>B81-B82</f>
        <v>0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477" customFormat="1" ht="27" customHeight="1" thickBot="1" x14ac:dyDescent="0.45">
      <c r="A84" s="474" t="s">
        <v>52</v>
      </c>
      <c r="B84" s="482"/>
      <c r="C84" s="673" t="s">
        <v>111</v>
      </c>
      <c r="D84" s="674"/>
      <c r="E84" s="674"/>
      <c r="F84" s="674"/>
      <c r="G84" s="674"/>
      <c r="H84" s="675"/>
      <c r="I84" s="478"/>
      <c r="J84" s="478"/>
      <c r="K84" s="478"/>
      <c r="L84" s="478"/>
    </row>
    <row r="85" spans="1:12" s="477" customFormat="1" ht="27" customHeight="1" thickBot="1" x14ac:dyDescent="0.45">
      <c r="A85" s="474" t="s">
        <v>54</v>
      </c>
      <c r="B85" s="482"/>
      <c r="C85" s="673" t="s">
        <v>112</v>
      </c>
      <c r="D85" s="674"/>
      <c r="E85" s="674"/>
      <c r="F85" s="674"/>
      <c r="G85" s="674"/>
      <c r="H85" s="675"/>
      <c r="I85" s="478"/>
      <c r="J85" s="478"/>
      <c r="K85" s="478"/>
      <c r="L85" s="478"/>
    </row>
    <row r="86" spans="1:12" s="477" customFormat="1" ht="18.75" x14ac:dyDescent="0.3">
      <c r="A86" s="474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477" customFormat="1" ht="18.75" x14ac:dyDescent="0.3">
      <c r="A87" s="474" t="s">
        <v>56</v>
      </c>
      <c r="B87" s="487" t="e">
        <f>B84/B85</f>
        <v>#DIV/0!</v>
      </c>
      <c r="C87" s="463" t="s">
        <v>57</v>
      </c>
      <c r="D87" s="463"/>
      <c r="E87" s="463"/>
      <c r="F87" s="463"/>
      <c r="G87" s="463"/>
      <c r="I87" s="478"/>
      <c r="J87" s="478"/>
      <c r="K87" s="478"/>
      <c r="L87" s="478"/>
    </row>
    <row r="88" spans="1:12" ht="19.5" customHeight="1" thickBot="1" x14ac:dyDescent="0.35">
      <c r="A88" s="472"/>
      <c r="B88" s="472"/>
    </row>
    <row r="89" spans="1:12" ht="27" customHeight="1" thickBot="1" x14ac:dyDescent="0.45">
      <c r="A89" s="488" t="s">
        <v>58</v>
      </c>
      <c r="B89" s="489"/>
      <c r="D89" s="572" t="s">
        <v>59</v>
      </c>
      <c r="E89" s="573"/>
      <c r="F89" s="693" t="s">
        <v>60</v>
      </c>
      <c r="G89" s="695"/>
    </row>
    <row r="90" spans="1:12" ht="27" customHeight="1" thickBot="1" x14ac:dyDescent="0.45">
      <c r="A90" s="490" t="s">
        <v>61</v>
      </c>
      <c r="B90" s="491"/>
      <c r="C90" s="574" t="s">
        <v>62</v>
      </c>
      <c r="D90" s="493" t="s">
        <v>63</v>
      </c>
      <c r="E90" s="494" t="s">
        <v>64</v>
      </c>
      <c r="F90" s="493" t="s">
        <v>63</v>
      </c>
      <c r="G90" s="575" t="s">
        <v>64</v>
      </c>
      <c r="I90" s="496" t="s">
        <v>65</v>
      </c>
    </row>
    <row r="91" spans="1:12" ht="26.25" customHeight="1" x14ac:dyDescent="0.4">
      <c r="A91" s="490" t="s">
        <v>66</v>
      </c>
      <c r="B91" s="491"/>
      <c r="C91" s="576">
        <v>1</v>
      </c>
      <c r="D91" s="498"/>
      <c r="E91" s="499" t="str">
        <f>IF(ISBLANK(D91),"-",$D$101/$D$98*D91)</f>
        <v>-</v>
      </c>
      <c r="F91" s="498"/>
      <c r="G91" s="500" t="str">
        <f>IF(ISBLANK(F91),"-",$D$101/$F$98*F91)</f>
        <v>-</v>
      </c>
      <c r="I91" s="501"/>
    </row>
    <row r="92" spans="1:12" ht="26.25" customHeight="1" x14ac:dyDescent="0.4">
      <c r="A92" s="490" t="s">
        <v>67</v>
      </c>
      <c r="B92" s="491"/>
      <c r="C92" s="520">
        <v>2</v>
      </c>
      <c r="D92" s="503"/>
      <c r="E92" s="504" t="str">
        <f>IF(ISBLANK(D92),"-",$D$101/$D$98*D92)</f>
        <v>-</v>
      </c>
      <c r="F92" s="503"/>
      <c r="G92" s="505" t="str">
        <f>IF(ISBLANK(F92),"-",$D$101/$F$98*F92)</f>
        <v>-</v>
      </c>
      <c r="I92" s="696" t="e">
        <f>ABS((F96/D96*D95)-F95)/D95</f>
        <v>#DIV/0!</v>
      </c>
    </row>
    <row r="93" spans="1:12" ht="26.25" customHeight="1" x14ac:dyDescent="0.4">
      <c r="A93" s="490" t="s">
        <v>68</v>
      </c>
      <c r="B93" s="491">
        <v>1</v>
      </c>
      <c r="C93" s="520">
        <v>3</v>
      </c>
      <c r="D93" s="503"/>
      <c r="E93" s="504" t="str">
        <f>IF(ISBLANK(D93),"-",$D$101/$D$98*D93)</f>
        <v>-</v>
      </c>
      <c r="F93" s="503"/>
      <c r="G93" s="505" t="str">
        <f>IF(ISBLANK(F93),"-",$D$101/$F$98*F93)</f>
        <v>-</v>
      </c>
      <c r="I93" s="696"/>
    </row>
    <row r="94" spans="1:12" ht="27" customHeight="1" thickBot="1" x14ac:dyDescent="0.45">
      <c r="A94" s="490" t="s">
        <v>69</v>
      </c>
      <c r="B94" s="491">
        <v>1</v>
      </c>
      <c r="C94" s="577">
        <v>4</v>
      </c>
      <c r="D94" s="507"/>
      <c r="E94" s="508" t="str">
        <f>IF(ISBLANK(D94),"-",$D$101/$D$98*D94)</f>
        <v>-</v>
      </c>
      <c r="F94" s="578"/>
      <c r="G94" s="509" t="str">
        <f>IF(ISBLANK(F94),"-",$D$101/$F$98*F94)</f>
        <v>-</v>
      </c>
      <c r="I94" s="510"/>
    </row>
    <row r="95" spans="1:12" ht="27" customHeight="1" thickBot="1" x14ac:dyDescent="0.45">
      <c r="A95" s="490" t="s">
        <v>70</v>
      </c>
      <c r="B95" s="491">
        <v>1</v>
      </c>
      <c r="C95" s="474" t="s">
        <v>71</v>
      </c>
      <c r="D95" s="579" t="e">
        <f>AVERAGE(D91:D94)</f>
        <v>#DIV/0!</v>
      </c>
      <c r="E95" s="513" t="e">
        <f>AVERAGE(E91:E94)</f>
        <v>#DIV/0!</v>
      </c>
      <c r="F95" s="580" t="e">
        <f>AVERAGE(F91:F94)</f>
        <v>#DIV/0!</v>
      </c>
      <c r="G95" s="581" t="e">
        <f>AVERAGE(G91:G94)</f>
        <v>#DIV/0!</v>
      </c>
    </row>
    <row r="96" spans="1:12" ht="26.25" customHeight="1" x14ac:dyDescent="0.4">
      <c r="A96" s="490" t="s">
        <v>72</v>
      </c>
      <c r="B96" s="475">
        <v>1</v>
      </c>
      <c r="C96" s="582" t="s">
        <v>113</v>
      </c>
      <c r="D96" s="583"/>
      <c r="E96" s="463"/>
      <c r="F96" s="517"/>
    </row>
    <row r="97" spans="1:10" ht="26.25" customHeight="1" x14ac:dyDescent="0.4">
      <c r="A97" s="490" t="s">
        <v>74</v>
      </c>
      <c r="B97" s="475">
        <v>1</v>
      </c>
      <c r="C97" s="584" t="s">
        <v>114</v>
      </c>
      <c r="D97" s="585" t="e">
        <f>D96*$B$87</f>
        <v>#DIV/0!</v>
      </c>
      <c r="E97" s="520"/>
      <c r="F97" s="519" t="e">
        <f>F96*$B$87</f>
        <v>#DIV/0!</v>
      </c>
    </row>
    <row r="98" spans="1:10" ht="19.5" customHeight="1" thickBot="1" x14ac:dyDescent="0.35">
      <c r="A98" s="490" t="s">
        <v>76</v>
      </c>
      <c r="B98" s="520" t="e">
        <f>(B97/B96)*(B95/B94)*(B93/B92)*(B91/B90)*B89</f>
        <v>#DIV/0!</v>
      </c>
      <c r="C98" s="584" t="s">
        <v>115</v>
      </c>
      <c r="D98" s="586" t="e">
        <f>D97*$B$83/100</f>
        <v>#DIV/0!</v>
      </c>
      <c r="E98" s="522"/>
      <c r="F98" s="521" t="e">
        <f>F97*$B$83/100</f>
        <v>#DIV/0!</v>
      </c>
    </row>
    <row r="99" spans="1:10" ht="19.5" customHeight="1" thickBot="1" x14ac:dyDescent="0.35">
      <c r="A99" s="697" t="s">
        <v>78</v>
      </c>
      <c r="B99" s="709"/>
      <c r="C99" s="584" t="s">
        <v>116</v>
      </c>
      <c r="D99" s="587" t="e">
        <f>D98/$B$98</f>
        <v>#DIV/0!</v>
      </c>
      <c r="E99" s="522"/>
      <c r="F99" s="525" t="e">
        <f>F98/$B$98</f>
        <v>#DIV/0!</v>
      </c>
      <c r="H99" s="515"/>
    </row>
    <row r="100" spans="1:10" ht="19.5" customHeight="1" thickBot="1" x14ac:dyDescent="0.35">
      <c r="A100" s="699"/>
      <c r="B100" s="710"/>
      <c r="C100" s="584" t="s">
        <v>80</v>
      </c>
      <c r="D100" s="588" t="e">
        <f>$B$56/$B$116</f>
        <v>#DIV/0!</v>
      </c>
      <c r="F100" s="530"/>
      <c r="G100" s="589"/>
      <c r="H100" s="515"/>
    </row>
    <row r="101" spans="1:10" ht="18.75" x14ac:dyDescent="0.3">
      <c r="C101" s="584" t="s">
        <v>81</v>
      </c>
      <c r="D101" s="585" t="e">
        <f>D100*$B$98</f>
        <v>#DIV/0!</v>
      </c>
      <c r="F101" s="530"/>
      <c r="H101" s="515"/>
    </row>
    <row r="102" spans="1:10" ht="19.5" customHeight="1" thickBot="1" x14ac:dyDescent="0.35">
      <c r="C102" s="590" t="s">
        <v>82</v>
      </c>
      <c r="D102" s="591" t="e">
        <f>D101/B34</f>
        <v>#DIV/0!</v>
      </c>
      <c r="F102" s="534"/>
      <c r="H102" s="515"/>
      <c r="J102" s="592"/>
    </row>
    <row r="103" spans="1:10" ht="18.75" x14ac:dyDescent="0.3">
      <c r="C103" s="593" t="s">
        <v>117</v>
      </c>
      <c r="D103" s="594" t="e">
        <f>AVERAGE(E91:E94,G91:G94)</f>
        <v>#DIV/0!</v>
      </c>
      <c r="F103" s="534"/>
      <c r="G103" s="589"/>
      <c r="H103" s="515"/>
      <c r="J103" s="595"/>
    </row>
    <row r="104" spans="1:10" ht="18.75" x14ac:dyDescent="0.3">
      <c r="C104" s="567" t="s">
        <v>84</v>
      </c>
      <c r="D104" s="596" t="e">
        <f>STDEV(E91:E94,G91:G94)/D103</f>
        <v>#DIV/0!</v>
      </c>
      <c r="F104" s="534"/>
      <c r="H104" s="515"/>
      <c r="J104" s="595"/>
    </row>
    <row r="105" spans="1:10" ht="19.5" customHeight="1" thickBot="1" x14ac:dyDescent="0.35">
      <c r="C105" s="569" t="s">
        <v>15</v>
      </c>
      <c r="D105" s="597">
        <f>COUNT(E91:E94,G91:G94)</f>
        <v>0</v>
      </c>
      <c r="F105" s="534"/>
      <c r="H105" s="515"/>
      <c r="J105" s="595"/>
    </row>
    <row r="106" spans="1:10" ht="19.5" customHeight="1" thickBot="1" x14ac:dyDescent="0.35">
      <c r="A106" s="538"/>
      <c r="B106" s="538"/>
      <c r="C106" s="538"/>
      <c r="D106" s="538"/>
      <c r="E106" s="538"/>
    </row>
    <row r="107" spans="1:10" ht="26.25" customHeight="1" x14ac:dyDescent="0.4">
      <c r="A107" s="488" t="s">
        <v>118</v>
      </c>
      <c r="B107" s="489"/>
      <c r="C107" s="572" t="s">
        <v>119</v>
      </c>
      <c r="D107" s="598" t="s">
        <v>63</v>
      </c>
      <c r="E107" s="599" t="s">
        <v>120</v>
      </c>
      <c r="F107" s="600" t="s">
        <v>121</v>
      </c>
    </row>
    <row r="108" spans="1:10" ht="26.25" customHeight="1" x14ac:dyDescent="0.4">
      <c r="A108" s="490" t="s">
        <v>122</v>
      </c>
      <c r="B108" s="491"/>
      <c r="C108" s="601">
        <v>1</v>
      </c>
      <c r="D108" s="602"/>
      <c r="E108" s="603" t="str">
        <f t="shared" ref="E108:E113" si="1">IF(ISBLANK(D108),"-",D108/$D$103*$D$100*$B$116)</f>
        <v>-</v>
      </c>
      <c r="F108" s="604" t="str">
        <f t="shared" ref="F108:F113" si="2">IF(ISBLANK(D108), "-", E108/$B$56)</f>
        <v>-</v>
      </c>
    </row>
    <row r="109" spans="1:10" ht="26.25" customHeight="1" x14ac:dyDescent="0.4">
      <c r="A109" s="490" t="s">
        <v>95</v>
      </c>
      <c r="B109" s="491"/>
      <c r="C109" s="601">
        <v>2</v>
      </c>
      <c r="D109" s="602"/>
      <c r="E109" s="605" t="str">
        <f t="shared" si="1"/>
        <v>-</v>
      </c>
      <c r="F109" s="606" t="str">
        <f t="shared" si="2"/>
        <v>-</v>
      </c>
    </row>
    <row r="110" spans="1:10" ht="26.25" customHeight="1" x14ac:dyDescent="0.4">
      <c r="A110" s="490" t="s">
        <v>96</v>
      </c>
      <c r="B110" s="491"/>
      <c r="C110" s="601">
        <v>3</v>
      </c>
      <c r="D110" s="602"/>
      <c r="E110" s="605" t="str">
        <f t="shared" si="1"/>
        <v>-</v>
      </c>
      <c r="F110" s="606" t="str">
        <f t="shared" si="2"/>
        <v>-</v>
      </c>
    </row>
    <row r="111" spans="1:10" ht="26.25" customHeight="1" x14ac:dyDescent="0.4">
      <c r="A111" s="490" t="s">
        <v>97</v>
      </c>
      <c r="B111" s="491"/>
      <c r="C111" s="601">
        <v>4</v>
      </c>
      <c r="D111" s="602"/>
      <c r="E111" s="605" t="str">
        <f t="shared" si="1"/>
        <v>-</v>
      </c>
      <c r="F111" s="606" t="str">
        <f t="shared" si="2"/>
        <v>-</v>
      </c>
    </row>
    <row r="112" spans="1:10" ht="26.25" customHeight="1" x14ac:dyDescent="0.4">
      <c r="A112" s="490" t="s">
        <v>98</v>
      </c>
      <c r="B112" s="491"/>
      <c r="C112" s="601">
        <v>5</v>
      </c>
      <c r="D112" s="602"/>
      <c r="E112" s="605" t="str">
        <f t="shared" si="1"/>
        <v>-</v>
      </c>
      <c r="F112" s="606" t="str">
        <f t="shared" si="2"/>
        <v>-</v>
      </c>
    </row>
    <row r="113" spans="1:10" ht="26.25" customHeight="1" x14ac:dyDescent="0.4">
      <c r="A113" s="490" t="s">
        <v>100</v>
      </c>
      <c r="B113" s="491"/>
      <c r="C113" s="607">
        <v>6</v>
      </c>
      <c r="D113" s="608"/>
      <c r="E113" s="609" t="str">
        <f t="shared" si="1"/>
        <v>-</v>
      </c>
      <c r="F113" s="610" t="str">
        <f t="shared" si="2"/>
        <v>-</v>
      </c>
    </row>
    <row r="114" spans="1:10" ht="26.25" customHeight="1" x14ac:dyDescent="0.4">
      <c r="A114" s="490" t="s">
        <v>101</v>
      </c>
      <c r="B114" s="491"/>
      <c r="C114" s="601"/>
      <c r="D114" s="520"/>
      <c r="E114" s="463"/>
      <c r="F114" s="611"/>
    </row>
    <row r="115" spans="1:10" ht="26.25" customHeight="1" x14ac:dyDescent="0.4">
      <c r="A115" s="490" t="s">
        <v>102</v>
      </c>
      <c r="B115" s="491"/>
      <c r="C115" s="601"/>
      <c r="D115" s="612" t="s">
        <v>71</v>
      </c>
      <c r="E115" s="613" t="e">
        <f>AVERAGE(E108:E113)</f>
        <v>#DIV/0!</v>
      </c>
      <c r="F115" s="614" t="e">
        <f>AVERAGE(F108:F113)</f>
        <v>#DIV/0!</v>
      </c>
    </row>
    <row r="116" spans="1:10" ht="27" customHeight="1" thickBot="1" x14ac:dyDescent="0.45">
      <c r="A116" s="490" t="s">
        <v>103</v>
      </c>
      <c r="B116" s="502" t="e">
        <f>(B115/B114)*(B113/B112)*(B111/B110)*(B109/B108)*B107</f>
        <v>#DIV/0!</v>
      </c>
      <c r="C116" s="615"/>
      <c r="D116" s="474" t="s">
        <v>84</v>
      </c>
      <c r="E116" s="616" t="e">
        <f>STDEV(E108:E113)/E115</f>
        <v>#DIV/0!</v>
      </c>
      <c r="F116" s="616" t="e">
        <f>STDEV(F108:F113)/F115</f>
        <v>#DIV/0!</v>
      </c>
      <c r="I116" s="463"/>
    </row>
    <row r="117" spans="1:10" ht="27" customHeight="1" thickBot="1" x14ac:dyDescent="0.45">
      <c r="A117" s="697" t="s">
        <v>78</v>
      </c>
      <c r="B117" s="698"/>
      <c r="C117" s="617"/>
      <c r="D117" s="618" t="s">
        <v>15</v>
      </c>
      <c r="E117" s="619">
        <f>COUNT(E108:E113)</f>
        <v>0</v>
      </c>
      <c r="F117" s="619">
        <f>COUNT(F108:F113)</f>
        <v>0</v>
      </c>
      <c r="I117" s="463"/>
      <c r="J117" s="595"/>
    </row>
    <row r="118" spans="1:10" ht="19.5" customHeight="1" thickBot="1" x14ac:dyDescent="0.35">
      <c r="A118" s="699"/>
      <c r="B118" s="700"/>
      <c r="C118" s="463"/>
      <c r="D118" s="463"/>
      <c r="E118" s="463"/>
      <c r="F118" s="520"/>
      <c r="G118" s="463"/>
      <c r="H118" s="463"/>
      <c r="I118" s="463"/>
    </row>
    <row r="119" spans="1:10" ht="18.75" x14ac:dyDescent="0.3">
      <c r="A119" s="620"/>
      <c r="B119" s="486"/>
      <c r="C119" s="463"/>
      <c r="D119" s="463"/>
      <c r="E119" s="463"/>
      <c r="F119" s="520"/>
      <c r="G119" s="463"/>
      <c r="H119" s="463"/>
      <c r="I119" s="463"/>
    </row>
    <row r="120" spans="1:10" ht="26.25" customHeight="1" x14ac:dyDescent="0.4">
      <c r="A120" s="473" t="s">
        <v>106</v>
      </c>
      <c r="B120" s="474" t="s">
        <v>123</v>
      </c>
      <c r="C120" s="692" t="str">
        <f>B20</f>
        <v>Lamivudine, Nevirapine and Zidovudine</v>
      </c>
      <c r="D120" s="692"/>
      <c r="E120" s="463" t="s">
        <v>124</v>
      </c>
      <c r="F120" s="463"/>
      <c r="G120" s="571" t="e">
        <f>F115</f>
        <v>#DIV/0!</v>
      </c>
      <c r="H120" s="463"/>
      <c r="I120" s="463"/>
    </row>
    <row r="121" spans="1:10" ht="19.5" customHeight="1" thickBot="1" x14ac:dyDescent="0.35">
      <c r="A121" s="621"/>
      <c r="B121" s="621"/>
      <c r="C121" s="622"/>
      <c r="D121" s="622"/>
      <c r="E121" s="622"/>
      <c r="F121" s="622"/>
      <c r="G121" s="622"/>
      <c r="H121" s="622"/>
    </row>
    <row r="122" spans="1:10" ht="18.75" x14ac:dyDescent="0.3">
      <c r="B122" s="711" t="s">
        <v>21</v>
      </c>
      <c r="C122" s="711"/>
      <c r="E122" s="574" t="s">
        <v>22</v>
      </c>
      <c r="F122" s="623"/>
      <c r="G122" s="711" t="s">
        <v>23</v>
      </c>
      <c r="H122" s="711"/>
    </row>
    <row r="123" spans="1:10" ht="69.95" customHeight="1" x14ac:dyDescent="0.3">
      <c r="A123" s="473" t="s">
        <v>24</v>
      </c>
      <c r="B123" s="624"/>
      <c r="C123" s="624"/>
      <c r="E123" s="624"/>
      <c r="F123" s="463"/>
      <c r="G123" s="624"/>
      <c r="H123" s="624"/>
    </row>
    <row r="124" spans="1:10" ht="69.95" customHeight="1" x14ac:dyDescent="0.3">
      <c r="A124" s="473" t="s">
        <v>25</v>
      </c>
      <c r="B124" s="625"/>
      <c r="C124" s="625"/>
      <c r="E124" s="625"/>
      <c r="F124" s="463"/>
      <c r="G124" s="626"/>
      <c r="H124" s="626"/>
    </row>
    <row r="125" spans="1:10" ht="18.75" x14ac:dyDescent="0.3">
      <c r="A125" s="520"/>
      <c r="B125" s="520"/>
      <c r="C125" s="520"/>
      <c r="D125" s="520"/>
      <c r="E125" s="520"/>
      <c r="F125" s="522"/>
      <c r="G125" s="520"/>
      <c r="H125" s="520"/>
      <c r="I125" s="463"/>
    </row>
    <row r="126" spans="1:10" ht="18.75" x14ac:dyDescent="0.3">
      <c r="A126" s="520"/>
      <c r="B126" s="520"/>
      <c r="C126" s="520"/>
      <c r="D126" s="520"/>
      <c r="E126" s="520"/>
      <c r="F126" s="522"/>
      <c r="G126" s="520"/>
      <c r="H126" s="520"/>
      <c r="I126" s="463"/>
    </row>
    <row r="127" spans="1:10" ht="18.75" x14ac:dyDescent="0.3">
      <c r="A127" s="520"/>
      <c r="B127" s="520"/>
      <c r="C127" s="520"/>
      <c r="D127" s="520"/>
      <c r="E127" s="520"/>
      <c r="F127" s="522"/>
      <c r="G127" s="520"/>
      <c r="H127" s="520"/>
      <c r="I127" s="463"/>
    </row>
    <row r="128" spans="1:10" ht="18.75" x14ac:dyDescent="0.3">
      <c r="A128" s="520"/>
      <c r="B128" s="520"/>
      <c r="C128" s="520"/>
      <c r="D128" s="520"/>
      <c r="E128" s="520"/>
      <c r="F128" s="522"/>
      <c r="G128" s="520"/>
      <c r="H128" s="520"/>
      <c r="I128" s="463"/>
    </row>
    <row r="129" spans="1:9" ht="18.75" x14ac:dyDescent="0.3">
      <c r="A129" s="520"/>
      <c r="B129" s="520"/>
      <c r="C129" s="520"/>
      <c r="D129" s="520"/>
      <c r="E129" s="520"/>
      <c r="F129" s="522"/>
      <c r="G129" s="520"/>
      <c r="H129" s="520"/>
      <c r="I129" s="463"/>
    </row>
    <row r="130" spans="1:9" ht="18.75" x14ac:dyDescent="0.3">
      <c r="A130" s="520"/>
      <c r="B130" s="520"/>
      <c r="C130" s="520"/>
      <c r="D130" s="520"/>
      <c r="E130" s="520"/>
      <c r="F130" s="522"/>
      <c r="G130" s="520"/>
      <c r="H130" s="520"/>
      <c r="I130" s="463"/>
    </row>
    <row r="131" spans="1:9" ht="18.75" x14ac:dyDescent="0.3">
      <c r="A131" s="520"/>
      <c r="B131" s="520"/>
      <c r="C131" s="520"/>
      <c r="D131" s="520"/>
      <c r="E131" s="520"/>
      <c r="F131" s="522"/>
      <c r="G131" s="520"/>
      <c r="H131" s="520"/>
      <c r="I131" s="463"/>
    </row>
    <row r="132" spans="1:9" ht="18.75" x14ac:dyDescent="0.3">
      <c r="A132" s="520"/>
      <c r="B132" s="520"/>
      <c r="C132" s="520"/>
      <c r="D132" s="520"/>
      <c r="E132" s="520"/>
      <c r="F132" s="522"/>
      <c r="G132" s="520"/>
      <c r="H132" s="520"/>
      <c r="I132" s="463"/>
    </row>
    <row r="133" spans="1:9" ht="18.75" x14ac:dyDescent="0.3">
      <c r="A133" s="520"/>
      <c r="B133" s="520"/>
      <c r="C133" s="520"/>
      <c r="D133" s="520"/>
      <c r="E133" s="520"/>
      <c r="F133" s="522"/>
      <c r="G133" s="520"/>
      <c r="H133" s="520"/>
      <c r="I133" s="463"/>
    </row>
    <row r="250" spans="1:1" x14ac:dyDescent="0.25">
      <c r="A250" s="46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9" operator="greaterThan">
      <formula>0.02</formula>
    </cfRule>
  </conditionalFormatting>
  <conditionalFormatting sqref="D51">
    <cfRule type="cellIs" dxfId="46" priority="8" operator="greaterThan">
      <formula>0.02</formula>
    </cfRule>
  </conditionalFormatting>
  <conditionalFormatting sqref="G73">
    <cfRule type="cellIs" dxfId="45" priority="7" operator="greaterThan">
      <formula>0.02</formula>
    </cfRule>
  </conditionalFormatting>
  <conditionalFormatting sqref="H73">
    <cfRule type="cellIs" dxfId="44" priority="6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4" operator="lessThanOrEqual">
      <formula>0.02</formula>
    </cfRule>
  </conditionalFormatting>
  <conditionalFormatting sqref="I39">
    <cfRule type="cellIs" dxfId="41" priority="3" operator="greaterThan">
      <formula>0.02</formula>
    </cfRule>
  </conditionalFormatting>
  <conditionalFormatting sqref="I92">
    <cfRule type="cellIs" dxfId="40" priority="2" operator="lessThanOrEqual">
      <formula>0.02</formula>
    </cfRule>
  </conditionalFormatting>
  <conditionalFormatting sqref="I92">
    <cfRule type="cellIs" dxfId="39" priority="1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D26" sqref="D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712" t="s">
        <v>0</v>
      </c>
      <c r="B15" s="712"/>
      <c r="C15" s="712"/>
      <c r="D15" s="712"/>
      <c r="E15" s="71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125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5</v>
      </c>
      <c r="B19" s="12">
        <v>100.4</v>
      </c>
      <c r="C19" s="10"/>
      <c r="D19" s="10"/>
      <c r="E19" s="10"/>
    </row>
    <row r="20" spans="1:6" ht="16.5" customHeight="1" x14ac:dyDescent="0.3">
      <c r="A20" s="7" t="s">
        <v>6</v>
      </c>
      <c r="B20" s="12">
        <v>15.03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B20/20*4/20</f>
        <v>0.15029999999999999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116354953</v>
      </c>
      <c r="C24" s="18">
        <v>5567.9</v>
      </c>
      <c r="D24" s="19">
        <v>1.2</v>
      </c>
      <c r="E24" s="20">
        <v>3</v>
      </c>
    </row>
    <row r="25" spans="1:6" ht="16.5" customHeight="1" x14ac:dyDescent="0.3">
      <c r="A25" s="17">
        <v>2</v>
      </c>
      <c r="B25" s="18">
        <v>116060251</v>
      </c>
      <c r="C25" s="18">
        <v>5562.9</v>
      </c>
      <c r="D25" s="19">
        <v>1.2</v>
      </c>
      <c r="E25" s="19">
        <v>3</v>
      </c>
    </row>
    <row r="26" spans="1:6" ht="16.5" customHeight="1" x14ac:dyDescent="0.3">
      <c r="A26" s="17">
        <v>3</v>
      </c>
      <c r="B26" s="18">
        <v>116329380</v>
      </c>
      <c r="C26" s="18">
        <v>5547.9</v>
      </c>
      <c r="D26" s="19">
        <v>1.2</v>
      </c>
      <c r="E26" s="19">
        <v>3</v>
      </c>
    </row>
    <row r="27" spans="1:6" ht="16.5" customHeight="1" x14ac:dyDescent="0.3">
      <c r="A27" s="17">
        <v>4</v>
      </c>
      <c r="B27" s="18">
        <v>116335601</v>
      </c>
      <c r="C27" s="18">
        <v>5570.1</v>
      </c>
      <c r="D27" s="19">
        <v>1.2</v>
      </c>
      <c r="E27" s="19">
        <v>3</v>
      </c>
    </row>
    <row r="28" spans="1:6" ht="16.5" customHeight="1" x14ac:dyDescent="0.3">
      <c r="A28" s="17">
        <v>5</v>
      </c>
      <c r="B28" s="18">
        <v>116007398</v>
      </c>
      <c r="C28" s="18">
        <v>5555.2</v>
      </c>
      <c r="D28" s="19">
        <v>1.2</v>
      </c>
      <c r="E28" s="19">
        <v>3</v>
      </c>
    </row>
    <row r="29" spans="1:6" ht="16.5" customHeight="1" x14ac:dyDescent="0.3">
      <c r="A29" s="17">
        <v>6</v>
      </c>
      <c r="B29" s="21">
        <v>116307782</v>
      </c>
      <c r="C29" s="21">
        <v>5512.6</v>
      </c>
      <c r="D29" s="22">
        <v>1.2</v>
      </c>
      <c r="E29" s="22">
        <v>3</v>
      </c>
    </row>
    <row r="30" spans="1:6" ht="16.5" customHeight="1" x14ac:dyDescent="0.3">
      <c r="A30" s="23" t="s">
        <v>13</v>
      </c>
      <c r="B30" s="24">
        <f>AVERAGE(B24:B29)</f>
        <v>116232560.83333333</v>
      </c>
      <c r="C30" s="25">
        <f>AVERAGE(C24:C29)</f>
        <v>5552.7666666666664</v>
      </c>
      <c r="D30" s="26">
        <f>AVERAGE(D24:D29)</f>
        <v>1.2</v>
      </c>
      <c r="E30" s="26">
        <f>AVERAGE(E24:E29)</f>
        <v>3</v>
      </c>
    </row>
    <row r="31" spans="1:6" ht="16.5" customHeight="1" x14ac:dyDescent="0.3">
      <c r="A31" s="27" t="s">
        <v>14</v>
      </c>
      <c r="B31" s="28">
        <f>(STDEV(B24:B29)/B30)</f>
        <v>1.3384824095353453E-3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713" t="s">
        <v>21</v>
      </c>
      <c r="C59" s="71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17" t="s">
        <v>26</v>
      </c>
      <c r="B11" s="718"/>
      <c r="C11" s="718"/>
      <c r="D11" s="718"/>
      <c r="E11" s="718"/>
      <c r="F11" s="719"/>
      <c r="G11" s="91"/>
    </row>
    <row r="12" spans="1:7" ht="16.5" customHeight="1" x14ac:dyDescent="0.3">
      <c r="A12" s="716" t="s">
        <v>27</v>
      </c>
      <c r="B12" s="716"/>
      <c r="C12" s="716"/>
      <c r="D12" s="716"/>
      <c r="E12" s="716"/>
      <c r="F12" s="716"/>
      <c r="G12" s="90"/>
    </row>
    <row r="14" spans="1:7" ht="16.5" customHeight="1" x14ac:dyDescent="0.3">
      <c r="A14" s="721" t="s">
        <v>28</v>
      </c>
      <c r="B14" s="721"/>
      <c r="C14" s="60" t="s">
        <v>29</v>
      </c>
    </row>
    <row r="15" spans="1:7" ht="16.5" customHeight="1" x14ac:dyDescent="0.3">
      <c r="A15" s="721" t="s">
        <v>30</v>
      </c>
      <c r="B15" s="721"/>
      <c r="C15" s="60" t="s">
        <v>31</v>
      </c>
    </row>
    <row r="16" spans="1:7" ht="16.5" customHeight="1" x14ac:dyDescent="0.3">
      <c r="A16" s="721" t="s">
        <v>32</v>
      </c>
      <c r="B16" s="721"/>
      <c r="C16" s="60" t="s">
        <v>33</v>
      </c>
    </row>
    <row r="17" spans="1:5" ht="16.5" customHeight="1" x14ac:dyDescent="0.3">
      <c r="A17" s="721" t="s">
        <v>34</v>
      </c>
      <c r="B17" s="721"/>
      <c r="C17" s="60" t="s">
        <v>35</v>
      </c>
    </row>
    <row r="18" spans="1:5" ht="16.5" customHeight="1" x14ac:dyDescent="0.3">
      <c r="A18" s="721" t="s">
        <v>36</v>
      </c>
      <c r="B18" s="721"/>
      <c r="C18" s="97" t="s">
        <v>37</v>
      </c>
    </row>
    <row r="19" spans="1:5" ht="16.5" customHeight="1" x14ac:dyDescent="0.3">
      <c r="A19" s="721" t="s">
        <v>38</v>
      </c>
      <c r="B19" s="72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716" t="s">
        <v>1</v>
      </c>
      <c r="B21" s="716"/>
      <c r="C21" s="59" t="s">
        <v>39</v>
      </c>
      <c r="D21" s="66"/>
    </row>
    <row r="22" spans="1:5" ht="15.75" customHeight="1" x14ac:dyDescent="0.3">
      <c r="A22" s="720"/>
      <c r="B22" s="720"/>
      <c r="C22" s="57"/>
      <c r="D22" s="720"/>
      <c r="E22" s="72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344.77</v>
      </c>
      <c r="D24" s="87">
        <f t="shared" ref="D24:D43" si="0">(C24-$C$46)/$C$46</f>
        <v>-6.3835612490456021E-3</v>
      </c>
      <c r="E24" s="53"/>
    </row>
    <row r="25" spans="1:5" ht="15.75" customHeight="1" x14ac:dyDescent="0.3">
      <c r="C25" s="95">
        <v>353.59</v>
      </c>
      <c r="D25" s="88">
        <f t="shared" si="0"/>
        <v>1.9035404988687991E-2</v>
      </c>
      <c r="E25" s="53"/>
    </row>
    <row r="26" spans="1:5" ht="15.75" customHeight="1" x14ac:dyDescent="0.3">
      <c r="C26" s="95">
        <v>340.96</v>
      </c>
      <c r="D26" s="88">
        <f t="shared" si="0"/>
        <v>-1.7363862991195845E-2</v>
      </c>
      <c r="E26" s="53"/>
    </row>
    <row r="27" spans="1:5" ht="15.75" customHeight="1" x14ac:dyDescent="0.3">
      <c r="C27" s="95">
        <v>350.73</v>
      </c>
      <c r="D27" s="88">
        <f t="shared" si="0"/>
        <v>1.0792973759672456E-2</v>
      </c>
      <c r="E27" s="53"/>
    </row>
    <row r="28" spans="1:5" ht="15.75" customHeight="1" x14ac:dyDescent="0.3">
      <c r="C28" s="95">
        <v>346.47</v>
      </c>
      <c r="D28" s="88">
        <f t="shared" si="0"/>
        <v>-1.4842140150151824E-3</v>
      </c>
      <c r="E28" s="53"/>
    </row>
    <row r="29" spans="1:5" ht="15.75" customHeight="1" x14ac:dyDescent="0.3">
      <c r="C29" s="95">
        <v>348.6</v>
      </c>
      <c r="D29" s="88">
        <f t="shared" si="0"/>
        <v>4.6543798723286366E-3</v>
      </c>
      <c r="E29" s="53"/>
    </row>
    <row r="30" spans="1:5" ht="15.75" customHeight="1" x14ac:dyDescent="0.3">
      <c r="C30" s="95">
        <v>353.39</v>
      </c>
      <c r="D30" s="88">
        <f t="shared" si="0"/>
        <v>1.8459011196449167E-2</v>
      </c>
      <c r="E30" s="53"/>
    </row>
    <row r="31" spans="1:5" ht="15.75" customHeight="1" x14ac:dyDescent="0.3">
      <c r="C31" s="95">
        <v>352.52</v>
      </c>
      <c r="D31" s="88">
        <f t="shared" si="0"/>
        <v>1.5951698200210127E-2</v>
      </c>
      <c r="E31" s="53"/>
    </row>
    <row r="32" spans="1:5" ht="15.75" customHeight="1" x14ac:dyDescent="0.3">
      <c r="C32" s="95">
        <v>341.22</v>
      </c>
      <c r="D32" s="88">
        <f t="shared" si="0"/>
        <v>-1.661455106128519E-2</v>
      </c>
      <c r="E32" s="53"/>
    </row>
    <row r="33" spans="1:7" ht="15.75" customHeight="1" x14ac:dyDescent="0.3">
      <c r="C33" s="95">
        <v>351.33</v>
      </c>
      <c r="D33" s="88">
        <f t="shared" si="0"/>
        <v>1.252215513638893E-2</v>
      </c>
      <c r="E33" s="53"/>
    </row>
    <row r="34" spans="1:7" ht="15.75" customHeight="1" x14ac:dyDescent="0.3">
      <c r="C34" s="95">
        <v>338.17</v>
      </c>
      <c r="D34" s="88">
        <f t="shared" si="0"/>
        <v>-2.54045563929278E-2</v>
      </c>
      <c r="E34" s="53"/>
    </row>
    <row r="35" spans="1:7" ht="15.75" customHeight="1" x14ac:dyDescent="0.3">
      <c r="C35" s="95">
        <v>335.72</v>
      </c>
      <c r="D35" s="88">
        <f t="shared" si="0"/>
        <v>-3.2465380347853769E-2</v>
      </c>
      <c r="E35" s="53"/>
    </row>
    <row r="36" spans="1:7" ht="15.75" customHeight="1" x14ac:dyDescent="0.3">
      <c r="C36" s="95">
        <v>350.72</v>
      </c>
      <c r="D36" s="88">
        <f t="shared" si="0"/>
        <v>1.0764154070060539E-2</v>
      </c>
      <c r="E36" s="53"/>
    </row>
    <row r="37" spans="1:7" ht="15.75" customHeight="1" x14ac:dyDescent="0.3">
      <c r="C37" s="95">
        <v>359.18</v>
      </c>
      <c r="D37" s="88">
        <f t="shared" si="0"/>
        <v>3.514561148176415E-2</v>
      </c>
      <c r="E37" s="53"/>
    </row>
    <row r="38" spans="1:7" ht="15.75" customHeight="1" x14ac:dyDescent="0.3">
      <c r="C38" s="95">
        <v>349.39</v>
      </c>
      <c r="D38" s="88">
        <f t="shared" si="0"/>
        <v>6.9311353516720185E-3</v>
      </c>
      <c r="E38" s="53"/>
    </row>
    <row r="39" spans="1:7" ht="15.75" customHeight="1" x14ac:dyDescent="0.3">
      <c r="C39" s="95">
        <v>334.13</v>
      </c>
      <c r="D39" s="88">
        <f t="shared" si="0"/>
        <v>-3.7047710996152783E-2</v>
      </c>
      <c r="E39" s="53"/>
    </row>
    <row r="40" spans="1:7" ht="15.75" customHeight="1" x14ac:dyDescent="0.3">
      <c r="C40" s="95">
        <v>349.57</v>
      </c>
      <c r="D40" s="88">
        <f t="shared" si="0"/>
        <v>7.4498897646870102E-3</v>
      </c>
      <c r="E40" s="53"/>
    </row>
    <row r="41" spans="1:7" ht="15.75" customHeight="1" x14ac:dyDescent="0.3">
      <c r="C41" s="95">
        <v>341.25</v>
      </c>
      <c r="D41" s="88">
        <f t="shared" si="0"/>
        <v>-1.652809199244944E-2</v>
      </c>
      <c r="E41" s="53"/>
    </row>
    <row r="42" spans="1:7" ht="15.75" customHeight="1" x14ac:dyDescent="0.3">
      <c r="C42" s="95">
        <v>349.81</v>
      </c>
      <c r="D42" s="88">
        <f t="shared" si="0"/>
        <v>8.1415623153736644E-3</v>
      </c>
      <c r="E42" s="53"/>
    </row>
    <row r="43" spans="1:7" ht="16.5" customHeight="1" x14ac:dyDescent="0.3">
      <c r="C43" s="96">
        <v>348.18</v>
      </c>
      <c r="D43" s="89">
        <f t="shared" si="0"/>
        <v>3.4439529086269897E-3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6939.7000000000016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346.98500000000007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714">
        <f>C46</f>
        <v>346.98500000000007</v>
      </c>
      <c r="C49" s="93">
        <f>-IF(C46&lt;=80,10%,IF(C46&lt;250,7.5%,5%))</f>
        <v>-0.05</v>
      </c>
      <c r="D49" s="81">
        <f>IF(C46&lt;=80,C46*0.9,IF(C46&lt;250,C46*0.925,C46*0.95))</f>
        <v>329.63575000000003</v>
      </c>
    </row>
    <row r="50" spans="1:6" ht="17.25" customHeight="1" x14ac:dyDescent="0.3">
      <c r="B50" s="715"/>
      <c r="C50" s="94">
        <f>IF(C46&lt;=80, 10%, IF(C46&lt;250, 7.5%, 5%))</f>
        <v>0.05</v>
      </c>
      <c r="D50" s="81">
        <f>IF(C46&lt;=80, C46*1.1, IF(C46&lt;250, C46*1.075, C46*1.05))</f>
        <v>364.33425000000011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71"/>
      <c r="C53" s="72"/>
      <c r="D53" s="71"/>
      <c r="E53" s="61"/>
      <c r="F53" s="73"/>
    </row>
    <row r="54" spans="1:6" ht="34.5" customHeight="1" x14ac:dyDescent="0.3">
      <c r="A54" s="70" t="s">
        <v>25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A96" zoomScale="47" zoomScaleNormal="40" zoomScalePageLayoutView="47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2" t="s">
        <v>45</v>
      </c>
      <c r="B1" s="722"/>
      <c r="C1" s="722"/>
      <c r="D1" s="722"/>
      <c r="E1" s="722"/>
      <c r="F1" s="722"/>
      <c r="G1" s="722"/>
      <c r="H1" s="722"/>
      <c r="I1" s="722"/>
    </row>
    <row r="2" spans="1:9" ht="18.75" customHeight="1" x14ac:dyDescent="0.25">
      <c r="A2" s="722"/>
      <c r="B2" s="722"/>
      <c r="C2" s="722"/>
      <c r="D2" s="722"/>
      <c r="E2" s="722"/>
      <c r="F2" s="722"/>
      <c r="G2" s="722"/>
      <c r="H2" s="722"/>
      <c r="I2" s="722"/>
    </row>
    <row r="3" spans="1:9" ht="18.75" customHeight="1" x14ac:dyDescent="0.25">
      <c r="A3" s="722"/>
      <c r="B3" s="722"/>
      <c r="C3" s="722"/>
      <c r="D3" s="722"/>
      <c r="E3" s="722"/>
      <c r="F3" s="722"/>
      <c r="G3" s="722"/>
      <c r="H3" s="722"/>
      <c r="I3" s="722"/>
    </row>
    <row r="4" spans="1:9" ht="18.75" customHeight="1" x14ac:dyDescent="0.25">
      <c r="A4" s="722"/>
      <c r="B4" s="722"/>
      <c r="C4" s="722"/>
      <c r="D4" s="722"/>
      <c r="E4" s="722"/>
      <c r="F4" s="722"/>
      <c r="G4" s="722"/>
      <c r="H4" s="722"/>
      <c r="I4" s="722"/>
    </row>
    <row r="5" spans="1:9" ht="18.75" customHeight="1" x14ac:dyDescent="0.25">
      <c r="A5" s="722"/>
      <c r="B5" s="722"/>
      <c r="C5" s="722"/>
      <c r="D5" s="722"/>
      <c r="E5" s="722"/>
      <c r="F5" s="722"/>
      <c r="G5" s="722"/>
      <c r="H5" s="722"/>
      <c r="I5" s="722"/>
    </row>
    <row r="6" spans="1:9" ht="18.75" customHeight="1" x14ac:dyDescent="0.25">
      <c r="A6" s="722"/>
      <c r="B6" s="722"/>
      <c r="C6" s="722"/>
      <c r="D6" s="722"/>
      <c r="E6" s="722"/>
      <c r="F6" s="722"/>
      <c r="G6" s="722"/>
      <c r="H6" s="722"/>
      <c r="I6" s="722"/>
    </row>
    <row r="7" spans="1:9" ht="18.75" customHeight="1" x14ac:dyDescent="0.25">
      <c r="A7" s="722"/>
      <c r="B7" s="722"/>
      <c r="C7" s="722"/>
      <c r="D7" s="722"/>
      <c r="E7" s="722"/>
      <c r="F7" s="722"/>
      <c r="G7" s="722"/>
      <c r="H7" s="722"/>
      <c r="I7" s="722"/>
    </row>
    <row r="8" spans="1:9" x14ac:dyDescent="0.25">
      <c r="A8" s="723" t="s">
        <v>46</v>
      </c>
      <c r="B8" s="723"/>
      <c r="C8" s="723"/>
      <c r="D8" s="723"/>
      <c r="E8" s="723"/>
      <c r="F8" s="723"/>
      <c r="G8" s="723"/>
      <c r="H8" s="723"/>
      <c r="I8" s="723"/>
    </row>
    <row r="9" spans="1:9" x14ac:dyDescent="0.25">
      <c r="A9" s="723"/>
      <c r="B9" s="723"/>
      <c r="C9" s="723"/>
      <c r="D9" s="723"/>
      <c r="E9" s="723"/>
      <c r="F9" s="723"/>
      <c r="G9" s="723"/>
      <c r="H9" s="723"/>
      <c r="I9" s="723"/>
    </row>
    <row r="10" spans="1:9" x14ac:dyDescent="0.25">
      <c r="A10" s="723"/>
      <c r="B10" s="723"/>
      <c r="C10" s="723"/>
      <c r="D10" s="723"/>
      <c r="E10" s="723"/>
      <c r="F10" s="723"/>
      <c r="G10" s="723"/>
      <c r="H10" s="723"/>
      <c r="I10" s="723"/>
    </row>
    <row r="11" spans="1:9" x14ac:dyDescent="0.25">
      <c r="A11" s="723"/>
      <c r="B11" s="723"/>
      <c r="C11" s="723"/>
      <c r="D11" s="723"/>
      <c r="E11" s="723"/>
      <c r="F11" s="723"/>
      <c r="G11" s="723"/>
      <c r="H11" s="723"/>
      <c r="I11" s="723"/>
    </row>
    <row r="12" spans="1:9" x14ac:dyDescent="0.25">
      <c r="A12" s="723"/>
      <c r="B12" s="723"/>
      <c r="C12" s="723"/>
      <c r="D12" s="723"/>
      <c r="E12" s="723"/>
      <c r="F12" s="723"/>
      <c r="G12" s="723"/>
      <c r="H12" s="723"/>
      <c r="I12" s="723"/>
    </row>
    <row r="13" spans="1:9" x14ac:dyDescent="0.25">
      <c r="A13" s="723"/>
      <c r="B13" s="723"/>
      <c r="C13" s="723"/>
      <c r="D13" s="723"/>
      <c r="E13" s="723"/>
      <c r="F13" s="723"/>
      <c r="G13" s="723"/>
      <c r="H13" s="723"/>
      <c r="I13" s="723"/>
    </row>
    <row r="14" spans="1:9" x14ac:dyDescent="0.25">
      <c r="A14" s="723"/>
      <c r="B14" s="723"/>
      <c r="C14" s="723"/>
      <c r="D14" s="723"/>
      <c r="E14" s="723"/>
      <c r="F14" s="723"/>
      <c r="G14" s="723"/>
      <c r="H14" s="723"/>
      <c r="I14" s="723"/>
    </row>
    <row r="15" spans="1:9" ht="19.5" customHeight="1" x14ac:dyDescent="0.3">
      <c r="A15" s="98"/>
    </row>
    <row r="16" spans="1:9" ht="19.5" customHeight="1" x14ac:dyDescent="0.3">
      <c r="A16" s="753" t="s">
        <v>26</v>
      </c>
      <c r="B16" s="754"/>
      <c r="C16" s="754"/>
      <c r="D16" s="754"/>
      <c r="E16" s="754"/>
      <c r="F16" s="754"/>
      <c r="G16" s="754"/>
      <c r="H16" s="755"/>
    </row>
    <row r="17" spans="1:14" ht="20.25" customHeight="1" x14ac:dyDescent="0.25">
      <c r="A17" s="756" t="s">
        <v>47</v>
      </c>
      <c r="B17" s="756"/>
      <c r="C17" s="756"/>
      <c r="D17" s="756"/>
      <c r="E17" s="756"/>
      <c r="F17" s="756"/>
      <c r="G17" s="756"/>
      <c r="H17" s="756"/>
    </row>
    <row r="18" spans="1:14" ht="26.25" customHeight="1" x14ac:dyDescent="0.4">
      <c r="A18" s="100" t="s">
        <v>28</v>
      </c>
      <c r="B18" s="682" t="s">
        <v>29</v>
      </c>
      <c r="C18" s="682"/>
      <c r="D18" s="265"/>
      <c r="E18" s="101"/>
      <c r="F18" s="102"/>
      <c r="G18" s="102"/>
      <c r="H18" s="102"/>
    </row>
    <row r="19" spans="1:14" ht="26.25" customHeight="1" x14ac:dyDescent="0.4">
      <c r="A19" s="100" t="s">
        <v>30</v>
      </c>
      <c r="B19" s="457" t="s">
        <v>31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32</v>
      </c>
      <c r="B20" s="683" t="s">
        <v>33</v>
      </c>
      <c r="C20" s="683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683" t="s">
        <v>35</v>
      </c>
      <c r="C21" s="683"/>
      <c r="D21" s="683"/>
      <c r="E21" s="683"/>
      <c r="F21" s="683"/>
      <c r="G21" s="683"/>
      <c r="H21" s="683"/>
      <c r="I21" s="103"/>
    </row>
    <row r="22" spans="1:14" ht="26.25" customHeight="1" x14ac:dyDescent="0.4">
      <c r="A22" s="100" t="s">
        <v>36</v>
      </c>
      <c r="B22" s="470">
        <v>42552.664282407408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470">
        <v>42556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752" t="s">
        <v>125</v>
      </c>
      <c r="C26" s="752"/>
    </row>
    <row r="27" spans="1:14" ht="26.25" customHeight="1" x14ac:dyDescent="0.4">
      <c r="A27" s="107" t="s">
        <v>48</v>
      </c>
      <c r="B27" s="750" t="s">
        <v>129</v>
      </c>
      <c r="C27" s="750"/>
    </row>
    <row r="28" spans="1:14" ht="27" customHeight="1" x14ac:dyDescent="0.4">
      <c r="A28" s="107" t="s">
        <v>5</v>
      </c>
      <c r="B28" s="108">
        <v>100.4</v>
      </c>
    </row>
    <row r="29" spans="1:14" s="14" customFormat="1" ht="27" customHeight="1" x14ac:dyDescent="0.4">
      <c r="A29" s="107" t="s">
        <v>49</v>
      </c>
      <c r="B29" s="109">
        <v>0</v>
      </c>
      <c r="C29" s="730" t="s">
        <v>50</v>
      </c>
      <c r="D29" s="731"/>
      <c r="E29" s="731"/>
      <c r="F29" s="731"/>
      <c r="G29" s="732"/>
      <c r="I29" s="110"/>
      <c r="J29" s="110"/>
      <c r="K29" s="110"/>
      <c r="L29" s="110"/>
    </row>
    <row r="30" spans="1:14" s="14" customFormat="1" ht="19.5" customHeight="1" x14ac:dyDescent="0.3">
      <c r="A30" s="107" t="s">
        <v>51</v>
      </c>
      <c r="B30" s="111">
        <f>B28-B29</f>
        <v>100.4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52</v>
      </c>
      <c r="B31" s="114">
        <v>1</v>
      </c>
      <c r="C31" s="733" t="s">
        <v>53</v>
      </c>
      <c r="D31" s="734"/>
      <c r="E31" s="734"/>
      <c r="F31" s="734"/>
      <c r="G31" s="734"/>
      <c r="H31" s="735"/>
      <c r="I31" s="110"/>
      <c r="J31" s="110"/>
      <c r="K31" s="110"/>
      <c r="L31" s="110"/>
    </row>
    <row r="32" spans="1:14" s="14" customFormat="1" ht="27" customHeight="1" x14ac:dyDescent="0.4">
      <c r="A32" s="107" t="s">
        <v>54</v>
      </c>
      <c r="B32" s="114">
        <v>1</v>
      </c>
      <c r="C32" s="733" t="s">
        <v>55</v>
      </c>
      <c r="D32" s="734"/>
      <c r="E32" s="734"/>
      <c r="F32" s="734"/>
      <c r="G32" s="734"/>
      <c r="H32" s="735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56</v>
      </c>
      <c r="B34" s="119">
        <f>B31/B32</f>
        <v>1</v>
      </c>
      <c r="C34" s="99" t="s">
        <v>57</v>
      </c>
      <c r="D34" s="99"/>
      <c r="E34" s="99"/>
      <c r="F34" s="99"/>
      <c r="G34" s="99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9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58</v>
      </c>
      <c r="B36" s="121">
        <v>20</v>
      </c>
      <c r="C36" s="99"/>
      <c r="D36" s="736" t="s">
        <v>59</v>
      </c>
      <c r="E36" s="751"/>
      <c r="F36" s="736" t="s">
        <v>60</v>
      </c>
      <c r="G36" s="737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61</v>
      </c>
      <c r="B37" s="123">
        <v>4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66</v>
      </c>
      <c r="B38" s="123">
        <v>20</v>
      </c>
      <c r="C38" s="129">
        <v>1</v>
      </c>
      <c r="D38" s="130">
        <v>116113666</v>
      </c>
      <c r="E38" s="131">
        <f>IF(ISBLANK(D38),"-",$D$48/$D$45*D38)</f>
        <v>115420221.31036732</v>
      </c>
      <c r="F38" s="130">
        <v>100778982</v>
      </c>
      <c r="G38" s="132">
        <f>IF(ISBLANK(F38),"-",$D$48/$F$45*F38)</f>
        <v>115731136.17780989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67</v>
      </c>
      <c r="B39" s="123">
        <v>1</v>
      </c>
      <c r="C39" s="134">
        <v>2</v>
      </c>
      <c r="D39" s="135">
        <v>116283330</v>
      </c>
      <c r="E39" s="136">
        <f>IF(ISBLANK(D39),"-",$D$48/$D$45*D39)</f>
        <v>115588872.05668345</v>
      </c>
      <c r="F39" s="135">
        <v>100853391</v>
      </c>
      <c r="G39" s="137">
        <f>IF(ISBLANK(F39),"-",$D$48/$F$45*F39)</f>
        <v>115816584.92854102</v>
      </c>
      <c r="I39" s="738">
        <f>ABS((F43/D43*D42)-F42)/D42</f>
        <v>2.8290533554181994E-3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68</v>
      </c>
      <c r="B40" s="123">
        <v>1</v>
      </c>
      <c r="C40" s="134">
        <v>3</v>
      </c>
      <c r="D40" s="135">
        <v>116082407</v>
      </c>
      <c r="E40" s="136">
        <f>IF(ISBLANK(D40),"-",$D$48/$D$45*D40)</f>
        <v>115389148.99285096</v>
      </c>
      <c r="F40" s="135">
        <v>100998007</v>
      </c>
      <c r="G40" s="137">
        <f>IF(ISBLANK(F40),"-",$D$48/$F$45*F40)</f>
        <v>115982656.99691626</v>
      </c>
      <c r="I40" s="738"/>
      <c r="L40" s="115"/>
      <c r="M40" s="115"/>
      <c r="N40" s="138"/>
    </row>
    <row r="41" spans="1:14" ht="27" customHeight="1" x14ac:dyDescent="0.4">
      <c r="A41" s="122" t="s">
        <v>69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70</v>
      </c>
      <c r="B42" s="123">
        <v>1</v>
      </c>
      <c r="C42" s="144" t="s">
        <v>71</v>
      </c>
      <c r="D42" s="145">
        <f>AVERAGE(D38:D41)</f>
        <v>116159801</v>
      </c>
      <c r="E42" s="146">
        <f>AVERAGE(E38:E41)</f>
        <v>115466080.78663391</v>
      </c>
      <c r="F42" s="145">
        <f>AVERAGE(F38:F41)</f>
        <v>100876793.33333333</v>
      </c>
      <c r="G42" s="147">
        <f>AVERAGE(G38:G41)</f>
        <v>115843459.36775573</v>
      </c>
      <c r="H42" s="148"/>
    </row>
    <row r="43" spans="1:14" ht="26.25" customHeight="1" x14ac:dyDescent="0.4">
      <c r="A43" s="122" t="s">
        <v>72</v>
      </c>
      <c r="B43" s="123">
        <v>1</v>
      </c>
      <c r="C43" s="149" t="s">
        <v>73</v>
      </c>
      <c r="D43" s="150">
        <v>15.03</v>
      </c>
      <c r="E43" s="138"/>
      <c r="F43" s="150">
        <v>13.01</v>
      </c>
      <c r="H43" s="148"/>
    </row>
    <row r="44" spans="1:14" ht="26.25" customHeight="1" x14ac:dyDescent="0.4">
      <c r="A44" s="122" t="s">
        <v>74</v>
      </c>
      <c r="B44" s="123">
        <v>1</v>
      </c>
      <c r="C44" s="151" t="s">
        <v>75</v>
      </c>
      <c r="D44" s="152">
        <f>D43*$B$34</f>
        <v>15.03</v>
      </c>
      <c r="E44" s="153"/>
      <c r="F44" s="152">
        <f>F43*$B$34</f>
        <v>13.01</v>
      </c>
      <c r="H44" s="148"/>
    </row>
    <row r="45" spans="1:14" ht="19.5" customHeight="1" x14ac:dyDescent="0.3">
      <c r="A45" s="122" t="s">
        <v>76</v>
      </c>
      <c r="B45" s="154">
        <f>(B44/B43)*(B42/B41)*(B40/B39)*(B38/B37)*B36</f>
        <v>100</v>
      </c>
      <c r="C45" s="151" t="s">
        <v>77</v>
      </c>
      <c r="D45" s="155">
        <f>D44*$B$30/100</f>
        <v>15.090119999999999</v>
      </c>
      <c r="E45" s="156"/>
      <c r="F45" s="155">
        <f>F44*$B$30/100</f>
        <v>13.06204</v>
      </c>
      <c r="H45" s="148"/>
    </row>
    <row r="46" spans="1:14" ht="19.5" customHeight="1" x14ac:dyDescent="0.3">
      <c r="A46" s="724" t="s">
        <v>78</v>
      </c>
      <c r="B46" s="725"/>
      <c r="C46" s="151" t="s">
        <v>79</v>
      </c>
      <c r="D46" s="157">
        <f>D45/$B$45</f>
        <v>0.15090119999999999</v>
      </c>
      <c r="E46" s="158"/>
      <c r="F46" s="159">
        <f>F45/$B$45</f>
        <v>0.1306204</v>
      </c>
      <c r="H46" s="148"/>
    </row>
    <row r="47" spans="1:14" ht="27" customHeight="1" x14ac:dyDescent="0.4">
      <c r="A47" s="726"/>
      <c r="B47" s="727"/>
      <c r="C47" s="160" t="s">
        <v>80</v>
      </c>
      <c r="D47" s="161">
        <v>0.15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">
      <c r="C49" s="165" t="s">
        <v>82</v>
      </c>
      <c r="D49" s="166">
        <f>D48/B34</f>
        <v>15</v>
      </c>
      <c r="F49" s="164"/>
      <c r="H49" s="148"/>
    </row>
    <row r="50" spans="1:12" ht="18.75" x14ac:dyDescent="0.3">
      <c r="C50" s="120" t="s">
        <v>83</v>
      </c>
      <c r="D50" s="167">
        <f>AVERAGE(E38:E41,G38:G41)</f>
        <v>115654770.07719482</v>
      </c>
      <c r="F50" s="168"/>
      <c r="H50" s="148"/>
    </row>
    <row r="51" spans="1:12" ht="18.75" x14ac:dyDescent="0.3">
      <c r="C51" s="122" t="s">
        <v>84</v>
      </c>
      <c r="D51" s="169">
        <f>STDEV(E38:E41,G38:G41)/D50</f>
        <v>2.0071469663380729E-3</v>
      </c>
      <c r="F51" s="168"/>
      <c r="H51" s="148"/>
    </row>
    <row r="52" spans="1:12" ht="19.5" customHeight="1" x14ac:dyDescent="0.3">
      <c r="C52" s="170" t="s">
        <v>15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85</v>
      </c>
    </row>
    <row r="55" spans="1:12" ht="18.75" x14ac:dyDescent="0.3">
      <c r="A55" s="99" t="s">
        <v>86</v>
      </c>
      <c r="B55" s="174" t="str">
        <f>B21</f>
        <v>Nevirapine 50mg, Lamivudine 30mg, Zidovudine 60mg</v>
      </c>
    </row>
    <row r="56" spans="1:12" ht="26.25" customHeight="1" x14ac:dyDescent="0.4">
      <c r="A56" s="175" t="s">
        <v>87</v>
      </c>
      <c r="B56" s="176">
        <v>30</v>
      </c>
      <c r="C56" s="99" t="str">
        <f>B20</f>
        <v>Lamivudine, Nevirapine and Zidovudine</v>
      </c>
      <c r="H56" s="177"/>
    </row>
    <row r="57" spans="1:12" ht="18.75" x14ac:dyDescent="0.3">
      <c r="A57" s="174" t="s">
        <v>88</v>
      </c>
      <c r="B57" s="266">
        <f>Uniformity!C46</f>
        <v>346.98500000000007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89</v>
      </c>
      <c r="B59" s="121">
        <v>100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4" customFormat="1" ht="26.25" customHeight="1" x14ac:dyDescent="0.4">
      <c r="A60" s="122" t="s">
        <v>93</v>
      </c>
      <c r="B60" s="123">
        <v>10</v>
      </c>
      <c r="C60" s="741" t="s">
        <v>94</v>
      </c>
      <c r="D60" s="704">
        <v>350.03</v>
      </c>
      <c r="E60" s="180">
        <v>1</v>
      </c>
      <c r="F60" s="181"/>
      <c r="G60" s="267" t="str">
        <f>IF(ISBLANK(F60),"-",(F60/$D$50*$D$47*$B$68)*($B$57/$D$60))</f>
        <v>-</v>
      </c>
      <c r="H60" s="182" t="str">
        <f t="shared" ref="H60:H71" si="0">IF(ISBLANK(F60),"-",G60/$B$56)</f>
        <v>-</v>
      </c>
      <c r="L60" s="110"/>
    </row>
    <row r="61" spans="1:12" s="14" customFormat="1" ht="26.25" customHeight="1" x14ac:dyDescent="0.4">
      <c r="A61" s="122" t="s">
        <v>95</v>
      </c>
      <c r="B61" s="123">
        <v>20</v>
      </c>
      <c r="C61" s="742"/>
      <c r="D61" s="705"/>
      <c r="E61" s="183">
        <v>2</v>
      </c>
      <c r="F61" s="135"/>
      <c r="G61" s="268" t="str">
        <f>IF(ISBLANK(F61),"-",(F61/$D$50*$D$47*$B$68)*($B$57/$D$60))</f>
        <v>-</v>
      </c>
      <c r="H61" s="184" t="str">
        <f t="shared" si="0"/>
        <v>-</v>
      </c>
      <c r="L61" s="110"/>
    </row>
    <row r="62" spans="1:12" s="14" customFormat="1" ht="26.25" customHeight="1" x14ac:dyDescent="0.4">
      <c r="A62" s="122" t="s">
        <v>96</v>
      </c>
      <c r="B62" s="123">
        <v>1</v>
      </c>
      <c r="C62" s="742"/>
      <c r="D62" s="705"/>
      <c r="E62" s="183">
        <v>3</v>
      </c>
      <c r="F62" s="185"/>
      <c r="G62" s="268" t="str">
        <f>IF(ISBLANK(F62),"-",(F62/$D$50*$D$47*$B$68)*($B$57/$D$60))</f>
        <v>-</v>
      </c>
      <c r="H62" s="184" t="str">
        <f t="shared" si="0"/>
        <v>-</v>
      </c>
      <c r="L62" s="110"/>
    </row>
    <row r="63" spans="1:12" ht="27" customHeight="1" x14ac:dyDescent="0.4">
      <c r="A63" s="122" t="s">
        <v>97</v>
      </c>
      <c r="B63" s="123">
        <v>1</v>
      </c>
      <c r="C63" s="749"/>
      <c r="D63" s="706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98</v>
      </c>
      <c r="B64" s="123">
        <v>1</v>
      </c>
      <c r="C64" s="741" t="s">
        <v>99</v>
      </c>
      <c r="D64" s="704">
        <v>340.23</v>
      </c>
      <c r="E64" s="180">
        <v>1</v>
      </c>
      <c r="F64" s="181">
        <v>118696938</v>
      </c>
      <c r="G64" s="269">
        <f>IF(ISBLANK(F64),"-",(F64/$D$50*$D$47*$B$68)*($B$57/$D$64))</f>
        <v>31.400409839465116</v>
      </c>
      <c r="H64" s="188">
        <f t="shared" si="0"/>
        <v>1.0466803279821706</v>
      </c>
    </row>
    <row r="65" spans="1:8" ht="26.25" customHeight="1" x14ac:dyDescent="0.4">
      <c r="A65" s="122" t="s">
        <v>100</v>
      </c>
      <c r="B65" s="123">
        <v>1</v>
      </c>
      <c r="C65" s="742"/>
      <c r="D65" s="705"/>
      <c r="E65" s="183">
        <v>2</v>
      </c>
      <c r="F65" s="135">
        <v>119216926</v>
      </c>
      <c r="G65" s="270">
        <f>IF(ISBLANK(F65),"-",(F65/$D$50*$D$47*$B$68)*($B$57/$D$64))</f>
        <v>31.537968874994771</v>
      </c>
      <c r="H65" s="189">
        <f t="shared" si="0"/>
        <v>1.0512656291664924</v>
      </c>
    </row>
    <row r="66" spans="1:8" ht="26.25" customHeight="1" x14ac:dyDescent="0.4">
      <c r="A66" s="122" t="s">
        <v>101</v>
      </c>
      <c r="B66" s="123">
        <v>1</v>
      </c>
      <c r="C66" s="742"/>
      <c r="D66" s="705"/>
      <c r="E66" s="183">
        <v>3</v>
      </c>
      <c r="F66" s="135">
        <v>118585216</v>
      </c>
      <c r="G66" s="270">
        <f>IF(ISBLANK(F66),"-",(F66/$D$50*$D$47*$B$68)*($B$57/$D$64))</f>
        <v>31.37085459863755</v>
      </c>
      <c r="H66" s="189">
        <f t="shared" si="0"/>
        <v>1.0456951532879184</v>
      </c>
    </row>
    <row r="67" spans="1:8" ht="27" customHeight="1" x14ac:dyDescent="0.4">
      <c r="A67" s="122" t="s">
        <v>102</v>
      </c>
      <c r="B67" s="123">
        <v>1</v>
      </c>
      <c r="C67" s="749"/>
      <c r="D67" s="706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103</v>
      </c>
      <c r="B68" s="191">
        <f>(B67/B66)*(B65/B64)*(B63/B62)*(B61/B60)*B59</f>
        <v>200</v>
      </c>
      <c r="C68" s="741" t="s">
        <v>104</v>
      </c>
      <c r="D68" s="704">
        <v>346.92</v>
      </c>
      <c r="E68" s="180">
        <v>1</v>
      </c>
      <c r="F68" s="181">
        <v>122028821</v>
      </c>
      <c r="G68" s="269">
        <f>IF(ISBLANK(F68),"-",(F68/$D$50*$D$47*$B$68)*($B$57/$D$68))</f>
        <v>31.659312784346273</v>
      </c>
      <c r="H68" s="184">
        <f t="shared" si="0"/>
        <v>1.0553104261448758</v>
      </c>
    </row>
    <row r="69" spans="1:8" ht="27" customHeight="1" x14ac:dyDescent="0.4">
      <c r="A69" s="170" t="s">
        <v>105</v>
      </c>
      <c r="B69" s="192">
        <f>(D47*B68)/B56*B57</f>
        <v>346.98500000000007</v>
      </c>
      <c r="C69" s="742"/>
      <c r="D69" s="705"/>
      <c r="E69" s="183">
        <v>2</v>
      </c>
      <c r="F69" s="135">
        <v>121232481</v>
      </c>
      <c r="G69" s="270">
        <f>IF(ISBLANK(F69),"-",(F69/$D$50*$D$47*$B$68)*($B$57/$D$68))</f>
        <v>31.452709320213106</v>
      </c>
      <c r="H69" s="184">
        <f t="shared" si="0"/>
        <v>1.0484236440071035</v>
      </c>
    </row>
    <row r="70" spans="1:8" ht="26.25" customHeight="1" x14ac:dyDescent="0.4">
      <c r="A70" s="744" t="s">
        <v>78</v>
      </c>
      <c r="B70" s="745"/>
      <c r="C70" s="742"/>
      <c r="D70" s="705"/>
      <c r="E70" s="183">
        <v>3</v>
      </c>
      <c r="F70" s="135">
        <v>121650920</v>
      </c>
      <c r="G70" s="270">
        <f>IF(ISBLANK(F70),"-",(F70/$D$50*$D$47*$B$68)*($B$57/$D$68))</f>
        <v>31.561269667462295</v>
      </c>
      <c r="H70" s="184">
        <f t="shared" si="0"/>
        <v>1.0520423222487432</v>
      </c>
    </row>
    <row r="71" spans="1:8" ht="27" customHeight="1" x14ac:dyDescent="0.4">
      <c r="A71" s="746"/>
      <c r="B71" s="747"/>
      <c r="C71" s="743"/>
      <c r="D71" s="706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71</v>
      </c>
      <c r="G72" s="276">
        <f>AVERAGE(G60:G71)</f>
        <v>31.497087514186518</v>
      </c>
      <c r="H72" s="197">
        <f>AVERAGE(H60:H71)</f>
        <v>1.0499029171395506</v>
      </c>
    </row>
    <row r="73" spans="1:8" ht="26.25" customHeight="1" x14ac:dyDescent="0.4">
      <c r="C73" s="194"/>
      <c r="D73" s="194"/>
      <c r="E73" s="194"/>
      <c r="F73" s="198" t="s">
        <v>84</v>
      </c>
      <c r="G73" s="272">
        <f>STDEV(G60:G71)/G72</f>
        <v>3.4592803648254367E-3</v>
      </c>
      <c r="H73" s="272">
        <f>STDEV(H60:H71)/H72</f>
        <v>3.4592803648254198E-3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15</v>
      </c>
      <c r="G74" s="201">
        <f>COUNT(G60:G71)</f>
        <v>6</v>
      </c>
      <c r="H74" s="201">
        <f>COUNT(H60:H71)</f>
        <v>6</v>
      </c>
    </row>
    <row r="76" spans="1:8" ht="26.25" customHeight="1" x14ac:dyDescent="0.4">
      <c r="A76" s="106" t="s">
        <v>106</v>
      </c>
      <c r="B76" s="202" t="s">
        <v>107</v>
      </c>
      <c r="C76" s="728" t="str">
        <f>B20</f>
        <v>Lamivudine, Nevirapine and Zidovudine</v>
      </c>
      <c r="D76" s="728"/>
      <c r="E76" s="203" t="s">
        <v>108</v>
      </c>
      <c r="F76" s="203"/>
      <c r="G76" s="204">
        <f>H72</f>
        <v>1.0499029171395506</v>
      </c>
      <c r="H76" s="205"/>
    </row>
    <row r="77" spans="1:8" ht="18.75" x14ac:dyDescent="0.3">
      <c r="A77" s="105" t="s">
        <v>109</v>
      </c>
      <c r="B77" s="105" t="s">
        <v>110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748"/>
      <c r="C79" s="748"/>
    </row>
    <row r="80" spans="1:8" ht="26.25" customHeight="1" x14ac:dyDescent="0.4">
      <c r="A80" s="107" t="s">
        <v>48</v>
      </c>
      <c r="B80" s="748"/>
      <c r="C80" s="748"/>
    </row>
    <row r="81" spans="1:12" ht="27" customHeight="1" x14ac:dyDescent="0.4">
      <c r="A81" s="107" t="s">
        <v>5</v>
      </c>
      <c r="B81" s="206"/>
    </row>
    <row r="82" spans="1:12" s="14" customFormat="1" ht="27" customHeight="1" x14ac:dyDescent="0.4">
      <c r="A82" s="107" t="s">
        <v>49</v>
      </c>
      <c r="B82" s="109"/>
      <c r="C82" s="730" t="s">
        <v>50</v>
      </c>
      <c r="D82" s="731"/>
      <c r="E82" s="731"/>
      <c r="F82" s="731"/>
      <c r="G82" s="732"/>
      <c r="I82" s="110"/>
      <c r="J82" s="110"/>
      <c r="K82" s="110"/>
      <c r="L82" s="110"/>
    </row>
    <row r="83" spans="1:12" s="14" customFormat="1" ht="19.5" customHeight="1" x14ac:dyDescent="0.3">
      <c r="A83" s="107" t="s">
        <v>51</v>
      </c>
      <c r="B83" s="111">
        <f>B81-B82</f>
        <v>0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52</v>
      </c>
      <c r="B84" s="114"/>
      <c r="C84" s="733" t="s">
        <v>111</v>
      </c>
      <c r="D84" s="734"/>
      <c r="E84" s="734"/>
      <c r="F84" s="734"/>
      <c r="G84" s="734"/>
      <c r="H84" s="735"/>
      <c r="I84" s="110"/>
      <c r="J84" s="110"/>
      <c r="K84" s="110"/>
      <c r="L84" s="110"/>
    </row>
    <row r="85" spans="1:12" s="14" customFormat="1" ht="27" customHeight="1" x14ac:dyDescent="0.4">
      <c r="A85" s="107" t="s">
        <v>54</v>
      </c>
      <c r="B85" s="114"/>
      <c r="C85" s="733" t="s">
        <v>112</v>
      </c>
      <c r="D85" s="734"/>
      <c r="E85" s="734"/>
      <c r="F85" s="734"/>
      <c r="G85" s="734"/>
      <c r="H85" s="735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56</v>
      </c>
      <c r="B87" s="119" t="e">
        <f>B84/B85</f>
        <v>#DIV/0!</v>
      </c>
      <c r="C87" s="99" t="s">
        <v>57</v>
      </c>
      <c r="D87" s="99"/>
      <c r="E87" s="99"/>
      <c r="F87" s="99"/>
      <c r="G87" s="99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58</v>
      </c>
      <c r="B89" s="121"/>
      <c r="D89" s="207" t="s">
        <v>59</v>
      </c>
      <c r="E89" s="208"/>
      <c r="F89" s="736" t="s">
        <v>60</v>
      </c>
      <c r="G89" s="737"/>
    </row>
    <row r="90" spans="1:12" ht="27" customHeight="1" x14ac:dyDescent="0.4">
      <c r="A90" s="122" t="s">
        <v>61</v>
      </c>
      <c r="B90" s="123"/>
      <c r="C90" s="209" t="s">
        <v>62</v>
      </c>
      <c r="D90" s="125" t="s">
        <v>63</v>
      </c>
      <c r="E90" s="126" t="s">
        <v>64</v>
      </c>
      <c r="F90" s="125" t="s">
        <v>63</v>
      </c>
      <c r="G90" s="210" t="s">
        <v>64</v>
      </c>
      <c r="I90" s="128" t="s">
        <v>65</v>
      </c>
    </row>
    <row r="91" spans="1:12" ht="26.25" customHeight="1" x14ac:dyDescent="0.4">
      <c r="A91" s="122" t="s">
        <v>66</v>
      </c>
      <c r="B91" s="123"/>
      <c r="C91" s="211">
        <v>1</v>
      </c>
      <c r="D91" s="130"/>
      <c r="E91" s="131" t="str">
        <f>IF(ISBLANK(D91),"-",$D$101/$D$98*D91)</f>
        <v>-</v>
      </c>
      <c r="F91" s="130"/>
      <c r="G91" s="132" t="str">
        <f>IF(ISBLANK(F91),"-",$D$101/$F$98*F91)</f>
        <v>-</v>
      </c>
      <c r="I91" s="133"/>
    </row>
    <row r="92" spans="1:12" ht="26.25" customHeight="1" x14ac:dyDescent="0.4">
      <c r="A92" s="122" t="s">
        <v>67</v>
      </c>
      <c r="B92" s="123">
        <v>1</v>
      </c>
      <c r="C92" s="195">
        <v>2</v>
      </c>
      <c r="D92" s="135"/>
      <c r="E92" s="136" t="str">
        <f>IF(ISBLANK(D92),"-",$D$101/$D$98*D92)</f>
        <v>-</v>
      </c>
      <c r="F92" s="135"/>
      <c r="G92" s="137" t="str">
        <f>IF(ISBLANK(F92),"-",$D$101/$F$98*F92)</f>
        <v>-</v>
      </c>
      <c r="I92" s="738" t="e">
        <f>ABS((F96/D96*D95)-F95)/D95</f>
        <v>#DIV/0!</v>
      </c>
    </row>
    <row r="93" spans="1:12" ht="26.25" customHeight="1" x14ac:dyDescent="0.4">
      <c r="A93" s="122" t="s">
        <v>68</v>
      </c>
      <c r="B93" s="123">
        <v>1</v>
      </c>
      <c r="C93" s="195">
        <v>3</v>
      </c>
      <c r="D93" s="135"/>
      <c r="E93" s="136" t="str">
        <f>IF(ISBLANK(D93),"-",$D$101/$D$98*D93)</f>
        <v>-</v>
      </c>
      <c r="F93" s="135"/>
      <c r="G93" s="137" t="str">
        <f>IF(ISBLANK(F93),"-",$D$101/$F$98*F93)</f>
        <v>-</v>
      </c>
      <c r="I93" s="738"/>
    </row>
    <row r="94" spans="1:12" ht="27" customHeight="1" x14ac:dyDescent="0.4">
      <c r="A94" s="122" t="s">
        <v>69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70</v>
      </c>
      <c r="B95" s="123">
        <v>1</v>
      </c>
      <c r="C95" s="214" t="s">
        <v>71</v>
      </c>
      <c r="D95" s="215" t="e">
        <f>AVERAGE(D91:D94)</f>
        <v>#DIV/0!</v>
      </c>
      <c r="E95" s="146" t="e">
        <f>AVERAGE(E91:E94)</f>
        <v>#DIV/0!</v>
      </c>
      <c r="F95" s="216" t="e">
        <f>AVERAGE(F91:F94)</f>
        <v>#DIV/0!</v>
      </c>
      <c r="G95" s="217" t="e">
        <f>AVERAGE(G91:G94)</f>
        <v>#DIV/0!</v>
      </c>
    </row>
    <row r="96" spans="1:12" ht="26.25" customHeight="1" x14ac:dyDescent="0.4">
      <c r="A96" s="122" t="s">
        <v>72</v>
      </c>
      <c r="B96" s="108">
        <v>1</v>
      </c>
      <c r="C96" s="218" t="s">
        <v>113</v>
      </c>
      <c r="D96" s="219"/>
      <c r="E96" s="138"/>
      <c r="F96" s="150"/>
    </row>
    <row r="97" spans="1:10" ht="26.25" customHeight="1" x14ac:dyDescent="0.4">
      <c r="A97" s="122" t="s">
        <v>74</v>
      </c>
      <c r="B97" s="108">
        <v>1</v>
      </c>
      <c r="C97" s="220" t="s">
        <v>114</v>
      </c>
      <c r="D97" s="221" t="e">
        <f>D96*$B$87</f>
        <v>#DIV/0!</v>
      </c>
      <c r="E97" s="153"/>
      <c r="F97" s="152" t="e">
        <f>F96*$B$87</f>
        <v>#DIV/0!</v>
      </c>
    </row>
    <row r="98" spans="1:10" ht="19.5" customHeight="1" x14ac:dyDescent="0.3">
      <c r="A98" s="122" t="s">
        <v>76</v>
      </c>
      <c r="B98" s="222" t="e">
        <f>(B97/B96)*(B95/B94)*(B93/B92)*(B91/B90)*B89</f>
        <v>#DIV/0!</v>
      </c>
      <c r="C98" s="220" t="s">
        <v>115</v>
      </c>
      <c r="D98" s="223" t="e">
        <f>D97*$B$83/100</f>
        <v>#DIV/0!</v>
      </c>
      <c r="E98" s="156"/>
      <c r="F98" s="155" t="e">
        <f>F97*$B$83/100</f>
        <v>#DIV/0!</v>
      </c>
    </row>
    <row r="99" spans="1:10" ht="19.5" customHeight="1" x14ac:dyDescent="0.3">
      <c r="A99" s="724" t="s">
        <v>78</v>
      </c>
      <c r="B99" s="739"/>
      <c r="C99" s="220" t="s">
        <v>116</v>
      </c>
      <c r="D99" s="224" t="e">
        <f>D98/$B$98</f>
        <v>#DIV/0!</v>
      </c>
      <c r="E99" s="156"/>
      <c r="F99" s="159" t="e">
        <f>F98/$B$98</f>
        <v>#DIV/0!</v>
      </c>
      <c r="G99" s="225"/>
      <c r="H99" s="148"/>
    </row>
    <row r="100" spans="1:10" ht="19.5" customHeight="1" x14ac:dyDescent="0.3">
      <c r="A100" s="726"/>
      <c r="B100" s="740"/>
      <c r="C100" s="220" t="s">
        <v>80</v>
      </c>
      <c r="D100" s="226" t="e">
        <f>$B$56/$B$116</f>
        <v>#DIV/0!</v>
      </c>
      <c r="F100" s="164"/>
      <c r="G100" s="227"/>
      <c r="H100" s="148"/>
    </row>
    <row r="101" spans="1:10" ht="18.75" x14ac:dyDescent="0.3">
      <c r="C101" s="220" t="s">
        <v>81</v>
      </c>
      <c r="D101" s="221" t="e">
        <f>D100*$B$98</f>
        <v>#DIV/0!</v>
      </c>
      <c r="F101" s="164"/>
      <c r="G101" s="225"/>
      <c r="H101" s="148"/>
    </row>
    <row r="102" spans="1:10" ht="19.5" customHeight="1" x14ac:dyDescent="0.3">
      <c r="C102" s="228" t="s">
        <v>82</v>
      </c>
      <c r="D102" s="229" t="e">
        <f>D101/B34</f>
        <v>#DIV/0!</v>
      </c>
      <c r="F102" s="168"/>
      <c r="G102" s="225"/>
      <c r="H102" s="148"/>
      <c r="J102" s="230"/>
    </row>
    <row r="103" spans="1:10" ht="18.75" x14ac:dyDescent="0.3">
      <c r="C103" s="231" t="s">
        <v>117</v>
      </c>
      <c r="D103" s="232" t="e">
        <f>AVERAGE(E91:E94,G91:G94)</f>
        <v>#DIV/0!</v>
      </c>
      <c r="F103" s="168"/>
      <c r="G103" s="233"/>
      <c r="H103" s="148"/>
      <c r="J103" s="234"/>
    </row>
    <row r="104" spans="1:10" ht="18.75" x14ac:dyDescent="0.3">
      <c r="C104" s="198" t="s">
        <v>84</v>
      </c>
      <c r="D104" s="235" t="e">
        <f>STDEV(E91:E94,G91:G94)/D103</f>
        <v>#DIV/0!</v>
      </c>
      <c r="F104" s="168"/>
      <c r="G104" s="225"/>
      <c r="H104" s="148"/>
      <c r="J104" s="234"/>
    </row>
    <row r="105" spans="1:10" ht="19.5" customHeight="1" x14ac:dyDescent="0.3">
      <c r="C105" s="200" t="s">
        <v>15</v>
      </c>
      <c r="D105" s="236">
        <f>COUNT(E91:E94,G91:G94)</f>
        <v>0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118</v>
      </c>
      <c r="B107" s="121"/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2" t="s">
        <v>122</v>
      </c>
      <c r="B108" s="123"/>
      <c r="C108" s="241">
        <v>1</v>
      </c>
      <c r="D108" s="242"/>
      <c r="E108" s="273" t="str">
        <f t="shared" ref="E108:E113" si="1">IF(ISBLANK(D108),"-",D108/$D$103*$D$100*$B$116)</f>
        <v>-</v>
      </c>
      <c r="F108" s="243" t="str">
        <f t="shared" ref="F108:F113" si="2">IF(ISBLANK(D108), "-", E108/$B$56)</f>
        <v>-</v>
      </c>
    </row>
    <row r="109" spans="1:10" ht="26.25" customHeight="1" x14ac:dyDescent="0.4">
      <c r="A109" s="122" t="s">
        <v>95</v>
      </c>
      <c r="B109" s="123"/>
      <c r="C109" s="241">
        <v>2</v>
      </c>
      <c r="D109" s="242"/>
      <c r="E109" s="274" t="str">
        <f t="shared" si="1"/>
        <v>-</v>
      </c>
      <c r="F109" s="244" t="str">
        <f t="shared" si="2"/>
        <v>-</v>
      </c>
    </row>
    <row r="110" spans="1:10" ht="26.25" customHeight="1" x14ac:dyDescent="0.4">
      <c r="A110" s="122" t="s">
        <v>96</v>
      </c>
      <c r="B110" s="123">
        <v>1</v>
      </c>
      <c r="C110" s="241">
        <v>3</v>
      </c>
      <c r="D110" s="242"/>
      <c r="E110" s="274" t="str">
        <f t="shared" si="1"/>
        <v>-</v>
      </c>
      <c r="F110" s="244" t="str">
        <f t="shared" si="2"/>
        <v>-</v>
      </c>
    </row>
    <row r="111" spans="1:10" ht="26.25" customHeight="1" x14ac:dyDescent="0.4">
      <c r="A111" s="122" t="s">
        <v>97</v>
      </c>
      <c r="B111" s="123">
        <v>1</v>
      </c>
      <c r="C111" s="241">
        <v>4</v>
      </c>
      <c r="D111" s="242"/>
      <c r="E111" s="274" t="str">
        <f t="shared" si="1"/>
        <v>-</v>
      </c>
      <c r="F111" s="244" t="str">
        <f t="shared" si="2"/>
        <v>-</v>
      </c>
    </row>
    <row r="112" spans="1:10" ht="26.25" customHeight="1" x14ac:dyDescent="0.4">
      <c r="A112" s="122" t="s">
        <v>98</v>
      </c>
      <c r="B112" s="123">
        <v>1</v>
      </c>
      <c r="C112" s="241">
        <v>5</v>
      </c>
      <c r="D112" s="242"/>
      <c r="E112" s="274" t="str">
        <f t="shared" si="1"/>
        <v>-</v>
      </c>
      <c r="F112" s="244" t="str">
        <f t="shared" si="2"/>
        <v>-</v>
      </c>
    </row>
    <row r="113" spans="1:10" ht="26.25" customHeight="1" x14ac:dyDescent="0.4">
      <c r="A113" s="122" t="s">
        <v>100</v>
      </c>
      <c r="B113" s="123">
        <v>1</v>
      </c>
      <c r="C113" s="245">
        <v>6</v>
      </c>
      <c r="D113" s="246"/>
      <c r="E113" s="275" t="str">
        <f t="shared" si="1"/>
        <v>-</v>
      </c>
      <c r="F113" s="247" t="str">
        <f t="shared" si="2"/>
        <v>-</v>
      </c>
    </row>
    <row r="114" spans="1:10" ht="26.25" customHeight="1" x14ac:dyDescent="0.4">
      <c r="A114" s="122" t="s">
        <v>101</v>
      </c>
      <c r="B114" s="123">
        <v>1</v>
      </c>
      <c r="C114" s="241"/>
      <c r="D114" s="195"/>
      <c r="E114" s="98"/>
      <c r="F114" s="248"/>
    </row>
    <row r="115" spans="1:10" ht="26.25" customHeight="1" x14ac:dyDescent="0.4">
      <c r="A115" s="122" t="s">
        <v>102</v>
      </c>
      <c r="B115" s="123">
        <v>1</v>
      </c>
      <c r="C115" s="241"/>
      <c r="D115" s="249" t="s">
        <v>71</v>
      </c>
      <c r="E115" s="277" t="e">
        <f>AVERAGE(E108:E113)</f>
        <v>#DIV/0!</v>
      </c>
      <c r="F115" s="250" t="e">
        <f>AVERAGE(F108:F113)</f>
        <v>#DIV/0!</v>
      </c>
    </row>
    <row r="116" spans="1:10" ht="27" customHeight="1" x14ac:dyDescent="0.4">
      <c r="A116" s="122" t="s">
        <v>103</v>
      </c>
      <c r="B116" s="154" t="e">
        <f>(B115/B114)*(B113/B112)*(B111/B110)*(B109/B108)*B107</f>
        <v>#DIV/0!</v>
      </c>
      <c r="C116" s="251"/>
      <c r="D116" s="214" t="s">
        <v>84</v>
      </c>
      <c r="E116" s="252" t="e">
        <f>STDEV(E108:E113)/E115</f>
        <v>#DIV/0!</v>
      </c>
      <c r="F116" s="252" t="e">
        <f>STDEV(F108:F113)/F115</f>
        <v>#DIV/0!</v>
      </c>
      <c r="I116" s="98"/>
    </row>
    <row r="117" spans="1:10" ht="27" customHeight="1" x14ac:dyDescent="0.4">
      <c r="A117" s="724" t="s">
        <v>78</v>
      </c>
      <c r="B117" s="725"/>
      <c r="C117" s="253"/>
      <c r="D117" s="254" t="s">
        <v>15</v>
      </c>
      <c r="E117" s="255">
        <f>COUNT(E108:E113)</f>
        <v>0</v>
      </c>
      <c r="F117" s="255">
        <f>COUNT(F108:F113)</f>
        <v>0</v>
      </c>
      <c r="I117" s="98"/>
      <c r="J117" s="234"/>
    </row>
    <row r="118" spans="1:10" ht="19.5" customHeight="1" x14ac:dyDescent="0.3">
      <c r="A118" s="726"/>
      <c r="B118" s="727"/>
      <c r="C118" s="98"/>
      <c r="D118" s="98"/>
      <c r="E118" s="98"/>
      <c r="F118" s="195"/>
      <c r="G118" s="98"/>
      <c r="H118" s="98"/>
      <c r="I118" s="98"/>
    </row>
    <row r="119" spans="1:10" ht="18.75" x14ac:dyDescent="0.3">
      <c r="A119" s="264"/>
      <c r="B119" s="118"/>
      <c r="C119" s="98"/>
      <c r="D119" s="98"/>
      <c r="E119" s="98"/>
      <c r="F119" s="195"/>
      <c r="G119" s="98"/>
      <c r="H119" s="98"/>
      <c r="I119" s="98"/>
    </row>
    <row r="120" spans="1:10" ht="26.25" customHeight="1" x14ac:dyDescent="0.4">
      <c r="A120" s="106" t="s">
        <v>106</v>
      </c>
      <c r="B120" s="202" t="s">
        <v>123</v>
      </c>
      <c r="C120" s="728" t="str">
        <f>B20</f>
        <v>Lamivudine, Nevirapine and Zidovudine</v>
      </c>
      <c r="D120" s="728"/>
      <c r="E120" s="203" t="s">
        <v>124</v>
      </c>
      <c r="F120" s="203"/>
      <c r="G120" s="204" t="e">
        <f>F115</f>
        <v>#DIV/0!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729" t="s">
        <v>21</v>
      </c>
      <c r="C122" s="729"/>
      <c r="E122" s="209" t="s">
        <v>22</v>
      </c>
      <c r="F122" s="258"/>
      <c r="G122" s="729" t="s">
        <v>23</v>
      </c>
      <c r="H122" s="729"/>
    </row>
    <row r="123" spans="1:10" ht="69.95" customHeight="1" x14ac:dyDescent="0.3">
      <c r="A123" s="259" t="s">
        <v>24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25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8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8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8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8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8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8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8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8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97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2" t="s">
        <v>45</v>
      </c>
      <c r="B1" s="722"/>
      <c r="C1" s="722"/>
      <c r="D1" s="722"/>
      <c r="E1" s="722"/>
      <c r="F1" s="722"/>
      <c r="G1" s="722"/>
      <c r="H1" s="722"/>
      <c r="I1" s="722"/>
    </row>
    <row r="2" spans="1:9" ht="18.75" customHeight="1" x14ac:dyDescent="0.25">
      <c r="A2" s="722"/>
      <c r="B2" s="722"/>
      <c r="C2" s="722"/>
      <c r="D2" s="722"/>
      <c r="E2" s="722"/>
      <c r="F2" s="722"/>
      <c r="G2" s="722"/>
      <c r="H2" s="722"/>
      <c r="I2" s="722"/>
    </row>
    <row r="3" spans="1:9" ht="18.75" customHeight="1" x14ac:dyDescent="0.25">
      <c r="A3" s="722"/>
      <c r="B3" s="722"/>
      <c r="C3" s="722"/>
      <c r="D3" s="722"/>
      <c r="E3" s="722"/>
      <c r="F3" s="722"/>
      <c r="G3" s="722"/>
      <c r="H3" s="722"/>
      <c r="I3" s="722"/>
    </row>
    <row r="4" spans="1:9" ht="18.75" customHeight="1" x14ac:dyDescent="0.25">
      <c r="A4" s="722"/>
      <c r="B4" s="722"/>
      <c r="C4" s="722"/>
      <c r="D4" s="722"/>
      <c r="E4" s="722"/>
      <c r="F4" s="722"/>
      <c r="G4" s="722"/>
      <c r="H4" s="722"/>
      <c r="I4" s="722"/>
    </row>
    <row r="5" spans="1:9" ht="18.75" customHeight="1" x14ac:dyDescent="0.25">
      <c r="A5" s="722"/>
      <c r="B5" s="722"/>
      <c r="C5" s="722"/>
      <c r="D5" s="722"/>
      <c r="E5" s="722"/>
      <c r="F5" s="722"/>
      <c r="G5" s="722"/>
      <c r="H5" s="722"/>
      <c r="I5" s="722"/>
    </row>
    <row r="6" spans="1:9" ht="18.75" customHeight="1" x14ac:dyDescent="0.25">
      <c r="A6" s="722"/>
      <c r="B6" s="722"/>
      <c r="C6" s="722"/>
      <c r="D6" s="722"/>
      <c r="E6" s="722"/>
      <c r="F6" s="722"/>
      <c r="G6" s="722"/>
      <c r="H6" s="722"/>
      <c r="I6" s="722"/>
    </row>
    <row r="7" spans="1:9" ht="18.75" customHeight="1" x14ac:dyDescent="0.25">
      <c r="A7" s="722"/>
      <c r="B7" s="722"/>
      <c r="C7" s="722"/>
      <c r="D7" s="722"/>
      <c r="E7" s="722"/>
      <c r="F7" s="722"/>
      <c r="G7" s="722"/>
      <c r="H7" s="722"/>
      <c r="I7" s="722"/>
    </row>
    <row r="8" spans="1:9" x14ac:dyDescent="0.25">
      <c r="A8" s="723" t="s">
        <v>46</v>
      </c>
      <c r="B8" s="723"/>
      <c r="C8" s="723"/>
      <c r="D8" s="723"/>
      <c r="E8" s="723"/>
      <c r="F8" s="723"/>
      <c r="G8" s="723"/>
      <c r="H8" s="723"/>
      <c r="I8" s="723"/>
    </row>
    <row r="9" spans="1:9" x14ac:dyDescent="0.25">
      <c r="A9" s="723"/>
      <c r="B9" s="723"/>
      <c r="C9" s="723"/>
      <c r="D9" s="723"/>
      <c r="E9" s="723"/>
      <c r="F9" s="723"/>
      <c r="G9" s="723"/>
      <c r="H9" s="723"/>
      <c r="I9" s="723"/>
    </row>
    <row r="10" spans="1:9" x14ac:dyDescent="0.25">
      <c r="A10" s="723"/>
      <c r="B10" s="723"/>
      <c r="C10" s="723"/>
      <c r="D10" s="723"/>
      <c r="E10" s="723"/>
      <c r="F10" s="723"/>
      <c r="G10" s="723"/>
      <c r="H10" s="723"/>
      <c r="I10" s="723"/>
    </row>
    <row r="11" spans="1:9" x14ac:dyDescent="0.25">
      <c r="A11" s="723"/>
      <c r="B11" s="723"/>
      <c r="C11" s="723"/>
      <c r="D11" s="723"/>
      <c r="E11" s="723"/>
      <c r="F11" s="723"/>
      <c r="G11" s="723"/>
      <c r="H11" s="723"/>
      <c r="I11" s="723"/>
    </row>
    <row r="12" spans="1:9" x14ac:dyDescent="0.25">
      <c r="A12" s="723"/>
      <c r="B12" s="723"/>
      <c r="C12" s="723"/>
      <c r="D12" s="723"/>
      <c r="E12" s="723"/>
      <c r="F12" s="723"/>
      <c r="G12" s="723"/>
      <c r="H12" s="723"/>
      <c r="I12" s="723"/>
    </row>
    <row r="13" spans="1:9" x14ac:dyDescent="0.25">
      <c r="A13" s="723"/>
      <c r="B13" s="723"/>
      <c r="C13" s="723"/>
      <c r="D13" s="723"/>
      <c r="E13" s="723"/>
      <c r="F13" s="723"/>
      <c r="G13" s="723"/>
      <c r="H13" s="723"/>
      <c r="I13" s="723"/>
    </row>
    <row r="14" spans="1:9" x14ac:dyDescent="0.25">
      <c r="A14" s="723"/>
      <c r="B14" s="723"/>
      <c r="C14" s="723"/>
      <c r="D14" s="723"/>
      <c r="E14" s="723"/>
      <c r="F14" s="723"/>
      <c r="G14" s="723"/>
      <c r="H14" s="723"/>
      <c r="I14" s="723"/>
    </row>
    <row r="15" spans="1:9" ht="19.5" customHeight="1" x14ac:dyDescent="0.3">
      <c r="A15" s="279"/>
    </row>
    <row r="16" spans="1:9" ht="19.5" customHeight="1" x14ac:dyDescent="0.3">
      <c r="A16" s="753" t="s">
        <v>26</v>
      </c>
      <c r="B16" s="754"/>
      <c r="C16" s="754"/>
      <c r="D16" s="754"/>
      <c r="E16" s="754"/>
      <c r="F16" s="754"/>
      <c r="G16" s="754"/>
      <c r="H16" s="755"/>
    </row>
    <row r="17" spans="1:14" ht="20.25" customHeight="1" x14ac:dyDescent="0.25">
      <c r="A17" s="756" t="s">
        <v>47</v>
      </c>
      <c r="B17" s="756"/>
      <c r="C17" s="756"/>
      <c r="D17" s="756"/>
      <c r="E17" s="756"/>
      <c r="F17" s="756"/>
      <c r="G17" s="756"/>
      <c r="H17" s="756"/>
    </row>
    <row r="18" spans="1:14" ht="26.25" customHeight="1" x14ac:dyDescent="0.4">
      <c r="A18" s="281" t="s">
        <v>28</v>
      </c>
      <c r="B18" s="682" t="s">
        <v>29</v>
      </c>
      <c r="C18" s="682"/>
      <c r="D18" s="446"/>
      <c r="E18" s="282"/>
      <c r="F18" s="283"/>
      <c r="G18" s="283"/>
      <c r="H18" s="283"/>
    </row>
    <row r="19" spans="1:14" ht="26.25" customHeight="1" x14ac:dyDescent="0.4">
      <c r="A19" s="281" t="s">
        <v>30</v>
      </c>
      <c r="B19" s="468" t="s">
        <v>31</v>
      </c>
      <c r="C19" s="460">
        <v>29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32</v>
      </c>
      <c r="B20" s="683" t="s">
        <v>33</v>
      </c>
      <c r="C20" s="683"/>
      <c r="D20" s="283"/>
      <c r="E20" s="283"/>
      <c r="F20" s="283"/>
      <c r="G20" s="283"/>
      <c r="H20" s="283"/>
    </row>
    <row r="21" spans="1:14" ht="26.25" customHeight="1" x14ac:dyDescent="0.4">
      <c r="A21" s="281" t="s">
        <v>34</v>
      </c>
      <c r="B21" s="683" t="s">
        <v>35</v>
      </c>
      <c r="C21" s="683"/>
      <c r="D21" s="683"/>
      <c r="E21" s="683"/>
      <c r="F21" s="683"/>
      <c r="G21" s="683"/>
      <c r="H21" s="683"/>
      <c r="I21" s="284"/>
    </row>
    <row r="22" spans="1:14" ht="26.25" customHeight="1" x14ac:dyDescent="0.4">
      <c r="A22" s="281" t="s">
        <v>36</v>
      </c>
      <c r="B22" s="470">
        <v>42552.664282407408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38</v>
      </c>
      <c r="B23" s="470">
        <v>42556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5"/>
    </row>
    <row r="25" spans="1:14" ht="18.75" x14ac:dyDescent="0.3">
      <c r="A25" s="286" t="s">
        <v>1</v>
      </c>
      <c r="B25" s="285"/>
    </row>
    <row r="26" spans="1:14" ht="26.25" customHeight="1" x14ac:dyDescent="0.4">
      <c r="A26" s="287" t="s">
        <v>4</v>
      </c>
      <c r="B26" s="752" t="s">
        <v>130</v>
      </c>
      <c r="C26" s="752"/>
    </row>
    <row r="27" spans="1:14" ht="26.25" customHeight="1" x14ac:dyDescent="0.4">
      <c r="A27" s="288" t="s">
        <v>48</v>
      </c>
      <c r="B27" s="750" t="s">
        <v>131</v>
      </c>
      <c r="C27" s="750"/>
    </row>
    <row r="28" spans="1:14" ht="27" customHeight="1" x14ac:dyDescent="0.4">
      <c r="A28" s="288" t="s">
        <v>5</v>
      </c>
      <c r="B28" s="289">
        <v>98.8</v>
      </c>
    </row>
    <row r="29" spans="1:14" s="14" customFormat="1" ht="27" customHeight="1" x14ac:dyDescent="0.4">
      <c r="A29" s="288" t="s">
        <v>49</v>
      </c>
      <c r="B29" s="290">
        <v>0</v>
      </c>
      <c r="C29" s="730" t="s">
        <v>50</v>
      </c>
      <c r="D29" s="731"/>
      <c r="E29" s="731"/>
      <c r="F29" s="731"/>
      <c r="G29" s="732"/>
      <c r="I29" s="291"/>
      <c r="J29" s="291"/>
      <c r="K29" s="291"/>
      <c r="L29" s="291"/>
    </row>
    <row r="30" spans="1:14" s="14" customFormat="1" ht="19.5" customHeight="1" x14ac:dyDescent="0.3">
      <c r="A30" s="288" t="s">
        <v>51</v>
      </c>
      <c r="B30" s="292">
        <f>B28-B29</f>
        <v>98.8</v>
      </c>
      <c r="C30" s="293"/>
      <c r="D30" s="293"/>
      <c r="E30" s="293"/>
      <c r="F30" s="293"/>
      <c r="G30" s="294"/>
      <c r="I30" s="291"/>
      <c r="J30" s="291"/>
      <c r="K30" s="291"/>
      <c r="L30" s="291"/>
    </row>
    <row r="31" spans="1:14" s="14" customFormat="1" ht="27" customHeight="1" x14ac:dyDescent="0.4">
      <c r="A31" s="288" t="s">
        <v>52</v>
      </c>
      <c r="B31" s="295">
        <v>1</v>
      </c>
      <c r="C31" s="733" t="s">
        <v>53</v>
      </c>
      <c r="D31" s="734"/>
      <c r="E31" s="734"/>
      <c r="F31" s="734"/>
      <c r="G31" s="734"/>
      <c r="H31" s="735"/>
      <c r="I31" s="291"/>
      <c r="J31" s="291"/>
      <c r="K31" s="291"/>
      <c r="L31" s="291"/>
    </row>
    <row r="32" spans="1:14" s="14" customFormat="1" ht="27" customHeight="1" x14ac:dyDescent="0.4">
      <c r="A32" s="288" t="s">
        <v>54</v>
      </c>
      <c r="B32" s="295">
        <v>1</v>
      </c>
      <c r="C32" s="733" t="s">
        <v>55</v>
      </c>
      <c r="D32" s="734"/>
      <c r="E32" s="734"/>
      <c r="F32" s="734"/>
      <c r="G32" s="734"/>
      <c r="H32" s="735"/>
      <c r="I32" s="291"/>
      <c r="J32" s="291"/>
      <c r="K32" s="291"/>
      <c r="L32" s="296"/>
      <c r="M32" s="296"/>
      <c r="N32" s="297"/>
    </row>
    <row r="33" spans="1:14" s="14" customFormat="1" ht="17.25" customHeight="1" x14ac:dyDescent="0.3">
      <c r="A33" s="288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14" customFormat="1" ht="18.75" x14ac:dyDescent="0.3">
      <c r="A34" s="288" t="s">
        <v>56</v>
      </c>
      <c r="B34" s="300">
        <f>B31/B32</f>
        <v>1</v>
      </c>
      <c r="C34" s="280" t="s">
        <v>57</v>
      </c>
      <c r="D34" s="280"/>
      <c r="E34" s="280"/>
      <c r="F34" s="280"/>
      <c r="G34" s="280"/>
      <c r="I34" s="291"/>
      <c r="J34" s="291"/>
      <c r="K34" s="291"/>
      <c r="L34" s="296"/>
      <c r="M34" s="296"/>
      <c r="N34" s="297"/>
    </row>
    <row r="35" spans="1:14" s="14" customFormat="1" ht="19.5" customHeight="1" x14ac:dyDescent="0.3">
      <c r="A35" s="288"/>
      <c r="B35" s="292"/>
      <c r="G35" s="280"/>
      <c r="I35" s="291"/>
      <c r="J35" s="291"/>
      <c r="K35" s="291"/>
      <c r="L35" s="296"/>
      <c r="M35" s="296"/>
      <c r="N35" s="297"/>
    </row>
    <row r="36" spans="1:14" s="14" customFormat="1" ht="27" customHeight="1" x14ac:dyDescent="0.4">
      <c r="A36" s="301" t="s">
        <v>58</v>
      </c>
      <c r="B36" s="302">
        <v>20</v>
      </c>
      <c r="C36" s="280"/>
      <c r="D36" s="736" t="s">
        <v>59</v>
      </c>
      <c r="E36" s="751"/>
      <c r="F36" s="736" t="s">
        <v>60</v>
      </c>
      <c r="G36" s="737"/>
      <c r="J36" s="291"/>
      <c r="K36" s="291"/>
      <c r="L36" s="296"/>
      <c r="M36" s="296"/>
      <c r="N36" s="297"/>
    </row>
    <row r="37" spans="1:14" s="14" customFormat="1" ht="27" customHeight="1" x14ac:dyDescent="0.4">
      <c r="A37" s="303" t="s">
        <v>61</v>
      </c>
      <c r="B37" s="304">
        <v>4</v>
      </c>
      <c r="C37" s="305" t="s">
        <v>62</v>
      </c>
      <c r="D37" s="306" t="s">
        <v>63</v>
      </c>
      <c r="E37" s="307" t="s">
        <v>64</v>
      </c>
      <c r="F37" s="306" t="s">
        <v>63</v>
      </c>
      <c r="G37" s="308" t="s">
        <v>64</v>
      </c>
      <c r="I37" s="309" t="s">
        <v>65</v>
      </c>
      <c r="J37" s="291"/>
      <c r="K37" s="291"/>
      <c r="L37" s="296"/>
      <c r="M37" s="296"/>
      <c r="N37" s="297"/>
    </row>
    <row r="38" spans="1:14" s="14" customFormat="1" ht="26.25" customHeight="1" x14ac:dyDescent="0.4">
      <c r="A38" s="303" t="s">
        <v>66</v>
      </c>
      <c r="B38" s="304">
        <v>20</v>
      </c>
      <c r="C38" s="310">
        <v>1</v>
      </c>
      <c r="D38" s="311">
        <v>106472425</v>
      </c>
      <c r="E38" s="312">
        <f>IF(ISBLANK(D38),"-",$D$48/$D$45*D38)</f>
        <v>106330155.25227247</v>
      </c>
      <c r="F38" s="311">
        <v>97772574</v>
      </c>
      <c r="G38" s="313">
        <f>IF(ISBLANK(F38),"-",$D$48/$F$45*F38)</f>
        <v>107331990.39229977</v>
      </c>
      <c r="I38" s="314"/>
      <c r="J38" s="291"/>
      <c r="K38" s="291"/>
      <c r="L38" s="296"/>
      <c r="M38" s="296"/>
      <c r="N38" s="297"/>
    </row>
    <row r="39" spans="1:14" s="14" customFormat="1" ht="26.25" customHeight="1" x14ac:dyDescent="0.4">
      <c r="A39" s="303" t="s">
        <v>67</v>
      </c>
      <c r="B39" s="304">
        <v>1</v>
      </c>
      <c r="C39" s="315">
        <v>2</v>
      </c>
      <c r="D39" s="316">
        <v>106583690</v>
      </c>
      <c r="E39" s="317">
        <f>IF(ISBLANK(D39),"-",$D$48/$D$45*D39)</f>
        <v>106441271.57862779</v>
      </c>
      <c r="F39" s="316">
        <v>97827091</v>
      </c>
      <c r="G39" s="318">
        <f>IF(ISBLANK(F39),"-",$D$48/$F$45*F39)</f>
        <v>107391837.62635353</v>
      </c>
      <c r="I39" s="738">
        <f>ABS((F43/D43*D42)-F42)/D42</f>
        <v>9.2478147178255143E-3</v>
      </c>
      <c r="J39" s="291"/>
      <c r="K39" s="291"/>
      <c r="L39" s="296"/>
      <c r="M39" s="296"/>
      <c r="N39" s="297"/>
    </row>
    <row r="40" spans="1:14" ht="26.25" customHeight="1" x14ac:dyDescent="0.4">
      <c r="A40" s="303" t="s">
        <v>68</v>
      </c>
      <c r="B40" s="304">
        <v>1</v>
      </c>
      <c r="C40" s="315">
        <v>3</v>
      </c>
      <c r="D40" s="316">
        <v>106442999</v>
      </c>
      <c r="E40" s="317">
        <f>IF(ISBLANK(D40),"-",$D$48/$D$45*D40)</f>
        <v>106300768.57165113</v>
      </c>
      <c r="F40" s="316">
        <v>98009353</v>
      </c>
      <c r="G40" s="318">
        <f>IF(ISBLANK(F40),"-",$D$48/$F$45*F40)</f>
        <v>107591919.73969629</v>
      </c>
      <c r="I40" s="738"/>
      <c r="L40" s="296"/>
      <c r="M40" s="296"/>
      <c r="N40" s="319"/>
    </row>
    <row r="41" spans="1:14" ht="27" customHeight="1" x14ac:dyDescent="0.4">
      <c r="A41" s="303" t="s">
        <v>69</v>
      </c>
      <c r="B41" s="304">
        <v>1</v>
      </c>
      <c r="C41" s="320">
        <v>4</v>
      </c>
      <c r="D41" s="321"/>
      <c r="E41" s="322" t="str">
        <f>IF(ISBLANK(D41),"-",$D$48/$D$45*D41)</f>
        <v>-</v>
      </c>
      <c r="F41" s="321"/>
      <c r="G41" s="323" t="str">
        <f>IF(ISBLANK(F41),"-",$D$48/$F$45*F41)</f>
        <v>-</v>
      </c>
      <c r="I41" s="324"/>
      <c r="L41" s="296"/>
      <c r="M41" s="296"/>
      <c r="N41" s="319"/>
    </row>
    <row r="42" spans="1:14" ht="27" customHeight="1" x14ac:dyDescent="0.4">
      <c r="A42" s="303" t="s">
        <v>70</v>
      </c>
      <c r="B42" s="304">
        <v>1</v>
      </c>
      <c r="C42" s="325" t="s">
        <v>71</v>
      </c>
      <c r="D42" s="326">
        <f>AVERAGE(D38:D41)</f>
        <v>106499704.66666667</v>
      </c>
      <c r="E42" s="327">
        <f>AVERAGE(E38:E41)</f>
        <v>106357398.46751714</v>
      </c>
      <c r="F42" s="326">
        <f>AVERAGE(F38:F41)</f>
        <v>97869672.666666672</v>
      </c>
      <c r="G42" s="328">
        <f>AVERAGE(G38:G41)</f>
        <v>107438582.58611654</v>
      </c>
      <c r="H42" s="329"/>
    </row>
    <row r="43" spans="1:14" ht="26.25" customHeight="1" x14ac:dyDescent="0.4">
      <c r="A43" s="303" t="s">
        <v>72</v>
      </c>
      <c r="B43" s="304">
        <v>1</v>
      </c>
      <c r="C43" s="330" t="s">
        <v>73</v>
      </c>
      <c r="D43" s="331">
        <v>20.27</v>
      </c>
      <c r="E43" s="319"/>
      <c r="F43" s="331">
        <v>18.440000000000001</v>
      </c>
      <c r="H43" s="329"/>
    </row>
    <row r="44" spans="1:14" ht="26.25" customHeight="1" x14ac:dyDescent="0.4">
      <c r="A44" s="303" t="s">
        <v>74</v>
      </c>
      <c r="B44" s="304">
        <v>1</v>
      </c>
      <c r="C44" s="332" t="s">
        <v>75</v>
      </c>
      <c r="D44" s="333">
        <f>D43*$B$34</f>
        <v>20.27</v>
      </c>
      <c r="E44" s="334"/>
      <c r="F44" s="333">
        <f>F43*$B$34</f>
        <v>18.440000000000001</v>
      </c>
      <c r="H44" s="329"/>
    </row>
    <row r="45" spans="1:14" ht="19.5" customHeight="1" x14ac:dyDescent="0.3">
      <c r="A45" s="303" t="s">
        <v>76</v>
      </c>
      <c r="B45" s="335">
        <f>(B44/B43)*(B42/B41)*(B40/B39)*(B38/B37)*B36</f>
        <v>100</v>
      </c>
      <c r="C45" s="332" t="s">
        <v>77</v>
      </c>
      <c r="D45" s="336">
        <f>D44*$B$30/100</f>
        <v>20.026759999999999</v>
      </c>
      <c r="E45" s="337"/>
      <c r="F45" s="336">
        <f>F44*$B$30/100</f>
        <v>18.218720000000001</v>
      </c>
      <c r="H45" s="329"/>
    </row>
    <row r="46" spans="1:14" ht="19.5" customHeight="1" x14ac:dyDescent="0.3">
      <c r="A46" s="724" t="s">
        <v>78</v>
      </c>
      <c r="B46" s="725"/>
      <c r="C46" s="332" t="s">
        <v>79</v>
      </c>
      <c r="D46" s="338">
        <f>D45/$B$45</f>
        <v>0.20026759999999999</v>
      </c>
      <c r="E46" s="339"/>
      <c r="F46" s="340">
        <f>F45/$B$45</f>
        <v>0.18218720000000002</v>
      </c>
      <c r="H46" s="329"/>
    </row>
    <row r="47" spans="1:14" ht="27" customHeight="1" x14ac:dyDescent="0.4">
      <c r="A47" s="726"/>
      <c r="B47" s="727"/>
      <c r="C47" s="341" t="s">
        <v>80</v>
      </c>
      <c r="D47" s="342">
        <v>0.2</v>
      </c>
      <c r="E47" s="343"/>
      <c r="F47" s="339"/>
      <c r="H47" s="329"/>
    </row>
    <row r="48" spans="1:14" ht="18.75" x14ac:dyDescent="0.3">
      <c r="C48" s="344" t="s">
        <v>81</v>
      </c>
      <c r="D48" s="336">
        <f>D47*$B$45</f>
        <v>20</v>
      </c>
      <c r="F48" s="345"/>
      <c r="H48" s="329"/>
    </row>
    <row r="49" spans="1:12" ht="19.5" customHeight="1" x14ac:dyDescent="0.3">
      <c r="C49" s="346" t="s">
        <v>82</v>
      </c>
      <c r="D49" s="347">
        <f>D48/B34</f>
        <v>20</v>
      </c>
      <c r="F49" s="345"/>
      <c r="H49" s="329"/>
    </row>
    <row r="50" spans="1:12" ht="18.75" x14ac:dyDescent="0.3">
      <c r="C50" s="301" t="s">
        <v>83</v>
      </c>
      <c r="D50" s="348">
        <f>AVERAGE(E38:E41,G38:G41)</f>
        <v>106897990.52681683</v>
      </c>
      <c r="F50" s="349"/>
      <c r="H50" s="329"/>
    </row>
    <row r="51" spans="1:12" ht="18.75" x14ac:dyDescent="0.3">
      <c r="C51" s="303" t="s">
        <v>84</v>
      </c>
      <c r="D51" s="350">
        <f>STDEV(E38:E41,G38:G41)/D50</f>
        <v>5.6151374334605193E-3</v>
      </c>
      <c r="F51" s="349"/>
      <c r="H51" s="329"/>
    </row>
    <row r="52" spans="1:12" ht="19.5" customHeight="1" x14ac:dyDescent="0.3">
      <c r="C52" s="351" t="s">
        <v>15</v>
      </c>
      <c r="D52" s="352">
        <f>COUNT(E38:E41,G38:G41)</f>
        <v>6</v>
      </c>
      <c r="F52" s="349"/>
    </row>
    <row r="54" spans="1:12" ht="18.75" x14ac:dyDescent="0.3">
      <c r="A54" s="353" t="s">
        <v>1</v>
      </c>
      <c r="B54" s="354" t="s">
        <v>85</v>
      </c>
    </row>
    <row r="55" spans="1:12" ht="18.75" x14ac:dyDescent="0.3">
      <c r="A55" s="280" t="s">
        <v>86</v>
      </c>
      <c r="B55" s="355" t="str">
        <f>B21</f>
        <v>Nevirapine 50mg, Lamivudine 30mg, Zidovudine 60mg</v>
      </c>
    </row>
    <row r="56" spans="1:12" ht="26.25" customHeight="1" x14ac:dyDescent="0.4">
      <c r="A56" s="356" t="s">
        <v>87</v>
      </c>
      <c r="B56" s="357">
        <v>50</v>
      </c>
      <c r="C56" s="280" t="str">
        <f>B20</f>
        <v>Lamivudine, Nevirapine and Zidovudine</v>
      </c>
      <c r="H56" s="358"/>
    </row>
    <row r="57" spans="1:12" ht="18.75" x14ac:dyDescent="0.3">
      <c r="A57" s="355" t="s">
        <v>88</v>
      </c>
      <c r="B57" s="447">
        <f>Uniformity!C46</f>
        <v>346.98500000000007</v>
      </c>
      <c r="H57" s="358"/>
    </row>
    <row r="58" spans="1:12" ht="19.5" customHeight="1" x14ac:dyDescent="0.3">
      <c r="H58" s="358"/>
    </row>
    <row r="59" spans="1:12" s="14" customFormat="1" ht="27" customHeight="1" x14ac:dyDescent="0.4">
      <c r="A59" s="301" t="s">
        <v>89</v>
      </c>
      <c r="B59" s="302">
        <v>100</v>
      </c>
      <c r="C59" s="280"/>
      <c r="D59" s="359" t="s">
        <v>90</v>
      </c>
      <c r="E59" s="360" t="s">
        <v>62</v>
      </c>
      <c r="F59" s="360" t="s">
        <v>63</v>
      </c>
      <c r="G59" s="360" t="s">
        <v>91</v>
      </c>
      <c r="H59" s="305" t="s">
        <v>92</v>
      </c>
      <c r="L59" s="291"/>
    </row>
    <row r="60" spans="1:12" s="14" customFormat="1" ht="26.25" customHeight="1" x14ac:dyDescent="0.4">
      <c r="A60" s="303" t="s">
        <v>93</v>
      </c>
      <c r="B60" s="304">
        <v>10</v>
      </c>
      <c r="C60" s="741" t="s">
        <v>94</v>
      </c>
      <c r="D60" s="704">
        <v>350.03</v>
      </c>
      <c r="E60" s="361">
        <v>1</v>
      </c>
      <c r="F60" s="362">
        <v>133471602</v>
      </c>
      <c r="G60" s="448">
        <f>IF(ISBLANK(F60),"-",(F60/$D$50*$D$47*$B$68)*($B$57/$D$60))</f>
        <v>49.509068574140478</v>
      </c>
      <c r="H60" s="363">
        <f t="shared" ref="H60:H71" si="0">IF(ISBLANK(F60),"-",G60/$B$56)</f>
        <v>0.9901813714828096</v>
      </c>
      <c r="L60" s="291"/>
    </row>
    <row r="61" spans="1:12" s="14" customFormat="1" ht="26.25" customHeight="1" x14ac:dyDescent="0.4">
      <c r="A61" s="303" t="s">
        <v>95</v>
      </c>
      <c r="B61" s="304">
        <v>20</v>
      </c>
      <c r="C61" s="742"/>
      <c r="D61" s="705"/>
      <c r="E61" s="364">
        <v>2</v>
      </c>
      <c r="F61" s="316">
        <v>133412369</v>
      </c>
      <c r="G61" s="449">
        <f>IF(ISBLANK(F61),"-",(F61/$D$50*$D$47*$B$68)*($B$57/$D$60))</f>
        <v>49.48709707896915</v>
      </c>
      <c r="H61" s="365">
        <f t="shared" si="0"/>
        <v>0.989741941579383</v>
      </c>
      <c r="L61" s="291"/>
    </row>
    <row r="62" spans="1:12" s="14" customFormat="1" ht="26.25" customHeight="1" x14ac:dyDescent="0.4">
      <c r="A62" s="303" t="s">
        <v>96</v>
      </c>
      <c r="B62" s="304">
        <v>1</v>
      </c>
      <c r="C62" s="742"/>
      <c r="D62" s="705"/>
      <c r="E62" s="364">
        <v>3</v>
      </c>
      <c r="F62" s="366">
        <v>133764867</v>
      </c>
      <c r="G62" s="449">
        <f>IF(ISBLANK(F62),"-",(F62/$D$50*$D$47*$B$68)*($B$57/$D$60))</f>
        <v>49.617850343279613</v>
      </c>
      <c r="H62" s="365">
        <f t="shared" si="0"/>
        <v>0.99235700686559225</v>
      </c>
      <c r="L62" s="291"/>
    </row>
    <row r="63" spans="1:12" ht="27" customHeight="1" x14ac:dyDescent="0.4">
      <c r="A63" s="303" t="s">
        <v>97</v>
      </c>
      <c r="B63" s="304">
        <v>1</v>
      </c>
      <c r="C63" s="749"/>
      <c r="D63" s="706"/>
      <c r="E63" s="367">
        <v>4</v>
      </c>
      <c r="F63" s="368"/>
      <c r="G63" s="449" t="str">
        <f>IF(ISBLANK(F63),"-",(F63/$D$50*$D$47*$B$68)*($B$57/$D$60))</f>
        <v>-</v>
      </c>
      <c r="H63" s="365" t="str">
        <f t="shared" si="0"/>
        <v>-</v>
      </c>
    </row>
    <row r="64" spans="1:12" ht="26.25" customHeight="1" x14ac:dyDescent="0.4">
      <c r="A64" s="303" t="s">
        <v>98</v>
      </c>
      <c r="B64" s="304">
        <v>1</v>
      </c>
      <c r="C64" s="741" t="s">
        <v>99</v>
      </c>
      <c r="D64" s="704">
        <v>340.23</v>
      </c>
      <c r="E64" s="361">
        <v>1</v>
      </c>
      <c r="F64" s="362">
        <v>131311541</v>
      </c>
      <c r="G64" s="450">
        <f>IF(ISBLANK(F64),"-",(F64/$D$50*$D$47*$B$68)*($B$57/$D$64))</f>
        <v>50.110812400938634</v>
      </c>
      <c r="H64" s="369">
        <f t="shared" si="0"/>
        <v>1.0022162480187726</v>
      </c>
    </row>
    <row r="65" spans="1:8" ht="26.25" customHeight="1" x14ac:dyDescent="0.4">
      <c r="A65" s="303" t="s">
        <v>100</v>
      </c>
      <c r="B65" s="304">
        <v>1</v>
      </c>
      <c r="C65" s="742"/>
      <c r="D65" s="705"/>
      <c r="E65" s="364">
        <v>2</v>
      </c>
      <c r="F65" s="316">
        <v>132140224</v>
      </c>
      <c r="G65" s="451">
        <f>IF(ISBLANK(F65),"-",(F65/$D$50*$D$47*$B$68)*($B$57/$D$64))</f>
        <v>50.427052527561209</v>
      </c>
      <c r="H65" s="370">
        <f t="shared" si="0"/>
        <v>1.0085410505512242</v>
      </c>
    </row>
    <row r="66" spans="1:8" ht="26.25" customHeight="1" x14ac:dyDescent="0.4">
      <c r="A66" s="303" t="s">
        <v>101</v>
      </c>
      <c r="B66" s="304">
        <v>1</v>
      </c>
      <c r="C66" s="742"/>
      <c r="D66" s="705"/>
      <c r="E66" s="364">
        <v>3</v>
      </c>
      <c r="F66" s="316">
        <v>131465425</v>
      </c>
      <c r="G66" s="451">
        <f>IF(ISBLANK(F66),"-",(F66/$D$50*$D$47*$B$68)*($B$57/$D$64))</f>
        <v>50.169537263938338</v>
      </c>
      <c r="H66" s="370">
        <f t="shared" si="0"/>
        <v>1.0033907452787667</v>
      </c>
    </row>
    <row r="67" spans="1:8" ht="27" customHeight="1" x14ac:dyDescent="0.4">
      <c r="A67" s="303" t="s">
        <v>102</v>
      </c>
      <c r="B67" s="304">
        <v>1</v>
      </c>
      <c r="C67" s="749"/>
      <c r="D67" s="706"/>
      <c r="E67" s="367">
        <v>4</v>
      </c>
      <c r="F67" s="368"/>
      <c r="G67" s="452" t="str">
        <f>IF(ISBLANK(F67),"-",(F67/$D$50*$D$47*$B$68)*($B$57/$D$64))</f>
        <v>-</v>
      </c>
      <c r="H67" s="371" t="str">
        <f t="shared" si="0"/>
        <v>-</v>
      </c>
    </row>
    <row r="68" spans="1:8" ht="26.25" customHeight="1" x14ac:dyDescent="0.4">
      <c r="A68" s="303" t="s">
        <v>103</v>
      </c>
      <c r="B68" s="372">
        <f>(B67/B66)*(B65/B64)*(B63/B62)*(B61/B60)*B59</f>
        <v>200</v>
      </c>
      <c r="C68" s="741" t="s">
        <v>104</v>
      </c>
      <c r="D68" s="704">
        <v>346.92</v>
      </c>
      <c r="E68" s="361">
        <v>1</v>
      </c>
      <c r="F68" s="362">
        <v>137002527</v>
      </c>
      <c r="G68" s="450">
        <f>IF(ISBLANK(F68),"-",(F68/$D$50*$D$47*$B$68)*($B$57/$D$68))</f>
        <v>51.274376829811125</v>
      </c>
      <c r="H68" s="365">
        <f t="shared" si="0"/>
        <v>1.0254875365962226</v>
      </c>
    </row>
    <row r="69" spans="1:8" ht="27" customHeight="1" x14ac:dyDescent="0.4">
      <c r="A69" s="351" t="s">
        <v>105</v>
      </c>
      <c r="B69" s="373">
        <f>(D47*B68)/B56*B57</f>
        <v>277.58800000000008</v>
      </c>
      <c r="C69" s="742"/>
      <c r="D69" s="705"/>
      <c r="E69" s="364">
        <v>2</v>
      </c>
      <c r="F69" s="316">
        <v>136851642</v>
      </c>
      <c r="G69" s="451">
        <f>IF(ISBLANK(F69),"-",(F69/$D$50*$D$47*$B$68)*($B$57/$D$68))</f>
        <v>51.217906817780133</v>
      </c>
      <c r="H69" s="365">
        <f t="shared" si="0"/>
        <v>1.0243581363556027</v>
      </c>
    </row>
    <row r="70" spans="1:8" ht="26.25" customHeight="1" x14ac:dyDescent="0.4">
      <c r="A70" s="744" t="s">
        <v>78</v>
      </c>
      <c r="B70" s="745"/>
      <c r="C70" s="742"/>
      <c r="D70" s="705"/>
      <c r="E70" s="364">
        <v>3</v>
      </c>
      <c r="F70" s="316">
        <v>136936496</v>
      </c>
      <c r="G70" s="451">
        <f>IF(ISBLANK(F70),"-",(F70/$D$50*$D$47*$B$68)*($B$57/$D$68))</f>
        <v>51.249664158807256</v>
      </c>
      <c r="H70" s="365">
        <f t="shared" si="0"/>
        <v>1.024993283176145</v>
      </c>
    </row>
    <row r="71" spans="1:8" ht="27" customHeight="1" x14ac:dyDescent="0.4">
      <c r="A71" s="746"/>
      <c r="B71" s="747"/>
      <c r="C71" s="743"/>
      <c r="D71" s="706"/>
      <c r="E71" s="367">
        <v>4</v>
      </c>
      <c r="F71" s="368"/>
      <c r="G71" s="452" t="str">
        <f>IF(ISBLANK(F71),"-",(F71/$D$50*$D$47*$B$68)*($B$57/$D$68))</f>
        <v>-</v>
      </c>
      <c r="H71" s="374" t="str">
        <f t="shared" si="0"/>
        <v>-</v>
      </c>
    </row>
    <row r="72" spans="1:8" ht="26.25" customHeight="1" x14ac:dyDescent="0.4">
      <c r="A72" s="375"/>
      <c r="B72" s="375"/>
      <c r="C72" s="375"/>
      <c r="D72" s="375"/>
      <c r="E72" s="375"/>
      <c r="F72" s="377" t="s">
        <v>71</v>
      </c>
      <c r="G72" s="458">
        <f>AVERAGE(G60:G71)</f>
        <v>50.340373999469556</v>
      </c>
      <c r="H72" s="378">
        <f>AVERAGE(H60:H71)</f>
        <v>1.0068074799893911</v>
      </c>
    </row>
    <row r="73" spans="1:8" ht="26.25" customHeight="1" x14ac:dyDescent="0.4">
      <c r="C73" s="375"/>
      <c r="D73" s="375"/>
      <c r="E73" s="375"/>
      <c r="F73" s="379" t="s">
        <v>84</v>
      </c>
      <c r="G73" s="453">
        <f>STDEV(G60:G71)/G72</f>
        <v>1.4898282338347222E-2</v>
      </c>
      <c r="H73" s="453">
        <f>STDEV(H60:H71)/H72</f>
        <v>1.4898282338347229E-2</v>
      </c>
    </row>
    <row r="74" spans="1:8" ht="27" customHeight="1" x14ac:dyDescent="0.4">
      <c r="A74" s="375"/>
      <c r="B74" s="375"/>
      <c r="C74" s="376"/>
      <c r="D74" s="376"/>
      <c r="E74" s="380"/>
      <c r="F74" s="381" t="s">
        <v>15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87" t="s">
        <v>106</v>
      </c>
      <c r="B76" s="383" t="s">
        <v>107</v>
      </c>
      <c r="C76" s="728" t="str">
        <f>B20</f>
        <v>Lamivudine, Nevirapine and Zidovudine</v>
      </c>
      <c r="D76" s="728"/>
      <c r="E76" s="384" t="s">
        <v>108</v>
      </c>
      <c r="F76" s="384"/>
      <c r="G76" s="385">
        <f>H72</f>
        <v>1.0068074799893911</v>
      </c>
      <c r="H76" s="386"/>
    </row>
    <row r="77" spans="1:8" ht="18.75" x14ac:dyDescent="0.3">
      <c r="A77" s="286" t="s">
        <v>109</v>
      </c>
      <c r="B77" s="286" t="s">
        <v>110</v>
      </c>
    </row>
    <row r="78" spans="1:8" ht="18.75" x14ac:dyDescent="0.3">
      <c r="A78" s="286"/>
      <c r="B78" s="286"/>
    </row>
    <row r="79" spans="1:8" ht="26.25" customHeight="1" x14ac:dyDescent="0.4">
      <c r="A79" s="287" t="s">
        <v>4</v>
      </c>
      <c r="B79" s="748"/>
      <c r="C79" s="748"/>
    </row>
    <row r="80" spans="1:8" ht="26.25" customHeight="1" x14ac:dyDescent="0.4">
      <c r="A80" s="288" t="s">
        <v>48</v>
      </c>
      <c r="B80" s="748"/>
      <c r="C80" s="748"/>
    </row>
    <row r="81" spans="1:12" ht="27" customHeight="1" x14ac:dyDescent="0.4">
      <c r="A81" s="288" t="s">
        <v>5</v>
      </c>
      <c r="B81" s="387"/>
    </row>
    <row r="82" spans="1:12" s="14" customFormat="1" ht="27" customHeight="1" x14ac:dyDescent="0.4">
      <c r="A82" s="288" t="s">
        <v>49</v>
      </c>
      <c r="B82" s="290">
        <v>0</v>
      </c>
      <c r="C82" s="730" t="s">
        <v>50</v>
      </c>
      <c r="D82" s="731"/>
      <c r="E82" s="731"/>
      <c r="F82" s="731"/>
      <c r="G82" s="732"/>
      <c r="I82" s="291"/>
      <c r="J82" s="291"/>
      <c r="K82" s="291"/>
      <c r="L82" s="291"/>
    </row>
    <row r="83" spans="1:12" s="14" customFormat="1" ht="19.5" customHeight="1" x14ac:dyDescent="0.3">
      <c r="A83" s="288" t="s">
        <v>51</v>
      </c>
      <c r="B83" s="292">
        <f>B81-B82</f>
        <v>0</v>
      </c>
      <c r="C83" s="293"/>
      <c r="D83" s="293"/>
      <c r="E83" s="293"/>
      <c r="F83" s="293"/>
      <c r="G83" s="294"/>
      <c r="I83" s="291"/>
      <c r="J83" s="291"/>
      <c r="K83" s="291"/>
      <c r="L83" s="291"/>
    </row>
    <row r="84" spans="1:12" s="14" customFormat="1" ht="27" customHeight="1" x14ac:dyDescent="0.4">
      <c r="A84" s="288" t="s">
        <v>52</v>
      </c>
      <c r="B84" s="295"/>
      <c r="C84" s="733" t="s">
        <v>111</v>
      </c>
      <c r="D84" s="734"/>
      <c r="E84" s="734"/>
      <c r="F84" s="734"/>
      <c r="G84" s="734"/>
      <c r="H84" s="735"/>
      <c r="I84" s="291"/>
      <c r="J84" s="291"/>
      <c r="K84" s="291"/>
      <c r="L84" s="291"/>
    </row>
    <row r="85" spans="1:12" s="14" customFormat="1" ht="27" customHeight="1" x14ac:dyDescent="0.4">
      <c r="A85" s="288" t="s">
        <v>54</v>
      </c>
      <c r="B85" s="295"/>
      <c r="C85" s="733" t="s">
        <v>112</v>
      </c>
      <c r="D85" s="734"/>
      <c r="E85" s="734"/>
      <c r="F85" s="734"/>
      <c r="G85" s="734"/>
      <c r="H85" s="735"/>
      <c r="I85" s="291"/>
      <c r="J85" s="291"/>
      <c r="K85" s="291"/>
      <c r="L85" s="291"/>
    </row>
    <row r="86" spans="1:12" s="14" customFormat="1" ht="18.75" x14ac:dyDescent="0.3">
      <c r="A86" s="288"/>
      <c r="B86" s="298"/>
      <c r="C86" s="299"/>
      <c r="D86" s="299"/>
      <c r="E86" s="299"/>
      <c r="F86" s="299"/>
      <c r="G86" s="299"/>
      <c r="H86" s="299"/>
      <c r="I86" s="291"/>
      <c r="J86" s="291"/>
      <c r="K86" s="291"/>
      <c r="L86" s="291"/>
    </row>
    <row r="87" spans="1:12" s="14" customFormat="1" ht="18.75" x14ac:dyDescent="0.3">
      <c r="A87" s="288" t="s">
        <v>56</v>
      </c>
      <c r="B87" s="300" t="e">
        <f>B84/B85</f>
        <v>#DIV/0!</v>
      </c>
      <c r="C87" s="280" t="s">
        <v>57</v>
      </c>
      <c r="D87" s="280"/>
      <c r="E87" s="280"/>
      <c r="F87" s="280"/>
      <c r="G87" s="280"/>
      <c r="I87" s="291"/>
      <c r="J87" s="291"/>
      <c r="K87" s="291"/>
      <c r="L87" s="291"/>
    </row>
    <row r="88" spans="1:12" ht="19.5" customHeight="1" x14ac:dyDescent="0.3">
      <c r="A88" s="286"/>
      <c r="B88" s="286"/>
    </row>
    <row r="89" spans="1:12" ht="27" customHeight="1" x14ac:dyDescent="0.4">
      <c r="A89" s="301" t="s">
        <v>58</v>
      </c>
      <c r="B89" s="302"/>
      <c r="D89" s="388" t="s">
        <v>59</v>
      </c>
      <c r="E89" s="389"/>
      <c r="F89" s="736" t="s">
        <v>60</v>
      </c>
      <c r="G89" s="737"/>
    </row>
    <row r="90" spans="1:12" ht="27" customHeight="1" x14ac:dyDescent="0.4">
      <c r="A90" s="303" t="s">
        <v>61</v>
      </c>
      <c r="B90" s="304"/>
      <c r="C90" s="390" t="s">
        <v>62</v>
      </c>
      <c r="D90" s="306" t="s">
        <v>63</v>
      </c>
      <c r="E90" s="307" t="s">
        <v>64</v>
      </c>
      <c r="F90" s="306" t="s">
        <v>63</v>
      </c>
      <c r="G90" s="391" t="s">
        <v>64</v>
      </c>
      <c r="I90" s="309" t="s">
        <v>65</v>
      </c>
    </row>
    <row r="91" spans="1:12" ht="26.25" customHeight="1" x14ac:dyDescent="0.4">
      <c r="A91" s="303" t="s">
        <v>66</v>
      </c>
      <c r="B91" s="304"/>
      <c r="C91" s="392">
        <v>1</v>
      </c>
      <c r="D91" s="311"/>
      <c r="E91" s="312" t="str">
        <f>IF(ISBLANK(D91),"-",$D$101/$D$98*D91)</f>
        <v>-</v>
      </c>
      <c r="F91" s="311"/>
      <c r="G91" s="313" t="str">
        <f>IF(ISBLANK(F91),"-",$D$101/$F$98*F91)</f>
        <v>-</v>
      </c>
      <c r="I91" s="314"/>
    </row>
    <row r="92" spans="1:12" ht="26.25" customHeight="1" x14ac:dyDescent="0.4">
      <c r="A92" s="303" t="s">
        <v>67</v>
      </c>
      <c r="B92" s="304">
        <v>1</v>
      </c>
      <c r="C92" s="376">
        <v>2</v>
      </c>
      <c r="D92" s="316"/>
      <c r="E92" s="317" t="str">
        <f>IF(ISBLANK(D92),"-",$D$101/$D$98*D92)</f>
        <v>-</v>
      </c>
      <c r="F92" s="316"/>
      <c r="G92" s="318" t="str">
        <f>IF(ISBLANK(F92),"-",$D$101/$F$98*F92)</f>
        <v>-</v>
      </c>
      <c r="I92" s="738" t="e">
        <f>ABS((F96/D96*D95)-F95)/D95</f>
        <v>#DIV/0!</v>
      </c>
    </row>
    <row r="93" spans="1:12" ht="26.25" customHeight="1" x14ac:dyDescent="0.4">
      <c r="A93" s="303" t="s">
        <v>68</v>
      </c>
      <c r="B93" s="304">
        <v>1</v>
      </c>
      <c r="C93" s="376">
        <v>3</v>
      </c>
      <c r="D93" s="316"/>
      <c r="E93" s="317" t="str">
        <f>IF(ISBLANK(D93),"-",$D$101/$D$98*D93)</f>
        <v>-</v>
      </c>
      <c r="F93" s="316"/>
      <c r="G93" s="318" t="str">
        <f>IF(ISBLANK(F93),"-",$D$101/$F$98*F93)</f>
        <v>-</v>
      </c>
      <c r="I93" s="738"/>
    </row>
    <row r="94" spans="1:12" ht="27" customHeight="1" x14ac:dyDescent="0.4">
      <c r="A94" s="303" t="s">
        <v>69</v>
      </c>
      <c r="B94" s="304">
        <v>1</v>
      </c>
      <c r="C94" s="393">
        <v>4</v>
      </c>
      <c r="D94" s="321"/>
      <c r="E94" s="322" t="str">
        <f>IF(ISBLANK(D94),"-",$D$101/$D$98*D94)</f>
        <v>-</v>
      </c>
      <c r="F94" s="394"/>
      <c r="G94" s="323" t="str">
        <f>IF(ISBLANK(F94),"-",$D$101/$F$98*F94)</f>
        <v>-</v>
      </c>
      <c r="I94" s="324"/>
    </row>
    <row r="95" spans="1:12" ht="27" customHeight="1" x14ac:dyDescent="0.4">
      <c r="A95" s="303" t="s">
        <v>70</v>
      </c>
      <c r="B95" s="304">
        <v>1</v>
      </c>
      <c r="C95" s="395" t="s">
        <v>71</v>
      </c>
      <c r="D95" s="396" t="e">
        <f>AVERAGE(D91:D94)</f>
        <v>#DIV/0!</v>
      </c>
      <c r="E95" s="327" t="e">
        <f>AVERAGE(E91:E94)</f>
        <v>#DIV/0!</v>
      </c>
      <c r="F95" s="397" t="e">
        <f>AVERAGE(F91:F94)</f>
        <v>#DIV/0!</v>
      </c>
      <c r="G95" s="398" t="e">
        <f>AVERAGE(G91:G94)</f>
        <v>#DIV/0!</v>
      </c>
    </row>
    <row r="96" spans="1:12" ht="26.25" customHeight="1" x14ac:dyDescent="0.4">
      <c r="A96" s="303" t="s">
        <v>72</v>
      </c>
      <c r="B96" s="289">
        <v>1</v>
      </c>
      <c r="C96" s="399" t="s">
        <v>113</v>
      </c>
      <c r="D96" s="400"/>
      <c r="E96" s="319"/>
      <c r="F96" s="331"/>
    </row>
    <row r="97" spans="1:10" ht="26.25" customHeight="1" x14ac:dyDescent="0.4">
      <c r="A97" s="303" t="s">
        <v>74</v>
      </c>
      <c r="B97" s="289">
        <v>1</v>
      </c>
      <c r="C97" s="401" t="s">
        <v>114</v>
      </c>
      <c r="D97" s="402" t="e">
        <f>D96*$B$87</f>
        <v>#DIV/0!</v>
      </c>
      <c r="E97" s="334"/>
      <c r="F97" s="333" t="e">
        <f>F96*$B$87</f>
        <v>#DIV/0!</v>
      </c>
    </row>
    <row r="98" spans="1:10" ht="19.5" customHeight="1" x14ac:dyDescent="0.3">
      <c r="A98" s="303" t="s">
        <v>76</v>
      </c>
      <c r="B98" s="403" t="e">
        <f>(B97/B96)*(B95/B94)*(B93/B92)*(B91/B90)*B89</f>
        <v>#DIV/0!</v>
      </c>
      <c r="C98" s="401" t="s">
        <v>115</v>
      </c>
      <c r="D98" s="404" t="e">
        <f>D97*$B$83/100</f>
        <v>#DIV/0!</v>
      </c>
      <c r="E98" s="337"/>
      <c r="F98" s="336" t="e">
        <f>F97*$B$83/100</f>
        <v>#DIV/0!</v>
      </c>
    </row>
    <row r="99" spans="1:10" ht="19.5" customHeight="1" x14ac:dyDescent="0.3">
      <c r="A99" s="724" t="s">
        <v>78</v>
      </c>
      <c r="B99" s="739"/>
      <c r="C99" s="401" t="s">
        <v>116</v>
      </c>
      <c r="D99" s="405" t="e">
        <f>D98/$B$98</f>
        <v>#DIV/0!</v>
      </c>
      <c r="E99" s="337"/>
      <c r="F99" s="340" t="e">
        <f>F98/$B$98</f>
        <v>#DIV/0!</v>
      </c>
      <c r="G99" s="406"/>
      <c r="H99" s="329"/>
    </row>
    <row r="100" spans="1:10" ht="19.5" customHeight="1" x14ac:dyDescent="0.3">
      <c r="A100" s="726"/>
      <c r="B100" s="740"/>
      <c r="C100" s="401" t="s">
        <v>80</v>
      </c>
      <c r="D100" s="407" t="e">
        <f>$B$56/$B$116</f>
        <v>#DIV/0!</v>
      </c>
      <c r="F100" s="345"/>
      <c r="G100" s="408"/>
      <c r="H100" s="329"/>
    </row>
    <row r="101" spans="1:10" ht="18.75" x14ac:dyDescent="0.3">
      <c r="C101" s="401" t="s">
        <v>81</v>
      </c>
      <c r="D101" s="402" t="e">
        <f>D100*$B$98</f>
        <v>#DIV/0!</v>
      </c>
      <c r="F101" s="345"/>
      <c r="G101" s="406"/>
      <c r="H101" s="329"/>
    </row>
    <row r="102" spans="1:10" ht="19.5" customHeight="1" x14ac:dyDescent="0.3">
      <c r="C102" s="409" t="s">
        <v>82</v>
      </c>
      <c r="D102" s="410" t="e">
        <f>D101/B34</f>
        <v>#DIV/0!</v>
      </c>
      <c r="F102" s="349"/>
      <c r="G102" s="406"/>
      <c r="H102" s="329"/>
      <c r="J102" s="411"/>
    </row>
    <row r="103" spans="1:10" ht="18.75" x14ac:dyDescent="0.3">
      <c r="C103" s="412" t="s">
        <v>117</v>
      </c>
      <c r="D103" s="413" t="e">
        <f>AVERAGE(E91:E94,G91:G94)</f>
        <v>#DIV/0!</v>
      </c>
      <c r="F103" s="349"/>
      <c r="G103" s="414"/>
      <c r="H103" s="329"/>
      <c r="J103" s="415"/>
    </row>
    <row r="104" spans="1:10" ht="18.75" x14ac:dyDescent="0.3">
      <c r="C104" s="379" t="s">
        <v>84</v>
      </c>
      <c r="D104" s="416" t="e">
        <f>STDEV(E91:E94,G91:G94)/D103</f>
        <v>#DIV/0!</v>
      </c>
      <c r="F104" s="349"/>
      <c r="G104" s="406"/>
      <c r="H104" s="329"/>
      <c r="J104" s="415"/>
    </row>
    <row r="105" spans="1:10" ht="19.5" customHeight="1" x14ac:dyDescent="0.3">
      <c r="C105" s="381" t="s">
        <v>15</v>
      </c>
      <c r="D105" s="417">
        <f>COUNT(E91:E94,G91:G94)</f>
        <v>0</v>
      </c>
      <c r="F105" s="349"/>
      <c r="G105" s="406"/>
      <c r="H105" s="329"/>
      <c r="J105" s="415"/>
    </row>
    <row r="106" spans="1:10" ht="19.5" customHeight="1" x14ac:dyDescent="0.3">
      <c r="A106" s="353"/>
      <c r="B106" s="353"/>
      <c r="C106" s="353"/>
      <c r="D106" s="353"/>
      <c r="E106" s="353"/>
    </row>
    <row r="107" spans="1:10" ht="26.25" customHeight="1" x14ac:dyDescent="0.4">
      <c r="A107" s="301" t="s">
        <v>118</v>
      </c>
      <c r="B107" s="302"/>
      <c r="C107" s="418" t="s">
        <v>119</v>
      </c>
      <c r="D107" s="419" t="s">
        <v>63</v>
      </c>
      <c r="E107" s="420" t="s">
        <v>120</v>
      </c>
      <c r="F107" s="421" t="s">
        <v>121</v>
      </c>
    </row>
    <row r="108" spans="1:10" ht="26.25" customHeight="1" x14ac:dyDescent="0.4">
      <c r="A108" s="303" t="s">
        <v>122</v>
      </c>
      <c r="B108" s="304"/>
      <c r="C108" s="422">
        <v>1</v>
      </c>
      <c r="D108" s="423"/>
      <c r="E108" s="454" t="str">
        <f t="shared" ref="E108:E113" si="1">IF(ISBLANK(D108),"-",D108/$D$103*$D$100*$B$116)</f>
        <v>-</v>
      </c>
      <c r="F108" s="424" t="str">
        <f t="shared" ref="F108:F113" si="2">IF(ISBLANK(D108), "-", E108/$B$56)</f>
        <v>-</v>
      </c>
    </row>
    <row r="109" spans="1:10" ht="26.25" customHeight="1" x14ac:dyDescent="0.4">
      <c r="A109" s="303" t="s">
        <v>95</v>
      </c>
      <c r="B109" s="304"/>
      <c r="C109" s="422">
        <v>2</v>
      </c>
      <c r="D109" s="423"/>
      <c r="E109" s="455" t="str">
        <f t="shared" si="1"/>
        <v>-</v>
      </c>
      <c r="F109" s="425" t="str">
        <f t="shared" si="2"/>
        <v>-</v>
      </c>
    </row>
    <row r="110" spans="1:10" ht="26.25" customHeight="1" x14ac:dyDescent="0.4">
      <c r="A110" s="303" t="s">
        <v>96</v>
      </c>
      <c r="B110" s="304">
        <v>1</v>
      </c>
      <c r="C110" s="422">
        <v>3</v>
      </c>
      <c r="D110" s="423"/>
      <c r="E110" s="455" t="str">
        <f t="shared" si="1"/>
        <v>-</v>
      </c>
      <c r="F110" s="425" t="str">
        <f t="shared" si="2"/>
        <v>-</v>
      </c>
    </row>
    <row r="111" spans="1:10" ht="26.25" customHeight="1" x14ac:dyDescent="0.4">
      <c r="A111" s="303" t="s">
        <v>97</v>
      </c>
      <c r="B111" s="304">
        <v>1</v>
      </c>
      <c r="C111" s="422">
        <v>4</v>
      </c>
      <c r="D111" s="423"/>
      <c r="E111" s="455" t="str">
        <f t="shared" si="1"/>
        <v>-</v>
      </c>
      <c r="F111" s="425" t="str">
        <f t="shared" si="2"/>
        <v>-</v>
      </c>
    </row>
    <row r="112" spans="1:10" ht="26.25" customHeight="1" x14ac:dyDescent="0.4">
      <c r="A112" s="303" t="s">
        <v>98</v>
      </c>
      <c r="B112" s="304">
        <v>1</v>
      </c>
      <c r="C112" s="422">
        <v>5</v>
      </c>
      <c r="D112" s="423"/>
      <c r="E112" s="455" t="str">
        <f t="shared" si="1"/>
        <v>-</v>
      </c>
      <c r="F112" s="425" t="str">
        <f t="shared" si="2"/>
        <v>-</v>
      </c>
    </row>
    <row r="113" spans="1:10" ht="26.25" customHeight="1" x14ac:dyDescent="0.4">
      <c r="A113" s="303" t="s">
        <v>100</v>
      </c>
      <c r="B113" s="304">
        <v>1</v>
      </c>
      <c r="C113" s="426">
        <v>6</v>
      </c>
      <c r="D113" s="427"/>
      <c r="E113" s="456" t="str">
        <f t="shared" si="1"/>
        <v>-</v>
      </c>
      <c r="F113" s="428" t="str">
        <f t="shared" si="2"/>
        <v>-</v>
      </c>
    </row>
    <row r="114" spans="1:10" ht="26.25" customHeight="1" x14ac:dyDescent="0.4">
      <c r="A114" s="303" t="s">
        <v>101</v>
      </c>
      <c r="B114" s="304">
        <v>1</v>
      </c>
      <c r="C114" s="422"/>
      <c r="D114" s="376"/>
      <c r="E114" s="279"/>
      <c r="F114" s="429"/>
    </row>
    <row r="115" spans="1:10" ht="26.25" customHeight="1" x14ac:dyDescent="0.4">
      <c r="A115" s="303" t="s">
        <v>102</v>
      </c>
      <c r="B115" s="304">
        <v>1</v>
      </c>
      <c r="C115" s="422"/>
      <c r="D115" s="430" t="s">
        <v>71</v>
      </c>
      <c r="E115" s="459" t="e">
        <f>AVERAGE(E108:E113)</f>
        <v>#DIV/0!</v>
      </c>
      <c r="F115" s="431" t="e">
        <f>AVERAGE(F108:F113)</f>
        <v>#DIV/0!</v>
      </c>
    </row>
    <row r="116" spans="1:10" ht="27" customHeight="1" x14ac:dyDescent="0.4">
      <c r="A116" s="303" t="s">
        <v>103</v>
      </c>
      <c r="B116" s="335" t="e">
        <f>(B115/B114)*(B113/B112)*(B111/B110)*(B109/B108)*B107</f>
        <v>#DIV/0!</v>
      </c>
      <c r="C116" s="432"/>
      <c r="D116" s="395" t="s">
        <v>84</v>
      </c>
      <c r="E116" s="433" t="e">
        <f>STDEV(E108:E113)/E115</f>
        <v>#DIV/0!</v>
      </c>
      <c r="F116" s="433" t="e">
        <f>STDEV(F108:F113)/F115</f>
        <v>#DIV/0!</v>
      </c>
      <c r="I116" s="279"/>
    </row>
    <row r="117" spans="1:10" ht="27" customHeight="1" x14ac:dyDescent="0.4">
      <c r="A117" s="724" t="s">
        <v>78</v>
      </c>
      <c r="B117" s="725"/>
      <c r="C117" s="434"/>
      <c r="D117" s="435" t="s">
        <v>15</v>
      </c>
      <c r="E117" s="436">
        <f>COUNT(E108:E113)</f>
        <v>0</v>
      </c>
      <c r="F117" s="436">
        <f>COUNT(F108:F113)</f>
        <v>0</v>
      </c>
      <c r="I117" s="279"/>
      <c r="J117" s="415"/>
    </row>
    <row r="118" spans="1:10" ht="19.5" customHeight="1" x14ac:dyDescent="0.3">
      <c r="A118" s="726"/>
      <c r="B118" s="727"/>
      <c r="C118" s="279"/>
      <c r="D118" s="279"/>
      <c r="E118" s="279"/>
      <c r="F118" s="376"/>
      <c r="G118" s="279"/>
      <c r="H118" s="279"/>
      <c r="I118" s="279"/>
    </row>
    <row r="119" spans="1:10" ht="18.75" x14ac:dyDescent="0.3">
      <c r="A119" s="445"/>
      <c r="B119" s="299"/>
      <c r="C119" s="279"/>
      <c r="D119" s="279"/>
      <c r="E119" s="279"/>
      <c r="F119" s="376"/>
      <c r="G119" s="279"/>
      <c r="H119" s="279"/>
      <c r="I119" s="279"/>
    </row>
    <row r="120" spans="1:10" ht="26.25" customHeight="1" x14ac:dyDescent="0.4">
      <c r="A120" s="287" t="s">
        <v>106</v>
      </c>
      <c r="B120" s="383" t="s">
        <v>123</v>
      </c>
      <c r="C120" s="728" t="str">
        <f>B20</f>
        <v>Lamivudine, Nevirapine and Zidovudine</v>
      </c>
      <c r="D120" s="728"/>
      <c r="E120" s="384" t="s">
        <v>124</v>
      </c>
      <c r="F120" s="384"/>
      <c r="G120" s="385" t="e">
        <f>F115</f>
        <v>#DIV/0!</v>
      </c>
      <c r="H120" s="279"/>
      <c r="I120" s="279"/>
    </row>
    <row r="121" spans="1:10" ht="19.5" customHeight="1" x14ac:dyDescent="0.3">
      <c r="A121" s="437"/>
      <c r="B121" s="437"/>
      <c r="C121" s="438"/>
      <c r="D121" s="438"/>
      <c r="E121" s="438"/>
      <c r="F121" s="438"/>
      <c r="G121" s="438"/>
      <c r="H121" s="438"/>
    </row>
    <row r="122" spans="1:10" ht="18.75" x14ac:dyDescent="0.3">
      <c r="B122" s="729" t="s">
        <v>21</v>
      </c>
      <c r="C122" s="729"/>
      <c r="E122" s="390" t="s">
        <v>22</v>
      </c>
      <c r="F122" s="439"/>
      <c r="G122" s="729" t="s">
        <v>23</v>
      </c>
      <c r="H122" s="729"/>
    </row>
    <row r="123" spans="1:10" ht="69.95" customHeight="1" x14ac:dyDescent="0.3">
      <c r="A123" s="440" t="s">
        <v>24</v>
      </c>
      <c r="B123" s="441"/>
      <c r="C123" s="441"/>
      <c r="E123" s="441"/>
      <c r="F123" s="279"/>
      <c r="G123" s="442"/>
      <c r="H123" s="442"/>
    </row>
    <row r="124" spans="1:10" ht="69.95" customHeight="1" x14ac:dyDescent="0.3">
      <c r="A124" s="440" t="s">
        <v>25</v>
      </c>
      <c r="B124" s="443"/>
      <c r="C124" s="443"/>
      <c r="E124" s="443"/>
      <c r="F124" s="279"/>
      <c r="G124" s="444"/>
      <c r="H124" s="444"/>
    </row>
    <row r="125" spans="1:10" ht="18.75" x14ac:dyDescent="0.3">
      <c r="A125" s="375"/>
      <c r="B125" s="375"/>
      <c r="C125" s="376"/>
      <c r="D125" s="376"/>
      <c r="E125" s="376"/>
      <c r="F125" s="380"/>
      <c r="G125" s="376"/>
      <c r="H125" s="376"/>
      <c r="I125" s="279"/>
    </row>
    <row r="126" spans="1:10" ht="18.75" x14ac:dyDescent="0.3">
      <c r="A126" s="375"/>
      <c r="B126" s="375"/>
      <c r="C126" s="376"/>
      <c r="D126" s="376"/>
      <c r="E126" s="376"/>
      <c r="F126" s="380"/>
      <c r="G126" s="376"/>
      <c r="H126" s="376"/>
      <c r="I126" s="279"/>
    </row>
    <row r="127" spans="1:10" ht="18.75" x14ac:dyDescent="0.3">
      <c r="A127" s="375"/>
      <c r="B127" s="375"/>
      <c r="C127" s="376"/>
      <c r="D127" s="376"/>
      <c r="E127" s="376"/>
      <c r="F127" s="380"/>
      <c r="G127" s="376"/>
      <c r="H127" s="376"/>
      <c r="I127" s="279"/>
    </row>
    <row r="128" spans="1:10" ht="18.75" x14ac:dyDescent="0.3">
      <c r="A128" s="375"/>
      <c r="B128" s="375"/>
      <c r="C128" s="376"/>
      <c r="D128" s="376"/>
      <c r="E128" s="376"/>
      <c r="F128" s="380"/>
      <c r="G128" s="376"/>
      <c r="H128" s="376"/>
      <c r="I128" s="279"/>
    </row>
    <row r="129" spans="1:9" ht="18.75" x14ac:dyDescent="0.3">
      <c r="A129" s="375"/>
      <c r="B129" s="375"/>
      <c r="C129" s="376"/>
      <c r="D129" s="376"/>
      <c r="E129" s="376"/>
      <c r="F129" s="380"/>
      <c r="G129" s="376"/>
      <c r="H129" s="376"/>
      <c r="I129" s="279"/>
    </row>
    <row r="130" spans="1:9" ht="18.75" x14ac:dyDescent="0.3">
      <c r="A130" s="375"/>
      <c r="B130" s="375"/>
      <c r="C130" s="376"/>
      <c r="D130" s="376"/>
      <c r="E130" s="376"/>
      <c r="F130" s="380"/>
      <c r="G130" s="376"/>
      <c r="H130" s="376"/>
      <c r="I130" s="279"/>
    </row>
    <row r="131" spans="1:9" ht="18.75" x14ac:dyDescent="0.3">
      <c r="A131" s="375"/>
      <c r="B131" s="375"/>
      <c r="C131" s="376"/>
      <c r="D131" s="376"/>
      <c r="E131" s="376"/>
      <c r="F131" s="380"/>
      <c r="G131" s="376"/>
      <c r="H131" s="376"/>
      <c r="I131" s="279"/>
    </row>
    <row r="132" spans="1:9" ht="18.75" x14ac:dyDescent="0.3">
      <c r="A132" s="375"/>
      <c r="B132" s="375"/>
      <c r="C132" s="376"/>
      <c r="D132" s="376"/>
      <c r="E132" s="376"/>
      <c r="F132" s="380"/>
      <c r="G132" s="376"/>
      <c r="H132" s="376"/>
      <c r="I132" s="279"/>
    </row>
    <row r="133" spans="1:9" ht="18.75" x14ac:dyDescent="0.3">
      <c r="A133" s="375"/>
      <c r="B133" s="375"/>
      <c r="C133" s="376"/>
      <c r="D133" s="376"/>
      <c r="E133" s="376"/>
      <c r="F133" s="380"/>
      <c r="G133" s="376"/>
      <c r="H133" s="376"/>
      <c r="I133" s="27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31" sqref="C31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12" t="s">
        <v>0</v>
      </c>
      <c r="B15" s="712"/>
      <c r="C15" s="712"/>
      <c r="D15" s="712"/>
      <c r="E15" s="71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5</v>
      </c>
      <c r="B19" s="12">
        <v>100.4</v>
      </c>
      <c r="C19" s="72"/>
      <c r="D19" s="72"/>
      <c r="E19" s="72"/>
    </row>
    <row r="20" spans="1:5" ht="16.5" customHeight="1" x14ac:dyDescent="0.3">
      <c r="A20" s="8" t="s">
        <v>6</v>
      </c>
      <c r="B20" s="12">
        <v>29.96</v>
      </c>
      <c r="C20" s="72"/>
      <c r="D20" s="72"/>
      <c r="E20" s="72"/>
    </row>
    <row r="21" spans="1:5" ht="16.5" customHeight="1" x14ac:dyDescent="0.3">
      <c r="A21" s="8" t="s">
        <v>7</v>
      </c>
      <c r="B21" s="13">
        <f>B20/20*4/20</f>
        <v>0.29959999999999998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233962720</v>
      </c>
      <c r="C24" s="18">
        <v>6105.8</v>
      </c>
      <c r="D24" s="19">
        <v>1.2</v>
      </c>
      <c r="E24" s="20">
        <v>4.3</v>
      </c>
    </row>
    <row r="25" spans="1:5" ht="16.5" customHeight="1" x14ac:dyDescent="0.3">
      <c r="A25" s="17">
        <v>2</v>
      </c>
      <c r="B25" s="18">
        <v>233436270</v>
      </c>
      <c r="C25" s="18">
        <v>6094.3</v>
      </c>
      <c r="D25" s="19">
        <v>1.2</v>
      </c>
      <c r="E25" s="19">
        <v>4.3</v>
      </c>
    </row>
    <row r="26" spans="1:5" ht="16.5" customHeight="1" x14ac:dyDescent="0.3">
      <c r="A26" s="17">
        <v>3</v>
      </c>
      <c r="B26" s="18">
        <v>234041439</v>
      </c>
      <c r="C26" s="18">
        <v>6075.6</v>
      </c>
      <c r="D26" s="19">
        <v>1.2</v>
      </c>
      <c r="E26" s="19">
        <v>4.3</v>
      </c>
    </row>
    <row r="27" spans="1:5" ht="16.5" customHeight="1" x14ac:dyDescent="0.3">
      <c r="A27" s="17">
        <v>4</v>
      </c>
      <c r="B27" s="18">
        <v>234077698</v>
      </c>
      <c r="C27" s="18">
        <v>6107.1</v>
      </c>
      <c r="D27" s="19">
        <v>1.2</v>
      </c>
      <c r="E27" s="19">
        <v>4.3</v>
      </c>
    </row>
    <row r="28" spans="1:5" ht="16.5" customHeight="1" x14ac:dyDescent="0.3">
      <c r="A28" s="17">
        <v>5</v>
      </c>
      <c r="B28" s="18">
        <v>233490107</v>
      </c>
      <c r="C28" s="18">
        <v>6104.7</v>
      </c>
      <c r="D28" s="19">
        <v>1.2</v>
      </c>
      <c r="E28" s="19">
        <v>4.3</v>
      </c>
    </row>
    <row r="29" spans="1:5" ht="16.5" customHeight="1" x14ac:dyDescent="0.3">
      <c r="A29" s="17">
        <v>6</v>
      </c>
      <c r="B29" s="21">
        <v>234167410</v>
      </c>
      <c r="C29" s="21">
        <v>6063.9</v>
      </c>
      <c r="D29" s="22">
        <v>1.2</v>
      </c>
      <c r="E29" s="22">
        <v>4.3</v>
      </c>
    </row>
    <row r="30" spans="1:5" ht="16.5" customHeight="1" x14ac:dyDescent="0.3">
      <c r="A30" s="23" t="s">
        <v>13</v>
      </c>
      <c r="B30" s="24">
        <f>AVERAGE(B24:B29)</f>
        <v>233862607.33333334</v>
      </c>
      <c r="C30" s="25">
        <f>AVERAGE(C24:C29)</f>
        <v>6091.9000000000005</v>
      </c>
      <c r="D30" s="26">
        <f>AVERAGE(D24:D29)</f>
        <v>1.2</v>
      </c>
      <c r="E30" s="26">
        <f>AVERAGE(E24:E29)</f>
        <v>4.3</v>
      </c>
    </row>
    <row r="31" spans="1:5" ht="16.5" customHeight="1" x14ac:dyDescent="0.3">
      <c r="A31" s="27" t="s">
        <v>14</v>
      </c>
      <c r="B31" s="28">
        <f>(STDEV(B24:B29)/B30)</f>
        <v>1.3544806178251447E-3</v>
      </c>
      <c r="C31" s="29"/>
      <c r="D31" s="29"/>
      <c r="E31" s="30"/>
    </row>
    <row r="32" spans="1:5" s="406" customFormat="1" ht="16.5" customHeight="1" x14ac:dyDescent="0.3">
      <c r="A32" s="31" t="s">
        <v>15</v>
      </c>
      <c r="B32" s="32">
        <f>COUNT(B24:B29)</f>
        <v>6</v>
      </c>
      <c r="C32" s="33"/>
      <c r="D32" s="73"/>
      <c r="E32" s="35"/>
    </row>
    <row r="33" spans="1:5" s="406" customFormat="1" ht="15.75" customHeight="1" x14ac:dyDescent="0.25">
      <c r="A33" s="72"/>
      <c r="B33" s="72"/>
      <c r="C33" s="72"/>
      <c r="D33" s="72"/>
      <c r="E33" s="72"/>
    </row>
    <row r="34" spans="1:5" s="406" customFormat="1" ht="16.5" customHeight="1" x14ac:dyDescent="0.3">
      <c r="A34" s="75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5"/>
      <c r="B35" s="40" t="s">
        <v>18</v>
      </c>
      <c r="C35" s="39"/>
      <c r="D35" s="39"/>
      <c r="E35" s="39"/>
    </row>
    <row r="36" spans="1:5" ht="16.5" customHeight="1" x14ac:dyDescent="0.3">
      <c r="A36" s="75"/>
      <c r="B36" s="40" t="s">
        <v>19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20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5</v>
      </c>
      <c r="B40" s="12"/>
      <c r="C40" s="72"/>
      <c r="D40" s="72"/>
      <c r="E40" s="72"/>
    </row>
    <row r="41" spans="1:5" ht="16.5" customHeight="1" x14ac:dyDescent="0.3">
      <c r="A41" s="8" t="s">
        <v>6</v>
      </c>
      <c r="B41" s="12"/>
      <c r="C41" s="72"/>
      <c r="D41" s="72"/>
      <c r="E41" s="72"/>
    </row>
    <row r="42" spans="1:5" ht="16.5" customHeight="1" x14ac:dyDescent="0.3">
      <c r="A42" s="8" t="s">
        <v>7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7" s="406" customFormat="1" ht="16.5" customHeight="1" x14ac:dyDescent="0.3">
      <c r="A53" s="31" t="s">
        <v>15</v>
      </c>
      <c r="B53" s="32">
        <f>COUNT(B45:B50)</f>
        <v>0</v>
      </c>
      <c r="C53" s="33"/>
      <c r="D53" s="73"/>
      <c r="E53" s="35"/>
    </row>
    <row r="54" spans="1:7" s="406" customFormat="1" ht="15.75" customHeight="1" x14ac:dyDescent="0.25">
      <c r="A54" s="72"/>
      <c r="B54" s="72"/>
      <c r="C54" s="72"/>
      <c r="D54" s="72"/>
      <c r="E54" s="72"/>
    </row>
    <row r="55" spans="1:7" s="406" customFormat="1" ht="16.5" customHeight="1" x14ac:dyDescent="0.3">
      <c r="A55" s="7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5"/>
      <c r="B56" s="40" t="s">
        <v>18</v>
      </c>
      <c r="C56" s="39"/>
      <c r="D56" s="39"/>
      <c r="E56" s="39"/>
    </row>
    <row r="57" spans="1:7" ht="16.5" customHeight="1" x14ac:dyDescent="0.3">
      <c r="A57" s="7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329"/>
      <c r="D58" s="43"/>
      <c r="F58" s="44"/>
      <c r="G58" s="44"/>
    </row>
    <row r="59" spans="1:7" ht="15" customHeight="1" x14ac:dyDescent="0.3">
      <c r="B59" s="713" t="s">
        <v>21</v>
      </c>
      <c r="C59" s="71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4" width="25.85546875" style="406" customWidth="1"/>
    <col min="5" max="5" width="25.7109375" style="406" customWidth="1"/>
    <col min="6" max="6" width="23.140625" style="406" customWidth="1"/>
    <col min="7" max="7" width="28.42578125" style="406" customWidth="1"/>
    <col min="8" max="8" width="21.5703125" style="406" customWidth="1"/>
    <col min="9" max="9" width="9.140625" style="4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712" t="s">
        <v>0</v>
      </c>
      <c r="B15" s="712"/>
      <c r="C15" s="712"/>
      <c r="D15" s="712"/>
      <c r="E15" s="712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125</v>
      </c>
      <c r="D17" s="9"/>
      <c r="E17" s="72"/>
    </row>
    <row r="18" spans="1:5" ht="16.5" customHeight="1" x14ac:dyDescent="0.3">
      <c r="A18" s="75" t="s">
        <v>4</v>
      </c>
      <c r="B18" s="8" t="s">
        <v>126</v>
      </c>
      <c r="C18" s="72"/>
      <c r="D18" s="72"/>
      <c r="E18" s="72"/>
    </row>
    <row r="19" spans="1:5" ht="16.5" customHeight="1" x14ac:dyDescent="0.3">
      <c r="A19" s="75" t="s">
        <v>5</v>
      </c>
      <c r="B19" s="12">
        <v>100.4</v>
      </c>
      <c r="C19" s="72"/>
      <c r="D19" s="72"/>
      <c r="E19" s="72"/>
    </row>
    <row r="20" spans="1:5" ht="16.5" customHeight="1" x14ac:dyDescent="0.3">
      <c r="A20" s="8" t="s">
        <v>6</v>
      </c>
      <c r="B20" s="12">
        <v>20.27</v>
      </c>
      <c r="C20" s="72"/>
      <c r="D20" s="72"/>
      <c r="E20" s="72"/>
    </row>
    <row r="21" spans="1:5" ht="16.5" customHeight="1" x14ac:dyDescent="0.3">
      <c r="A21" s="8" t="s">
        <v>7</v>
      </c>
      <c r="B21" s="13">
        <f>B20/20*4/20</f>
        <v>0.20270000000000002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106461290</v>
      </c>
      <c r="C24" s="18">
        <v>6760.7</v>
      </c>
      <c r="D24" s="19">
        <v>1.1000000000000001</v>
      </c>
      <c r="E24" s="20">
        <v>7.6</v>
      </c>
    </row>
    <row r="25" spans="1:5" ht="16.5" customHeight="1" x14ac:dyDescent="0.3">
      <c r="A25" s="17">
        <v>2</v>
      </c>
      <c r="B25" s="18">
        <v>106236002</v>
      </c>
      <c r="C25" s="18">
        <v>6718.5</v>
      </c>
      <c r="D25" s="19">
        <v>1.1000000000000001</v>
      </c>
      <c r="E25" s="19">
        <v>7.6</v>
      </c>
    </row>
    <row r="26" spans="1:5" ht="16.5" customHeight="1" x14ac:dyDescent="0.3">
      <c r="A26" s="17">
        <v>3</v>
      </c>
      <c r="B26" s="18">
        <v>106502131</v>
      </c>
      <c r="C26" s="18">
        <v>6726.9</v>
      </c>
      <c r="D26" s="19">
        <v>1.1000000000000001</v>
      </c>
      <c r="E26" s="19">
        <v>7.6</v>
      </c>
    </row>
    <row r="27" spans="1:5" ht="16.5" customHeight="1" x14ac:dyDescent="0.3">
      <c r="A27" s="17">
        <v>4</v>
      </c>
      <c r="B27" s="18">
        <v>106563478</v>
      </c>
      <c r="C27" s="18">
        <v>6730.9</v>
      </c>
      <c r="D27" s="19">
        <v>1.1000000000000001</v>
      </c>
      <c r="E27" s="19">
        <v>7.6</v>
      </c>
    </row>
    <row r="28" spans="1:5" ht="16.5" customHeight="1" x14ac:dyDescent="0.3">
      <c r="A28" s="17">
        <v>5</v>
      </c>
      <c r="B28" s="18">
        <v>106312189</v>
      </c>
      <c r="C28" s="18">
        <v>6764.2</v>
      </c>
      <c r="D28" s="19">
        <v>1.1000000000000001</v>
      </c>
      <c r="E28" s="19">
        <v>7.6</v>
      </c>
    </row>
    <row r="29" spans="1:5" ht="16.5" customHeight="1" x14ac:dyDescent="0.3">
      <c r="A29" s="17">
        <v>6</v>
      </c>
      <c r="B29" s="21">
        <v>106577418</v>
      </c>
      <c r="C29" s="21">
        <v>6661.8</v>
      </c>
      <c r="D29" s="22">
        <v>1.1000000000000001</v>
      </c>
      <c r="E29" s="22">
        <v>7.6</v>
      </c>
    </row>
    <row r="30" spans="1:5" ht="16.5" customHeight="1" x14ac:dyDescent="0.3">
      <c r="A30" s="23" t="s">
        <v>13</v>
      </c>
      <c r="B30" s="24">
        <f>AVERAGE(B24:B29)</f>
        <v>106442084.66666667</v>
      </c>
      <c r="C30" s="25">
        <f>AVERAGE(C24:C29)</f>
        <v>6727.166666666667</v>
      </c>
      <c r="D30" s="26">
        <f>AVERAGE(D24:D29)</f>
        <v>1.0999999999999999</v>
      </c>
      <c r="E30" s="26">
        <f>AVERAGE(E24:E29)</f>
        <v>7.6000000000000005</v>
      </c>
    </row>
    <row r="31" spans="1:5" ht="16.5" customHeight="1" x14ac:dyDescent="0.3">
      <c r="A31" s="27" t="s">
        <v>14</v>
      </c>
      <c r="B31" s="28">
        <f>(STDEV(B24:B29)/B30)</f>
        <v>1.3042771099041385E-3</v>
      </c>
      <c r="C31" s="29"/>
      <c r="D31" s="29"/>
      <c r="E31" s="30"/>
    </row>
    <row r="32" spans="1:5" s="406" customFormat="1" ht="16.5" customHeight="1" x14ac:dyDescent="0.3">
      <c r="A32" s="31" t="s">
        <v>15</v>
      </c>
      <c r="B32" s="32">
        <f>COUNT(B24:B29)</f>
        <v>6</v>
      </c>
      <c r="C32" s="33"/>
      <c r="D32" s="73"/>
      <c r="E32" s="35"/>
    </row>
    <row r="33" spans="1:5" s="406" customFormat="1" ht="15.75" customHeight="1" x14ac:dyDescent="0.25">
      <c r="A33" s="72"/>
      <c r="B33" s="72"/>
      <c r="C33" s="72"/>
      <c r="D33" s="72"/>
      <c r="E33" s="72"/>
    </row>
    <row r="34" spans="1:5" s="406" customFormat="1" ht="16.5" customHeight="1" x14ac:dyDescent="0.3">
      <c r="A34" s="75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5"/>
      <c r="B35" s="40" t="s">
        <v>18</v>
      </c>
      <c r="C35" s="39"/>
      <c r="D35" s="39"/>
      <c r="E35" s="39"/>
    </row>
    <row r="36" spans="1:5" ht="16.5" customHeight="1" x14ac:dyDescent="0.3">
      <c r="A36" s="75"/>
      <c r="B36" s="40" t="s">
        <v>19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20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5</v>
      </c>
      <c r="B40" s="12"/>
      <c r="C40" s="72"/>
      <c r="D40" s="72"/>
      <c r="E40" s="72"/>
    </row>
    <row r="41" spans="1:5" ht="16.5" customHeight="1" x14ac:dyDescent="0.3">
      <c r="A41" s="8" t="s">
        <v>6</v>
      </c>
      <c r="B41" s="12"/>
      <c r="C41" s="72"/>
      <c r="D41" s="72"/>
      <c r="E41" s="72"/>
    </row>
    <row r="42" spans="1:5" ht="16.5" customHeight="1" x14ac:dyDescent="0.3">
      <c r="A42" s="8" t="s">
        <v>7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</row>
    <row r="53" spans="1:7" s="406" customFormat="1" ht="16.5" customHeight="1" x14ac:dyDescent="0.3">
      <c r="A53" s="31" t="s">
        <v>15</v>
      </c>
      <c r="B53" s="32">
        <f>COUNT(B45:B50)</f>
        <v>0</v>
      </c>
      <c r="C53" s="33"/>
      <c r="D53" s="73"/>
      <c r="E53" s="35"/>
    </row>
    <row r="54" spans="1:7" s="406" customFormat="1" ht="15.75" customHeight="1" x14ac:dyDescent="0.25">
      <c r="A54" s="72"/>
      <c r="B54" s="72"/>
      <c r="C54" s="72"/>
      <c r="D54" s="72"/>
      <c r="E54" s="72"/>
    </row>
    <row r="55" spans="1:7" s="406" customFormat="1" ht="16.5" customHeight="1" x14ac:dyDescent="0.3">
      <c r="A55" s="75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5"/>
      <c r="B56" s="40" t="s">
        <v>18</v>
      </c>
      <c r="C56" s="39"/>
      <c r="D56" s="39"/>
      <c r="E56" s="39"/>
    </row>
    <row r="57" spans="1:7" ht="16.5" customHeight="1" x14ac:dyDescent="0.3">
      <c r="A57" s="75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329"/>
      <c r="D58" s="43"/>
      <c r="F58" s="44"/>
      <c r="G58" s="44"/>
    </row>
    <row r="59" spans="1:7" ht="15" customHeight="1" x14ac:dyDescent="0.3">
      <c r="B59" s="713" t="s">
        <v>21</v>
      </c>
      <c r="C59" s="713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9"/>
      <c r="C60" s="49"/>
      <c r="E60" s="49"/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2:J35"/>
  <sheetViews>
    <sheetView workbookViewId="0">
      <selection activeCell="J35" sqref="J35"/>
    </sheetView>
  </sheetViews>
  <sheetFormatPr defaultRowHeight="12.75" x14ac:dyDescent="0.2"/>
  <sheetData>
    <row r="32" spans="10:10" x14ac:dyDescent="0.2">
      <c r="J32">
        <f>60/100*5/20</f>
        <v>0.15</v>
      </c>
    </row>
    <row r="35" spans="10:10" x14ac:dyDescent="0.2">
      <c r="J35">
        <f>60/100*10/20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SST LAM (2)</vt:lpstr>
      <vt:lpstr>Zidovudine</vt:lpstr>
      <vt:lpstr>SST LAM</vt:lpstr>
      <vt:lpstr>Uniformity</vt:lpstr>
      <vt:lpstr>Lamivudine</vt:lpstr>
      <vt:lpstr>Nevirapine</vt:lpstr>
      <vt:lpstr>SSTZIDO</vt:lpstr>
      <vt:lpstr>SST NEV</vt:lpstr>
      <vt:lpstr>Sheet5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2016-07-13T15:04:13Z</cp:lastPrinted>
  <dcterms:created xsi:type="dcterms:W3CDTF">2005-07-05T10:19:27Z</dcterms:created>
  <dcterms:modified xsi:type="dcterms:W3CDTF">2016-07-13T15:10:41Z</dcterms:modified>
</cp:coreProperties>
</file>