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75" windowHeight="9405" activeTab="5"/>
  </bookViews>
  <sheets>
    <sheet name="SST NEV" sheetId="11" r:id="rId1"/>
    <sheet name="SSTZIDO" sheetId="10" r:id="rId2"/>
    <sheet name="Nevirapine (2)" sheetId="9" r:id="rId3"/>
    <sheet name="Lamivudine (2)" sheetId="8" r:id="rId4"/>
    <sheet name="SST LAM" sheetId="7" r:id="rId5"/>
    <sheet name="Zidovudine (2)" sheetId="6" r:id="rId6"/>
    <sheet name="Uniformity" sheetId="2" r:id="rId7"/>
  </sheets>
  <definedNames>
    <definedName name="_xlnm.Print_Area" localSheetId="6">Uniformity!$A$12:$J$55</definedName>
  </definedNames>
  <calcPr calcId="145621"/>
</workbook>
</file>

<file path=xl/calcChain.xml><?xml version="1.0" encoding="utf-8"?>
<calcChain xmlns="http://schemas.openxmlformats.org/spreadsheetml/2006/main">
  <c r="B53" i="11" l="1"/>
  <c r="E51" i="11"/>
  <c r="D51" i="11"/>
  <c r="C51" i="11"/>
  <c r="B51" i="11"/>
  <c r="B52" i="11" s="1"/>
  <c r="B32" i="11"/>
  <c r="E30" i="11"/>
  <c r="D30" i="11"/>
  <c r="C30" i="11"/>
  <c r="B30" i="11"/>
  <c r="B31" i="11" s="1"/>
  <c r="B21" i="11"/>
  <c r="B53" i="10"/>
  <c r="E51" i="10"/>
  <c r="D51" i="10"/>
  <c r="C51" i="10"/>
  <c r="B51" i="10"/>
  <c r="B52" i="10" s="1"/>
  <c r="B32" i="10"/>
  <c r="E30" i="10"/>
  <c r="D30" i="10"/>
  <c r="C30" i="10"/>
  <c r="B30" i="10"/>
  <c r="B31" i="10" s="1"/>
  <c r="B21" i="10"/>
  <c r="C120" i="9"/>
  <c r="B116" i="9"/>
  <c r="D100" i="9"/>
  <c r="B98" i="9"/>
  <c r="F95" i="9"/>
  <c r="D95" i="9"/>
  <c r="I92" i="9" s="1"/>
  <c r="B87" i="9"/>
  <c r="F97" i="9" s="1"/>
  <c r="B83" i="9"/>
  <c r="C76" i="9"/>
  <c r="H71" i="9"/>
  <c r="G71" i="9"/>
  <c r="B68" i="9"/>
  <c r="H67" i="9"/>
  <c r="G67" i="9"/>
  <c r="H63" i="9"/>
  <c r="G63" i="9"/>
  <c r="C56" i="9"/>
  <c r="B55" i="9"/>
  <c r="B45" i="9"/>
  <c r="D48" i="9" s="1"/>
  <c r="F42" i="9"/>
  <c r="D42" i="9"/>
  <c r="G41" i="9"/>
  <c r="E41" i="9"/>
  <c r="I39" i="9"/>
  <c r="B34" i="9"/>
  <c r="D44" i="9" s="1"/>
  <c r="B30" i="9"/>
  <c r="C120" i="8"/>
  <c r="B116" i="8"/>
  <c r="D100" i="8" s="1"/>
  <c r="D101" i="8" s="1"/>
  <c r="B98" i="8"/>
  <c r="F95" i="8"/>
  <c r="D95" i="8"/>
  <c r="B87" i="8"/>
  <c r="F97" i="8" s="1"/>
  <c r="B83" i="8"/>
  <c r="C76" i="8"/>
  <c r="H71" i="8"/>
  <c r="G71" i="8"/>
  <c r="B68" i="8"/>
  <c r="H67" i="8"/>
  <c r="G67" i="8"/>
  <c r="H63" i="8"/>
  <c r="G63" i="8"/>
  <c r="C56" i="8"/>
  <c r="B55" i="8"/>
  <c r="B45" i="8"/>
  <c r="D48" i="8" s="1"/>
  <c r="F42" i="8"/>
  <c r="D42" i="8"/>
  <c r="G41" i="8"/>
  <c r="E41" i="8"/>
  <c r="B34" i="8"/>
  <c r="F44" i="8" s="1"/>
  <c r="B30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7"/>
  <c r="C120" i="6"/>
  <c r="B116" i="6"/>
  <c r="D100" i="6" s="1"/>
  <c r="B98" i="6"/>
  <c r="F95" i="6"/>
  <c r="D95" i="6"/>
  <c r="I92" i="6" s="1"/>
  <c r="B87" i="6"/>
  <c r="D97" i="6" s="1"/>
  <c r="B83" i="6"/>
  <c r="C76" i="6"/>
  <c r="H71" i="6"/>
  <c r="G71" i="6"/>
  <c r="B68" i="6"/>
  <c r="H67" i="6"/>
  <c r="G67" i="6"/>
  <c r="H63" i="6"/>
  <c r="G63" i="6"/>
  <c r="C56" i="6"/>
  <c r="B55" i="6"/>
  <c r="B45" i="6"/>
  <c r="D48" i="6" s="1"/>
  <c r="F42" i="6"/>
  <c r="D42" i="6"/>
  <c r="I39" i="6" s="1"/>
  <c r="G41" i="6"/>
  <c r="E41" i="6"/>
  <c r="B34" i="6"/>
  <c r="F44" i="6" s="1"/>
  <c r="F45" i="6" s="1"/>
  <c r="B30" i="6"/>
  <c r="D98" i="6" l="1"/>
  <c r="D99" i="6" s="1"/>
  <c r="I92" i="8"/>
  <c r="D101" i="9"/>
  <c r="D102" i="9" s="1"/>
  <c r="G39" i="6"/>
  <c r="D97" i="8"/>
  <c r="D98" i="8" s="1"/>
  <c r="D99" i="8" s="1"/>
  <c r="D44" i="6"/>
  <c r="D45" i="6" s="1"/>
  <c r="D101" i="6"/>
  <c r="D102" i="6" s="1"/>
  <c r="F45" i="8"/>
  <c r="F46" i="8" s="1"/>
  <c r="I39" i="8"/>
  <c r="D45" i="9"/>
  <c r="E40" i="9" s="1"/>
  <c r="D97" i="9"/>
  <c r="D98" i="9" s="1"/>
  <c r="D46" i="9"/>
  <c r="E38" i="9"/>
  <c r="F98" i="9"/>
  <c r="G94" i="9" s="1"/>
  <c r="E39" i="9"/>
  <c r="G40" i="9"/>
  <c r="F44" i="9"/>
  <c r="F45" i="9" s="1"/>
  <c r="F46" i="9" s="1"/>
  <c r="G92" i="9"/>
  <c r="G38" i="9"/>
  <c r="D49" i="9"/>
  <c r="G40" i="8"/>
  <c r="G39" i="8"/>
  <c r="D49" i="8"/>
  <c r="G38" i="8"/>
  <c r="G42" i="8" s="1"/>
  <c r="D102" i="8"/>
  <c r="F98" i="8"/>
  <c r="F99" i="8" s="1"/>
  <c r="D44" i="8"/>
  <c r="D45" i="8" s="1"/>
  <c r="D46" i="8" s="1"/>
  <c r="F46" i="6"/>
  <c r="G40" i="6"/>
  <c r="G38" i="6"/>
  <c r="G42" i="6" s="1"/>
  <c r="D49" i="6"/>
  <c r="F97" i="6"/>
  <c r="F98" i="6" s="1"/>
  <c r="F99" i="6" s="1"/>
  <c r="D50" i="2"/>
  <c r="D49" i="2"/>
  <c r="C49" i="2"/>
  <c r="B49" i="2"/>
  <c r="C46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G93" i="6" l="1"/>
  <c r="E94" i="8"/>
  <c r="E93" i="8"/>
  <c r="E91" i="9"/>
  <c r="E94" i="9"/>
  <c r="E92" i="9"/>
  <c r="E38" i="6"/>
  <c r="D52" i="6" s="1"/>
  <c r="E40" i="6"/>
  <c r="D50" i="6" s="1"/>
  <c r="D51" i="6" s="1"/>
  <c r="D46" i="6"/>
  <c r="E39" i="6"/>
  <c r="E94" i="6"/>
  <c r="E93" i="6"/>
  <c r="G91" i="8"/>
  <c r="E40" i="8"/>
  <c r="E39" i="8"/>
  <c r="E92" i="6"/>
  <c r="E91" i="6"/>
  <c r="B57" i="8"/>
  <c r="B69" i="8" s="1"/>
  <c r="B57" i="6"/>
  <c r="B69" i="6" s="1"/>
  <c r="B57" i="9"/>
  <c r="B69" i="9" s="1"/>
  <c r="C50" i="2"/>
  <c r="E92" i="8"/>
  <c r="E91" i="8"/>
  <c r="E95" i="8" s="1"/>
  <c r="E38" i="8"/>
  <c r="D52" i="8" s="1"/>
  <c r="G93" i="9"/>
  <c r="G39" i="9"/>
  <c r="D50" i="9" s="1"/>
  <c r="G91" i="9"/>
  <c r="F99" i="9"/>
  <c r="E42" i="9"/>
  <c r="E93" i="9"/>
  <c r="D99" i="9"/>
  <c r="G93" i="8"/>
  <c r="G94" i="8"/>
  <c r="D50" i="8"/>
  <c r="E42" i="8"/>
  <c r="G92" i="8"/>
  <c r="E42" i="6"/>
  <c r="G91" i="6"/>
  <c r="G95" i="6" s="1"/>
  <c r="G92" i="6"/>
  <c r="G94" i="6"/>
  <c r="E95" i="6"/>
  <c r="D105" i="6" l="1"/>
  <c r="D105" i="8"/>
  <c r="G95" i="9"/>
  <c r="G61" i="8"/>
  <c r="H61" i="8" s="1"/>
  <c r="G60" i="8"/>
  <c r="H60" i="8" s="1"/>
  <c r="G62" i="8"/>
  <c r="H62" i="8" s="1"/>
  <c r="D51" i="8"/>
  <c r="G95" i="8"/>
  <c r="G42" i="9"/>
  <c r="G61" i="9"/>
  <c r="H61" i="9" s="1"/>
  <c r="G69" i="9"/>
  <c r="H69" i="9" s="1"/>
  <c r="G66" i="9"/>
  <c r="H66" i="9" s="1"/>
  <c r="G64" i="9"/>
  <c r="H64" i="9" s="1"/>
  <c r="G62" i="9"/>
  <c r="H62" i="9" s="1"/>
  <c r="G60" i="9"/>
  <c r="G68" i="9"/>
  <c r="H68" i="9" s="1"/>
  <c r="G70" i="9"/>
  <c r="H70" i="9" s="1"/>
  <c r="G65" i="9"/>
  <c r="H65" i="9" s="1"/>
  <c r="D51" i="9"/>
  <c r="D105" i="9"/>
  <c r="E95" i="9"/>
  <c r="D52" i="9"/>
  <c r="D103" i="9"/>
  <c r="D104" i="9" s="1"/>
  <c r="G70" i="8"/>
  <c r="H70" i="8" s="1"/>
  <c r="G65" i="8"/>
  <c r="H65" i="8" s="1"/>
  <c r="G69" i="8"/>
  <c r="H69" i="8" s="1"/>
  <c r="G66" i="8"/>
  <c r="H66" i="8" s="1"/>
  <c r="G64" i="8"/>
  <c r="G68" i="8"/>
  <c r="H68" i="8" s="1"/>
  <c r="D103" i="8"/>
  <c r="G69" i="6"/>
  <c r="H69" i="6" s="1"/>
  <c r="G66" i="6"/>
  <c r="H66" i="6" s="1"/>
  <c r="G64" i="6"/>
  <c r="H64" i="6" s="1"/>
  <c r="G62" i="6"/>
  <c r="H62" i="6" s="1"/>
  <c r="G60" i="6"/>
  <c r="G65" i="6"/>
  <c r="H65" i="6" s="1"/>
  <c r="G68" i="6"/>
  <c r="H68" i="6" s="1"/>
  <c r="G70" i="6"/>
  <c r="H70" i="6" s="1"/>
  <c r="G61" i="6"/>
  <c r="H61" i="6" s="1"/>
  <c r="D103" i="6"/>
  <c r="E113" i="9" l="1"/>
  <c r="F113" i="9" s="1"/>
  <c r="E111" i="9"/>
  <c r="F111" i="9" s="1"/>
  <c r="E109" i="9"/>
  <c r="F109" i="9" s="1"/>
  <c r="E112" i="9"/>
  <c r="F112" i="9" s="1"/>
  <c r="E110" i="9"/>
  <c r="F110" i="9" s="1"/>
  <c r="E108" i="9"/>
  <c r="H60" i="9"/>
  <c r="G74" i="9"/>
  <c r="G72" i="9"/>
  <c r="G73" i="9" s="1"/>
  <c r="E113" i="8"/>
  <c r="F113" i="8" s="1"/>
  <c r="E111" i="8"/>
  <c r="F111" i="8" s="1"/>
  <c r="E109" i="8"/>
  <c r="F109" i="8" s="1"/>
  <c r="E112" i="8"/>
  <c r="F112" i="8" s="1"/>
  <c r="E110" i="8"/>
  <c r="F110" i="8" s="1"/>
  <c r="E108" i="8"/>
  <c r="H64" i="8"/>
  <c r="G72" i="8"/>
  <c r="G73" i="8" s="1"/>
  <c r="G74" i="8"/>
  <c r="D104" i="8"/>
  <c r="G72" i="6"/>
  <c r="G73" i="6" s="1"/>
  <c r="H60" i="6"/>
  <c r="G74" i="6"/>
  <c r="E113" i="6"/>
  <c r="F113" i="6" s="1"/>
  <c r="E111" i="6"/>
  <c r="F111" i="6" s="1"/>
  <c r="E109" i="6"/>
  <c r="F109" i="6" s="1"/>
  <c r="E112" i="6"/>
  <c r="F112" i="6" s="1"/>
  <c r="E110" i="6"/>
  <c r="F110" i="6" s="1"/>
  <c r="E108" i="6"/>
  <c r="D104" i="6"/>
  <c r="E117" i="9" l="1"/>
  <c r="F108" i="9"/>
  <c r="E115" i="9"/>
  <c r="E116" i="9" s="1"/>
  <c r="H74" i="9"/>
  <c r="H72" i="9"/>
  <c r="G76" i="9" s="1"/>
  <c r="E117" i="8"/>
  <c r="E115" i="8"/>
  <c r="E116" i="8" s="1"/>
  <c r="F108" i="8"/>
  <c r="H72" i="8"/>
  <c r="G76" i="8" s="1"/>
  <c r="H74" i="8"/>
  <c r="E115" i="6"/>
  <c r="E116" i="6" s="1"/>
  <c r="E117" i="6"/>
  <c r="F108" i="6"/>
  <c r="H74" i="6"/>
  <c r="H72" i="6"/>
  <c r="G76" i="6" s="1"/>
  <c r="F115" i="9" l="1"/>
  <c r="G120" i="9" s="1"/>
  <c r="F117" i="9"/>
  <c r="H73" i="9"/>
  <c r="F117" i="8"/>
  <c r="F115" i="8"/>
  <c r="G120" i="8" s="1"/>
  <c r="H73" i="8"/>
  <c r="F117" i="6"/>
  <c r="F115" i="6"/>
  <c r="G120" i="6" s="1"/>
  <c r="H73" i="6"/>
  <c r="F116" i="9" l="1"/>
  <c r="F116" i="6"/>
  <c r="F116" i="8"/>
</calcChain>
</file>

<file path=xl/sharedStrings.xml><?xml version="1.0" encoding="utf-8"?>
<sst xmlns="http://schemas.openxmlformats.org/spreadsheetml/2006/main" count="641" uniqueCount="134">
  <si>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</si>
  <si>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</si>
  <si>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</si>
  <si>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</si>
  <si>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</si>
  <si>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</si>
  <si>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</si>
  <si>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</si>
  <si>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</si>
  <si>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</si>
  <si>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</si>
  <si>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</si>
  <si>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</si>
  <si>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</si>
  <si>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</si>
  <si>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</si>
  <si>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</si>
  <si>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</si>
  <si>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</si>
  <si>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</si>
  <si>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</si>
  <si>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</si>
  <si>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</si>
  <si>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</si>
  <si>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</si>
  <si>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</si>
  <si>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</si>
  <si>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</si>
  <si>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</si>
  <si>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LAMIVUDINE / NEVIRAPINE / ZIDOVUDINE  DISPERSIBLE TABLETS 30 MG/50 MG/60 MG</t>
  </si>
  <si>
    <t>Laboratory Ref No:</t>
  </si>
  <si>
    <t>NDQD2016061062</t>
  </si>
  <si>
    <t>Active Ingredient:</t>
  </si>
  <si>
    <t>Lamivudine, Nevirapine and Zidovudine</t>
  </si>
  <si>
    <t>Label Claim:</t>
  </si>
  <si>
    <t>Lamivudine 30mg, Nevirapine 50mg, Zidovudine 60mg</t>
  </si>
  <si>
    <t>Date Analysis Started:</t>
  </si>
  <si>
    <t>2016-06-10 16:01:35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</si>
  <si>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</si>
  <si>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</si>
  <si>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</si>
  <si>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</si>
  <si>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</si>
  <si>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</si>
  <si>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</si>
  <si>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</si>
  <si>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</si>
  <si>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</si>
  <si>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</si>
  <si>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</si>
  <si>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</si>
  <si>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</si>
  <si>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</si>
  <si>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</si>
  <si>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</si>
  <si>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</si>
  <si>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</si>
  <si>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</si>
  <si>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</si>
  <si>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</si>
  <si>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</si>
  <si>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</si>
  <si>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</si>
  <si>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</si>
  <si>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</si>
  <si>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</si>
  <si>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</si>
  <si>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</si>
  <si>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</si>
  <si>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</si>
  <si>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</si>
  <si>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</si>
  <si>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</si>
  <si>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</si>
  <si>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</si>
  <si>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</si>
  <si>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</si>
  <si>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</si>
  <si>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</si>
  <si>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</si>
  <si>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</si>
  <si>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</si>
  <si>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</si>
  <si>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</si>
  <si>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</si>
  <si>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</si>
  <si>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</si>
  <si>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</si>
  <si>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</si>
  <si>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</si>
  <si>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</si>
  <si>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</si>
  <si>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</si>
  <si>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</si>
  <si>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</si>
  <si>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</si>
  <si>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</si>
  <si>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</si>
  <si>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</si>
  <si>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</si>
  <si>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</si>
  <si>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</si>
  <si>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</si>
  <si>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</si>
  <si>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</si>
  <si>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</si>
  <si>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</si>
  <si>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</si>
  <si>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</si>
  <si>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</si>
  <si>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</si>
  <si>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</si>
  <si>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</si>
  <si>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</si>
  <si>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</si>
  <si>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</si>
  <si>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</si>
  <si>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</si>
  <si>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</si>
  <si>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</si>
  <si>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</si>
  <si>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</si>
  <si>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</si>
  <si>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</si>
  <si>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</si>
  <si>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 50mg, Lamivudine 30mg, Zidovudine 60mg</t>
  </si>
  <si>
    <t>ZIDOVUDINE</t>
  </si>
  <si>
    <t>Z1-3</t>
  </si>
  <si>
    <t>LAMIVUDINE</t>
  </si>
  <si>
    <t>NDQB20161061</t>
  </si>
  <si>
    <t>L3-7</t>
  </si>
  <si>
    <t>NEVIRAPINE</t>
  </si>
  <si>
    <t>N1-4</t>
  </si>
  <si>
    <t>NDQB20161062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</si>
</sst>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798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1" fillId="2" borderId="0" xfId="1" applyFont="1" applyFill="1"/>
    <xf numFmtId="0" fontId="0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0" fillId="2" borderId="0" xfId="2" applyFont="1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2" fillId="2" borderId="0" xfId="3" applyFont="1" applyFill="1"/>
    <xf numFmtId="0" fontId="11" fillId="2" borderId="0" xfId="3" applyFont="1" applyFill="1"/>
    <xf numFmtId="0" fontId="0" fillId="2" borderId="0" xfId="3" applyFont="1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0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0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0" fontId="11" fillId="2" borderId="22" xfId="3" applyNumberFormat="1" applyFont="1" applyFill="1" applyBorder="1" applyAlignment="1">
      <alignment horizontal="center" vertical="center"/>
    </xf>
    <xf numFmtId="166" fontId="11" fillId="2" borderId="14" xfId="3" applyNumberFormat="1" applyFont="1" applyFill="1" applyBorder="1" applyAlignment="1">
      <alignment horizontal="center"/>
    </xf>
    <xf numFmtId="10" fontId="11" fillId="2" borderId="24" xfId="3" applyNumberFormat="1" applyFont="1" applyFill="1" applyBorder="1" applyAlignment="1">
      <alignment horizontal="center" vertical="center"/>
    </xf>
    <xf numFmtId="166" fontId="11" fillId="2" borderId="15" xfId="3" applyNumberFormat="1" applyFont="1" applyFill="1" applyBorder="1" applyAlignment="1">
      <alignment horizontal="center"/>
    </xf>
    <xf numFmtId="10" fontId="11" fillId="2" borderId="44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10" fontId="11" fillId="2" borderId="15" xfId="3" applyNumberFormat="1" applyFont="1" applyFill="1" applyBorder="1" applyAlignment="1">
      <alignment horizontal="center" vertic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0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7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54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0" fontId="11" fillId="2" borderId="23" xfId="3" applyFont="1" applyFill="1" applyBorder="1" applyAlignment="1">
      <alignment horizontal="center"/>
    </xf>
    <xf numFmtId="1" fontId="13" fillId="3" borderId="31" xfId="3" applyNumberFormat="1" applyFont="1" applyFill="1" applyBorder="1" applyAlignment="1" applyProtection="1">
      <alignment horizontal="center"/>
      <protection locked="0"/>
    </xf>
    <xf numFmtId="166" fontId="11" fillId="2" borderId="26" xfId="3" applyNumberFormat="1" applyFont="1" applyFill="1" applyBorder="1" applyAlignment="1">
      <alignment horizontal="center"/>
    </xf>
    <xf numFmtId="10" fontId="11" fillId="2" borderId="30" xfId="3" applyNumberFormat="1" applyFont="1" applyFill="1" applyBorder="1" applyAlignment="1">
      <alignment horizontal="center"/>
    </xf>
    <xf numFmtId="166" fontId="11" fillId="2" borderId="31" xfId="3" applyNumberFormat="1" applyFont="1" applyFill="1" applyBorder="1" applyAlignment="1">
      <alignment horizontal="center"/>
    </xf>
    <xf numFmtId="10" fontId="11" fillId="2" borderId="32" xfId="3" applyNumberFormat="1" applyFont="1" applyFill="1" applyBorder="1" applyAlignment="1">
      <alignment horizontal="center"/>
    </xf>
    <xf numFmtId="0" fontId="11" fillId="2" borderId="34" xfId="3" applyFont="1" applyFill="1" applyBorder="1" applyAlignment="1">
      <alignment horizontal="center"/>
    </xf>
    <xf numFmtId="1" fontId="13" fillId="3" borderId="35" xfId="3" applyNumberFormat="1" applyFont="1" applyFill="1" applyBorder="1" applyAlignment="1" applyProtection="1">
      <alignment horizontal="center"/>
      <protection locked="0"/>
    </xf>
    <xf numFmtId="166" fontId="11" fillId="2" borderId="35" xfId="3" applyNumberFormat="1" applyFont="1" applyFill="1" applyBorder="1" applyAlignment="1">
      <alignment horizontal="center"/>
    </xf>
    <xf numFmtId="10" fontId="11" fillId="2" borderId="36" xfId="3" applyNumberFormat="1" applyFont="1" applyFill="1" applyBorder="1" applyAlignment="1">
      <alignment horizontal="center"/>
    </xf>
    <xf numFmtId="2" fontId="11" fillId="2" borderId="24" xfId="3" applyNumberFormat="1" applyFont="1" applyFill="1" applyBorder="1" applyAlignment="1">
      <alignment horizontal="center"/>
    </xf>
    <xf numFmtId="171" fontId="11" fillId="2" borderId="2" xfId="3" applyNumberFormat="1" applyFont="1" applyFill="1" applyBorder="1" applyAlignment="1">
      <alignment horizontal="right"/>
    </xf>
    <xf numFmtId="2" fontId="13" fillId="7" borderId="27" xfId="3" applyNumberFormat="1" applyFont="1" applyFill="1" applyBorder="1" applyAlignment="1">
      <alignment horizontal="center"/>
    </xf>
    <xf numFmtId="10" fontId="13" fillId="7" borderId="27" xfId="3" applyNumberFormat="1" applyFont="1" applyFill="1" applyBorder="1" applyAlignment="1">
      <alignment horizontal="center"/>
    </xf>
    <xf numFmtId="0" fontId="11" fillId="2" borderId="23" xfId="3" applyFont="1" applyFill="1" applyBorder="1"/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1" fillId="2" borderId="56" xfId="3" applyFont="1" applyFill="1" applyBorder="1" applyAlignment="1">
      <alignment horizontal="right"/>
    </xf>
    <xf numFmtId="0" fontId="13" fillId="7" borderId="17" xfId="3" applyFont="1" applyFill="1" applyBorder="1" applyAlignment="1">
      <alignment horizontal="center"/>
    </xf>
    <xf numFmtId="0" fontId="19" fillId="2" borderId="0" xfId="3" applyFont="1" applyFill="1" applyAlignment="1">
      <alignment horizontal="righ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2" fillId="2" borderId="0" xfId="4" applyFont="1" applyFill="1"/>
    <xf numFmtId="0" fontId="11" fillId="2" borderId="0" xfId="4" applyFont="1" applyFill="1"/>
    <xf numFmtId="0" fontId="0" fillId="2" borderId="0" xfId="4" applyFont="1" applyFill="1"/>
    <xf numFmtId="0" fontId="12" fillId="2" borderId="0" xfId="4" applyFont="1" applyFill="1"/>
    <xf numFmtId="0" fontId="13" fillId="2" borderId="0" xfId="4" applyFont="1" applyFill="1" applyAlignment="1" applyProtection="1">
      <alignment horizontal="right"/>
      <protection locked="0"/>
    </xf>
    <xf numFmtId="0" fontId="13" fillId="2" borderId="0" xfId="4" applyFont="1" applyFill="1" applyAlignment="1" applyProtection="1">
      <alignment horizontal="left"/>
      <protection locked="0"/>
    </xf>
    <xf numFmtId="0" fontId="14" fillId="2" borderId="0" xfId="4" applyFont="1" applyFill="1"/>
    <xf numFmtId="0" fontId="11" fillId="3" borderId="0" xfId="4" applyFont="1" applyFill="1" applyProtection="1">
      <protection locked="0"/>
    </xf>
    <xf numFmtId="169" fontId="11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12" fillId="2" borderId="0" xfId="4" applyFont="1" applyFill="1" applyAlignment="1">
      <alignment horizontal="right"/>
    </xf>
    <xf numFmtId="0" fontId="11" fillId="2" borderId="0" xfId="4" applyFont="1" applyFill="1" applyAlignment="1">
      <alignment horizontal="right"/>
    </xf>
    <xf numFmtId="0" fontId="13" fillId="3" borderId="0" xfId="4" applyFont="1" applyFill="1" applyAlignment="1" applyProtection="1">
      <alignment horizontal="center"/>
      <protection locked="0"/>
    </xf>
    <xf numFmtId="0" fontId="14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15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center"/>
    </xf>
    <xf numFmtId="0" fontId="16" fillId="2" borderId="0" xfId="4" applyFont="1" applyFill="1"/>
    <xf numFmtId="0" fontId="17" fillId="2" borderId="0" xfId="4" applyFont="1" applyFill="1"/>
    <xf numFmtId="2" fontId="13" fillId="3" borderId="0" xfId="4" applyNumberFormat="1" applyFont="1" applyFill="1" applyAlignment="1" applyProtection="1">
      <alignment horizontal="center"/>
      <protection locked="0"/>
    </xf>
    <xf numFmtId="0" fontId="12" fillId="2" borderId="0" xfId="4" applyFont="1" applyFill="1" applyAlignment="1">
      <alignment vertical="center" wrapText="1"/>
    </xf>
    <xf numFmtId="0" fontId="18" fillId="2" borderId="0" xfId="4" applyFont="1" applyFill="1"/>
    <xf numFmtId="2" fontId="12" fillId="2" borderId="0" xfId="4" applyNumberFormat="1" applyFont="1" applyFill="1" applyAlignment="1">
      <alignment horizontal="center"/>
    </xf>
    <xf numFmtId="0" fontId="19" fillId="2" borderId="0" xfId="4" applyFont="1" applyFill="1" applyAlignment="1">
      <alignment horizontal="left" vertical="center" wrapText="1"/>
    </xf>
    <xf numFmtId="170" fontId="12" fillId="2" borderId="0" xfId="4" applyNumberFormat="1" applyFont="1" applyFill="1" applyAlignment="1">
      <alignment horizontal="center"/>
    </xf>
    <xf numFmtId="0" fontId="11" fillId="2" borderId="21" xfId="4" applyFont="1" applyFill="1" applyBorder="1" applyAlignment="1">
      <alignment horizontal="right"/>
    </xf>
    <xf numFmtId="0" fontId="13" fillId="3" borderId="22" xfId="4" applyFont="1" applyFill="1" applyBorder="1" applyAlignment="1" applyProtection="1">
      <alignment horizontal="center"/>
      <protection locked="0"/>
    </xf>
    <xf numFmtId="0" fontId="11" fillId="2" borderId="23" xfId="4" applyFont="1" applyFill="1" applyBorder="1" applyAlignment="1">
      <alignment horizontal="right"/>
    </xf>
    <xf numFmtId="0" fontId="13" fillId="3" borderId="24" xfId="4" applyFont="1" applyFill="1" applyBorder="1" applyAlignment="1" applyProtection="1">
      <alignment horizontal="center"/>
      <protection locked="0"/>
    </xf>
    <xf numFmtId="0" fontId="12" fillId="2" borderId="22" xfId="4" applyFont="1" applyFill="1" applyBorder="1" applyAlignment="1">
      <alignment horizontal="center"/>
    </xf>
    <xf numFmtId="0" fontId="12" fillId="2" borderId="25" xfId="4" applyFont="1" applyFill="1" applyBorder="1" applyAlignment="1">
      <alignment horizontal="center"/>
    </xf>
    <xf numFmtId="0" fontId="12" fillId="2" borderId="26" xfId="4" applyFont="1" applyFill="1" applyBorder="1" applyAlignment="1">
      <alignment horizontal="center"/>
    </xf>
    <xf numFmtId="0" fontId="12" fillId="2" borderId="27" xfId="4" applyFont="1" applyFill="1" applyBorder="1" applyAlignment="1">
      <alignment horizontal="center"/>
    </xf>
    <xf numFmtId="0" fontId="12" fillId="2" borderId="12" xfId="4" applyFont="1" applyFill="1" applyBorder="1" applyAlignment="1">
      <alignment horizontal="center"/>
    </xf>
    <xf numFmtId="0" fontId="11" fillId="2" borderId="28" xfId="4" applyFont="1" applyFill="1" applyBorder="1" applyAlignment="1">
      <alignment horizontal="center"/>
    </xf>
    <xf numFmtId="0" fontId="13" fillId="3" borderId="29" xfId="4" applyFont="1" applyFill="1" applyBorder="1" applyAlignment="1" applyProtection="1">
      <alignment horizontal="center"/>
      <protection locked="0"/>
    </xf>
    <xf numFmtId="171" fontId="11" fillId="2" borderId="26" xfId="4" applyNumberFormat="1" applyFont="1" applyFill="1" applyBorder="1" applyAlignment="1">
      <alignment horizontal="center"/>
    </xf>
    <xf numFmtId="171" fontId="11" fillId="2" borderId="30" xfId="4" applyNumberFormat="1" applyFont="1" applyFill="1" applyBorder="1" applyAlignment="1">
      <alignment horizontal="center"/>
    </xf>
    <xf numFmtId="0" fontId="18" fillId="2" borderId="13" xfId="4" applyFont="1" applyFill="1" applyBorder="1"/>
    <xf numFmtId="0" fontId="11" fillId="2" borderId="24" xfId="4" applyFont="1" applyFill="1" applyBorder="1" applyAlignment="1">
      <alignment horizontal="center"/>
    </xf>
    <xf numFmtId="0" fontId="13" fillId="3" borderId="23" xfId="4" applyFont="1" applyFill="1" applyBorder="1" applyAlignment="1" applyProtection="1">
      <alignment horizontal="center"/>
      <protection locked="0"/>
    </xf>
    <xf numFmtId="171" fontId="11" fillId="2" borderId="31" xfId="4" applyNumberFormat="1" applyFont="1" applyFill="1" applyBorder="1" applyAlignment="1">
      <alignment horizontal="center"/>
    </xf>
    <xf numFmtId="171" fontId="11" fillId="2" borderId="32" xfId="4" applyNumberFormat="1" applyFont="1" applyFill="1" applyBorder="1" applyAlignment="1">
      <alignment horizontal="center"/>
    </xf>
    <xf numFmtId="0" fontId="11" fillId="2" borderId="33" xfId="4" applyFont="1" applyFill="1" applyBorder="1" applyAlignment="1">
      <alignment horizontal="center"/>
    </xf>
    <xf numFmtId="0" fontId="13" fillId="3" borderId="34" xfId="4" applyFont="1" applyFill="1" applyBorder="1" applyAlignment="1" applyProtection="1">
      <alignment horizontal="center"/>
      <protection locked="0"/>
    </xf>
    <xf numFmtId="171" fontId="11" fillId="2" borderId="35" xfId="4" applyNumberFormat="1" applyFont="1" applyFill="1" applyBorder="1" applyAlignment="1">
      <alignment horizontal="center"/>
    </xf>
    <xf numFmtId="171" fontId="11" fillId="2" borderId="36" xfId="4" applyNumberFormat="1" applyFont="1" applyFill="1" applyBorder="1" applyAlignment="1">
      <alignment horizontal="center"/>
    </xf>
    <xf numFmtId="0" fontId="11" fillId="2" borderId="15" xfId="4" applyFont="1" applyFill="1" applyBorder="1"/>
    <xf numFmtId="0" fontId="11" fillId="2" borderId="24" xfId="4" applyFont="1" applyFill="1" applyBorder="1" applyAlignment="1">
      <alignment horizontal="right"/>
    </xf>
    <xf numFmtId="1" fontId="12" fillId="6" borderId="37" xfId="4" applyNumberFormat="1" applyFont="1" applyFill="1" applyBorder="1" applyAlignment="1">
      <alignment horizontal="center"/>
    </xf>
    <xf numFmtId="171" fontId="12" fillId="6" borderId="38" xfId="4" applyNumberFormat="1" applyFont="1" applyFill="1" applyBorder="1" applyAlignment="1">
      <alignment horizontal="center"/>
    </xf>
    <xf numFmtId="171" fontId="12" fillId="6" borderId="39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11" fillId="2" borderId="40" xfId="4" applyFont="1" applyFill="1" applyBorder="1" applyAlignment="1">
      <alignment horizontal="right"/>
    </xf>
    <xf numFmtId="0" fontId="13" fillId="3" borderId="16" xfId="4" applyFont="1" applyFill="1" applyBorder="1" applyAlignment="1" applyProtection="1">
      <alignment horizontal="center"/>
      <protection locked="0"/>
    </xf>
    <xf numFmtId="0" fontId="11" fillId="2" borderId="11" xfId="4" applyFont="1" applyFill="1" applyBorder="1" applyAlignment="1">
      <alignment horizontal="right"/>
    </xf>
    <xf numFmtId="2" fontId="11" fillId="6" borderId="41" xfId="4" applyNumberFormat="1" applyFont="1" applyFill="1" applyBorder="1" applyAlignment="1">
      <alignment horizontal="center"/>
    </xf>
    <xf numFmtId="0" fontId="11" fillId="2" borderId="0" xfId="4" applyFont="1" applyFill="1" applyAlignment="1">
      <alignment horizontal="center"/>
    </xf>
    <xf numFmtId="2" fontId="11" fillId="7" borderId="41" xfId="4" applyNumberFormat="1" applyFont="1" applyFill="1" applyBorder="1" applyAlignment="1">
      <alignment horizontal="center"/>
    </xf>
    <xf numFmtId="2" fontId="11" fillId="2" borderId="0" xfId="4" applyNumberFormat="1" applyFont="1" applyFill="1" applyAlignment="1">
      <alignment horizontal="center"/>
    </xf>
    <xf numFmtId="166" fontId="11" fillId="6" borderId="41" xfId="4" applyNumberFormat="1" applyFont="1" applyFill="1" applyBorder="1" applyAlignment="1">
      <alignment horizontal="center"/>
    </xf>
    <xf numFmtId="166" fontId="11" fillId="2" borderId="0" xfId="4" applyNumberFormat="1" applyFont="1" applyFill="1" applyAlignment="1">
      <alignment horizontal="center"/>
    </xf>
    <xf numFmtId="166" fontId="11" fillId="6" borderId="17" xfId="4" applyNumberFormat="1" applyFont="1" applyFill="1" applyBorder="1" applyAlignment="1">
      <alignment horizontal="center"/>
    </xf>
    <xf numFmtId="0" fontId="11" fillId="2" borderId="42" xfId="4" applyFont="1" applyFill="1" applyBorder="1" applyAlignment="1">
      <alignment horizontal="right"/>
    </xf>
    <xf numFmtId="166" fontId="13" fillId="3" borderId="41" xfId="4" applyNumberFormat="1" applyFont="1" applyFill="1" applyBorder="1" applyAlignment="1" applyProtection="1">
      <alignment horizontal="center"/>
      <protection locked="0"/>
    </xf>
    <xf numFmtId="166" fontId="11" fillId="2" borderId="0" xfId="4" applyNumberFormat="1" applyFont="1" applyFill="1"/>
    <xf numFmtId="0" fontId="11" fillId="2" borderId="29" xfId="4" applyFont="1" applyFill="1" applyBorder="1" applyAlignment="1">
      <alignment horizontal="right"/>
    </xf>
    <xf numFmtId="1" fontId="11" fillId="2" borderId="0" xfId="4" applyNumberFormat="1" applyFont="1" applyFill="1" applyAlignment="1">
      <alignment horizontal="center"/>
    </xf>
    <xf numFmtId="0" fontId="11" fillId="2" borderId="15" xfId="4" applyFont="1" applyFill="1" applyBorder="1" applyAlignment="1">
      <alignment horizontal="right"/>
    </xf>
    <xf numFmtId="2" fontId="11" fillId="6" borderId="15" xfId="4" applyNumberFormat="1" applyFont="1" applyFill="1" applyBorder="1" applyAlignment="1">
      <alignment horizontal="center"/>
    </xf>
    <xf numFmtId="171" fontId="12" fillId="7" borderId="13" xfId="4" applyNumberFormat="1" applyFont="1" applyFill="1" applyBorder="1" applyAlignment="1">
      <alignment horizontal="center"/>
    </xf>
    <xf numFmtId="171" fontId="11" fillId="2" borderId="0" xfId="4" applyNumberFormat="1" applyFont="1" applyFill="1" applyAlignment="1">
      <alignment horizontal="center"/>
    </xf>
    <xf numFmtId="10" fontId="11" fillId="6" borderId="41" xfId="4" applyNumberFormat="1" applyFont="1" applyFill="1" applyBorder="1" applyAlignment="1">
      <alignment horizontal="center"/>
    </xf>
    <xf numFmtId="0" fontId="11" fillId="2" borderId="43" xfId="4" applyFont="1" applyFill="1" applyBorder="1" applyAlignment="1">
      <alignment horizontal="right"/>
    </xf>
    <xf numFmtId="0" fontId="11" fillId="7" borderId="15" xfId="4" applyFont="1" applyFill="1" applyBorder="1" applyAlignment="1">
      <alignment horizontal="center"/>
    </xf>
    <xf numFmtId="0" fontId="3" fillId="2" borderId="0" xfId="4" applyFont="1" applyFill="1"/>
    <xf numFmtId="0" fontId="12" fillId="2" borderId="0" xfId="4" applyFont="1" applyFill="1" applyAlignment="1">
      <alignment horizontal="left"/>
    </xf>
    <xf numFmtId="0" fontId="11" fillId="2" borderId="0" xfId="4" applyFont="1" applyFill="1" applyAlignment="1">
      <alignment horizontal="left"/>
    </xf>
    <xf numFmtId="172" fontId="13" fillId="3" borderId="0" xfId="4" applyNumberFormat="1" applyFont="1" applyFill="1" applyAlignment="1" applyProtection="1">
      <alignment horizontal="center"/>
      <protection locked="0"/>
    </xf>
    <xf numFmtId="166" fontId="12" fillId="2" borderId="0" xfId="4" applyNumberFormat="1" applyFont="1" applyFill="1" applyAlignment="1" applyProtection="1">
      <alignment horizontal="center"/>
      <protection locked="0"/>
    </xf>
    <xf numFmtId="2" fontId="12" fillId="2" borderId="13" xfId="4" applyNumberFormat="1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/>
    </xf>
    <xf numFmtId="0" fontId="11" fillId="2" borderId="13" xfId="4" applyFont="1" applyFill="1" applyBorder="1" applyAlignment="1">
      <alignment horizontal="center"/>
    </xf>
    <xf numFmtId="0" fontId="13" fillId="3" borderId="21" xfId="4" applyFont="1" applyFill="1" applyBorder="1" applyAlignment="1" applyProtection="1">
      <alignment horizontal="center"/>
      <protection locked="0"/>
    </xf>
    <xf numFmtId="166" fontId="11" fillId="2" borderId="21" xfId="4" applyNumberFormat="1" applyFont="1" applyFill="1" applyBorder="1" applyAlignment="1">
      <alignment horizontal="center"/>
    </xf>
    <xf numFmtId="10" fontId="11" fillId="2" borderId="13" xfId="4" applyNumberFormat="1" applyFont="1" applyFill="1" applyBorder="1" applyAlignment="1">
      <alignment horizontal="center" vertical="center"/>
    </xf>
    <xf numFmtId="0" fontId="11" fillId="2" borderId="14" xfId="4" applyFont="1" applyFill="1" applyBorder="1" applyAlignment="1">
      <alignment horizontal="center"/>
    </xf>
    <xf numFmtId="166" fontId="11" fillId="2" borderId="23" xfId="4" applyNumberFormat="1" applyFont="1" applyFill="1" applyBorder="1" applyAlignment="1">
      <alignment horizontal="center"/>
    </xf>
    <xf numFmtId="10" fontId="11" fillId="2" borderId="14" xfId="4" applyNumberFormat="1" applyFont="1" applyFill="1" applyBorder="1" applyAlignment="1">
      <alignment horizontal="center" vertical="center"/>
    </xf>
    <xf numFmtId="1" fontId="13" fillId="3" borderId="23" xfId="4" applyNumberFormat="1" applyFont="1" applyFill="1" applyBorder="1" applyAlignment="1" applyProtection="1">
      <alignment horizontal="center"/>
      <protection locked="0"/>
    </xf>
    <xf numFmtId="0" fontId="11" fillId="2" borderId="15" xfId="4" applyFont="1" applyFill="1" applyBorder="1" applyAlignment="1">
      <alignment horizontal="center"/>
    </xf>
    <xf numFmtId="0" fontId="13" fillId="3" borderId="43" xfId="4" applyFont="1" applyFill="1" applyBorder="1" applyAlignment="1" applyProtection="1">
      <alignment horizontal="center"/>
      <protection locked="0"/>
    </xf>
    <xf numFmtId="166" fontId="11" fillId="2" borderId="13" xfId="4" applyNumberFormat="1" applyFont="1" applyFill="1" applyBorder="1" applyAlignment="1">
      <alignment horizontal="center"/>
    </xf>
    <xf numFmtId="10" fontId="11" fillId="2" borderId="22" xfId="4" applyNumberFormat="1" applyFont="1" applyFill="1" applyBorder="1" applyAlignment="1">
      <alignment horizontal="center" vertical="center"/>
    </xf>
    <xf numFmtId="166" fontId="11" fillId="2" borderId="14" xfId="4" applyNumberFormat="1" applyFont="1" applyFill="1" applyBorder="1" applyAlignment="1">
      <alignment horizontal="center"/>
    </xf>
    <xf numFmtId="10" fontId="11" fillId="2" borderId="24" xfId="4" applyNumberFormat="1" applyFont="1" applyFill="1" applyBorder="1" applyAlignment="1">
      <alignment horizontal="center" vertical="center"/>
    </xf>
    <xf numFmtId="166" fontId="11" fillId="2" borderId="15" xfId="4" applyNumberFormat="1" applyFont="1" applyFill="1" applyBorder="1" applyAlignment="1">
      <alignment horizontal="center"/>
    </xf>
    <xf numFmtId="10" fontId="11" fillId="2" borderId="44" xfId="4" applyNumberFormat="1" applyFont="1" applyFill="1" applyBorder="1" applyAlignment="1">
      <alignment horizontal="center" vertical="center"/>
    </xf>
    <xf numFmtId="0" fontId="14" fillId="2" borderId="24" xfId="4" applyFont="1" applyFill="1" applyBorder="1" applyAlignment="1">
      <alignment horizontal="center"/>
    </xf>
    <xf numFmtId="2" fontId="14" fillId="2" borderId="44" xfId="4" applyNumberFormat="1" applyFont="1" applyFill="1" applyBorder="1" applyAlignment="1">
      <alignment horizontal="center"/>
    </xf>
    <xf numFmtId="10" fontId="11" fillId="2" borderId="15" xfId="4" applyNumberFormat="1" applyFont="1" applyFill="1" applyBorder="1" applyAlignment="1">
      <alignment horizontal="center" vertical="center"/>
    </xf>
    <xf numFmtId="0" fontId="11" fillId="2" borderId="45" xfId="4" applyFont="1" applyFill="1" applyBorder="1" applyAlignment="1">
      <alignment horizontal="right"/>
    </xf>
    <xf numFmtId="2" fontId="13" fillId="7" borderId="33" xfId="4" applyNumberFormat="1" applyFont="1" applyFill="1" applyBorder="1" applyAlignment="1">
      <alignment horizontal="center"/>
    </xf>
    <xf numFmtId="10" fontId="13" fillId="7" borderId="33" xfId="4" applyNumberFormat="1" applyFont="1" applyFill="1" applyBorder="1" applyAlignment="1">
      <alignment horizontal="center"/>
    </xf>
    <xf numFmtId="0" fontId="11" fillId="2" borderId="41" xfId="4" applyFont="1" applyFill="1" applyBorder="1" applyAlignment="1">
      <alignment horizontal="right"/>
    </xf>
    <xf numFmtId="10" fontId="13" fillId="6" borderId="57" xfId="4" applyNumberFormat="1" applyFont="1" applyFill="1" applyBorder="1" applyAlignment="1">
      <alignment horizontal="center"/>
    </xf>
    <xf numFmtId="0" fontId="11" fillId="2" borderId="17" xfId="4" applyFont="1" applyFill="1" applyBorder="1" applyAlignment="1">
      <alignment horizontal="right"/>
    </xf>
    <xf numFmtId="0" fontId="13" fillId="7" borderId="46" xfId="4" applyFont="1" applyFill="1" applyBorder="1" applyAlignment="1">
      <alignment horizontal="center"/>
    </xf>
    <xf numFmtId="165" fontId="13" fillId="2" borderId="0" xfId="4" applyNumberFormat="1" applyFont="1" applyFill="1" applyAlignment="1">
      <alignment horizontal="center"/>
    </xf>
    <xf numFmtId="0" fontId="12" fillId="2" borderId="47" xfId="4" applyFont="1" applyFill="1" applyBorder="1" applyAlignment="1">
      <alignment horizontal="center"/>
    </xf>
    <xf numFmtId="0" fontId="12" fillId="2" borderId="40" xfId="4" applyFont="1" applyFill="1" applyBorder="1" applyAlignment="1">
      <alignment horizontal="center"/>
    </xf>
    <xf numFmtId="0" fontId="12" fillId="2" borderId="10" xfId="4" applyFont="1" applyFill="1" applyBorder="1" applyAlignment="1">
      <alignment horizontal="center"/>
    </xf>
    <xf numFmtId="0" fontId="12" fillId="2" borderId="30" xfId="4" applyFont="1" applyFill="1" applyBorder="1" applyAlignment="1">
      <alignment horizontal="center"/>
    </xf>
    <xf numFmtId="0" fontId="11" fillId="2" borderId="48" xfId="4" applyFont="1" applyFill="1" applyBorder="1" applyAlignment="1">
      <alignment horizontal="center"/>
    </xf>
    <xf numFmtId="0" fontId="11" fillId="2" borderId="7" xfId="4" applyFont="1" applyFill="1" applyBorder="1" applyAlignment="1">
      <alignment horizontal="center"/>
    </xf>
    <xf numFmtId="171" fontId="13" fillId="3" borderId="34" xfId="4" applyNumberFormat="1" applyFont="1" applyFill="1" applyBorder="1" applyAlignment="1" applyProtection="1">
      <alignment horizontal="center"/>
      <protection locked="0"/>
    </xf>
    <xf numFmtId="1" fontId="12" fillId="6" borderId="49" xfId="4" applyNumberFormat="1" applyFont="1" applyFill="1" applyBorder="1" applyAlignment="1">
      <alignment horizontal="center"/>
    </xf>
    <xf numFmtId="1" fontId="12" fillId="6" borderId="50" xfId="4" applyNumberFormat="1" applyFont="1" applyFill="1" applyBorder="1" applyAlignment="1">
      <alignment horizontal="center"/>
    </xf>
    <xf numFmtId="171" fontId="12" fillId="6" borderId="15" xfId="4" applyNumberFormat="1" applyFont="1" applyFill="1" applyBorder="1" applyAlignment="1">
      <alignment horizontal="center"/>
    </xf>
    <xf numFmtId="0" fontId="11" fillId="2" borderId="51" xfId="4" applyFont="1" applyFill="1" applyBorder="1" applyAlignment="1">
      <alignment horizontal="right"/>
    </xf>
    <xf numFmtId="0" fontId="13" fillId="3" borderId="52" xfId="4" applyFont="1" applyFill="1" applyBorder="1" applyAlignment="1" applyProtection="1">
      <alignment horizontal="center"/>
      <protection locked="0"/>
    </xf>
    <xf numFmtId="0" fontId="11" fillId="2" borderId="25" xfId="4" applyFont="1" applyFill="1" applyBorder="1" applyAlignment="1">
      <alignment horizontal="right"/>
    </xf>
    <xf numFmtId="2" fontId="11" fillId="6" borderId="27" xfId="4" applyNumberFormat="1" applyFont="1" applyFill="1" applyBorder="1" applyAlignment="1">
      <alignment horizontal="center"/>
    </xf>
    <xf numFmtId="2" fontId="11" fillId="7" borderId="27" xfId="4" applyNumberFormat="1" applyFont="1" applyFill="1" applyBorder="1" applyAlignment="1">
      <alignment horizontal="center"/>
    </xf>
    <xf numFmtId="166" fontId="11" fillId="6" borderId="27" xfId="4" applyNumberFormat="1" applyFont="1" applyFill="1" applyBorder="1" applyAlignment="1">
      <alignment horizontal="center"/>
    </xf>
    <xf numFmtId="166" fontId="11" fillId="7" borderId="27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11" fillId="2" borderId="53" xfId="4" applyFont="1" applyFill="1" applyBorder="1" applyAlignment="1">
      <alignment horizontal="right"/>
    </xf>
    <xf numFmtId="2" fontId="11" fillId="7" borderId="30" xfId="4" applyNumberFormat="1" applyFont="1" applyFill="1" applyBorder="1" applyAlignment="1">
      <alignment horizontal="center"/>
    </xf>
    <xf numFmtId="0" fontId="12" fillId="2" borderId="0" xfId="4" applyFont="1" applyFill="1" applyAlignment="1">
      <alignment horizontal="center" wrapText="1"/>
    </xf>
    <xf numFmtId="0" fontId="11" fillId="2" borderId="16" xfId="4" applyFont="1" applyFill="1" applyBorder="1" applyAlignment="1">
      <alignment horizontal="right"/>
    </xf>
    <xf numFmtId="171" fontId="12" fillId="7" borderId="16" xfId="4" applyNumberFormat="1" applyFont="1" applyFill="1" applyBorder="1" applyAlignment="1">
      <alignment horizontal="center"/>
    </xf>
    <xf numFmtId="10" fontId="11" fillId="2" borderId="0" xfId="4" applyNumberFormat="1" applyFont="1" applyFill="1" applyAlignment="1">
      <alignment horizontal="center"/>
    </xf>
    <xf numFmtId="10" fontId="12" fillId="6" borderId="41" xfId="4" applyNumberFormat="1" applyFont="1" applyFill="1" applyBorder="1" applyAlignment="1">
      <alignment horizontal="center"/>
    </xf>
    <xf numFmtId="0" fontId="12" fillId="7" borderId="17" xfId="4" applyFont="1" applyFill="1" applyBorder="1" applyAlignment="1">
      <alignment horizontal="center"/>
    </xf>
    <xf numFmtId="0" fontId="12" fillId="2" borderId="54" xfId="4" applyFont="1" applyFill="1" applyBorder="1" applyAlignment="1">
      <alignment horizontal="center"/>
    </xf>
    <xf numFmtId="0" fontId="12" fillId="2" borderId="55" xfId="4" applyFont="1" applyFill="1" applyBorder="1" applyAlignment="1">
      <alignment horizontal="center"/>
    </xf>
    <xf numFmtId="0" fontId="12" fillId="2" borderId="22" xfId="4" applyFont="1" applyFill="1" applyBorder="1" applyAlignment="1">
      <alignment horizontal="center" wrapText="1"/>
    </xf>
    <xf numFmtId="0" fontId="11" fillId="2" borderId="23" xfId="4" applyFont="1" applyFill="1" applyBorder="1" applyAlignment="1">
      <alignment horizontal="center"/>
    </xf>
    <xf numFmtId="1" fontId="13" fillId="3" borderId="31" xfId="4" applyNumberFormat="1" applyFont="1" applyFill="1" applyBorder="1" applyAlignment="1" applyProtection="1">
      <alignment horizontal="center"/>
      <protection locked="0"/>
    </xf>
    <xf numFmtId="166" fontId="11" fillId="2" borderId="26" xfId="4" applyNumberFormat="1" applyFont="1" applyFill="1" applyBorder="1" applyAlignment="1">
      <alignment horizontal="center"/>
    </xf>
    <xf numFmtId="10" fontId="11" fillId="2" borderId="30" xfId="4" applyNumberFormat="1" applyFont="1" applyFill="1" applyBorder="1" applyAlignment="1">
      <alignment horizontal="center"/>
    </xf>
    <xf numFmtId="166" fontId="11" fillId="2" borderId="31" xfId="4" applyNumberFormat="1" applyFont="1" applyFill="1" applyBorder="1" applyAlignment="1">
      <alignment horizontal="center"/>
    </xf>
    <xf numFmtId="10" fontId="11" fillId="2" borderId="32" xfId="4" applyNumberFormat="1" applyFont="1" applyFill="1" applyBorder="1" applyAlignment="1">
      <alignment horizontal="center"/>
    </xf>
    <xf numFmtId="0" fontId="11" fillId="2" borderId="34" xfId="4" applyFont="1" applyFill="1" applyBorder="1" applyAlignment="1">
      <alignment horizontal="center"/>
    </xf>
    <xf numFmtId="1" fontId="13" fillId="3" borderId="35" xfId="4" applyNumberFormat="1" applyFont="1" applyFill="1" applyBorder="1" applyAlignment="1" applyProtection="1">
      <alignment horizontal="center"/>
      <protection locked="0"/>
    </xf>
    <xf numFmtId="166" fontId="11" fillId="2" borderId="35" xfId="4" applyNumberFormat="1" applyFont="1" applyFill="1" applyBorder="1" applyAlignment="1">
      <alignment horizontal="center"/>
    </xf>
    <xf numFmtId="10" fontId="11" fillId="2" borderId="36" xfId="4" applyNumberFormat="1" applyFont="1" applyFill="1" applyBorder="1" applyAlignment="1">
      <alignment horizontal="center"/>
    </xf>
    <xf numFmtId="2" fontId="11" fillId="2" borderId="24" xfId="4" applyNumberFormat="1" applyFont="1" applyFill="1" applyBorder="1" applyAlignment="1">
      <alignment horizontal="center"/>
    </xf>
    <xf numFmtId="171" fontId="11" fillId="2" borderId="2" xfId="4" applyNumberFormat="1" applyFont="1" applyFill="1" applyBorder="1" applyAlignment="1">
      <alignment horizontal="right"/>
    </xf>
    <xf numFmtId="2" fontId="13" fillId="7" borderId="27" xfId="4" applyNumberFormat="1" applyFont="1" applyFill="1" applyBorder="1" applyAlignment="1">
      <alignment horizontal="center"/>
    </xf>
    <xf numFmtId="10" fontId="13" fillId="7" borderId="27" xfId="4" applyNumberFormat="1" applyFont="1" applyFill="1" applyBorder="1" applyAlignment="1">
      <alignment horizontal="center"/>
    </xf>
    <xf numFmtId="0" fontId="11" fillId="2" borderId="23" xfId="4" applyFont="1" applyFill="1" applyBorder="1"/>
    <xf numFmtId="10" fontId="13" fillId="6" borderId="27" xfId="4" applyNumberFormat="1" applyFont="1" applyFill="1" applyBorder="1" applyAlignment="1">
      <alignment horizontal="center"/>
    </xf>
    <xf numFmtId="0" fontId="11" fillId="2" borderId="43" xfId="4" applyFont="1" applyFill="1" applyBorder="1"/>
    <xf numFmtId="0" fontId="11" fillId="2" borderId="56" xfId="4" applyFont="1" applyFill="1" applyBorder="1" applyAlignment="1">
      <alignment horizontal="right"/>
    </xf>
    <xf numFmtId="0" fontId="13" fillId="7" borderId="17" xfId="4" applyFont="1" applyFill="1" applyBorder="1" applyAlignment="1">
      <alignment horizontal="center"/>
    </xf>
    <xf numFmtId="0" fontId="19" fillId="2" borderId="0" xfId="4" applyFont="1" applyFill="1" applyAlignment="1">
      <alignment horizontal="right" vertical="center" wrapText="1"/>
    </xf>
    <xf numFmtId="0" fontId="19" fillId="2" borderId="9" xfId="4" applyFont="1" applyFill="1" applyBorder="1" applyAlignment="1">
      <alignment horizontal="left" vertical="center" wrapText="1"/>
    </xf>
    <xf numFmtId="0" fontId="11" fillId="2" borderId="9" xfId="4" applyFont="1" applyFill="1" applyBorder="1"/>
    <xf numFmtId="0" fontId="11" fillId="2" borderId="10" xfId="4" applyFont="1" applyFill="1" applyBorder="1" applyAlignment="1">
      <alignment horizontal="center"/>
    </xf>
    <xf numFmtId="0" fontId="11" fillId="2" borderId="7" xfId="4" applyFont="1" applyFill="1" applyBorder="1"/>
    <xf numFmtId="0" fontId="12" fillId="2" borderId="11" xfId="4" applyFont="1" applyFill="1" applyBorder="1"/>
    <xf numFmtId="0" fontId="11" fillId="2" borderId="11" xfId="4" applyFont="1" applyFill="1" applyBorder="1"/>
    <xf numFmtId="0" fontId="1" fillId="2" borderId="0" xfId="5" applyFont="1" applyFill="1"/>
    <xf numFmtId="0" fontId="2" fillId="2" borderId="0" xfId="5" applyFont="1" applyFill="1"/>
    <xf numFmtId="0" fontId="2" fillId="2" borderId="0" xfId="5" applyFont="1" applyFill="1" applyAlignment="1">
      <alignment horizontal="right"/>
    </xf>
    <xf numFmtId="0" fontId="4" fillId="2" borderId="0" xfId="5" applyFont="1" applyFill="1"/>
    <xf numFmtId="0" fontId="4" fillId="2" borderId="0" xfId="5" applyFont="1" applyFill="1" applyAlignment="1">
      <alignment horizontal="left"/>
    </xf>
    <xf numFmtId="0" fontId="5" fillId="2" borderId="0" xfId="5" applyFont="1" applyFill="1" applyAlignment="1">
      <alignment horizontal="left"/>
    </xf>
    <xf numFmtId="0" fontId="5" fillId="2" borderId="0" xfId="5" applyFont="1" applyFill="1" applyAlignment="1">
      <alignment horizontal="center"/>
    </xf>
    <xf numFmtId="0" fontId="6" fillId="2" borderId="0" xfId="5" applyFont="1" applyFill="1"/>
    <xf numFmtId="0" fontId="5" fillId="2" borderId="0" xfId="5" applyFont="1" applyFill="1"/>
    <xf numFmtId="2" fontId="5" fillId="2" borderId="0" xfId="5" applyNumberFormat="1" applyFont="1" applyFill="1" applyAlignment="1">
      <alignment horizontal="center"/>
    </xf>
    <xf numFmtId="164" fontId="5" fillId="2" borderId="0" xfId="5" applyNumberFormat="1" applyFont="1" applyFill="1" applyAlignment="1">
      <alignment horizontal="center"/>
    </xf>
    <xf numFmtId="0" fontId="5" fillId="2" borderId="1" xfId="5" applyFont="1" applyFill="1" applyBorder="1" applyAlignment="1">
      <alignment horizontal="center"/>
    </xf>
    <xf numFmtId="0" fontId="5" fillId="2" borderId="2" xfId="5" applyFont="1" applyFill="1" applyBorder="1" applyAlignment="1">
      <alignment horizontal="center"/>
    </xf>
    <xf numFmtId="0" fontId="6" fillId="2" borderId="3" xfId="5" applyFont="1" applyFill="1" applyBorder="1" applyAlignment="1">
      <alignment horizontal="center"/>
    </xf>
    <xf numFmtId="0" fontId="7" fillId="3" borderId="3" xfId="5" applyFont="1" applyFill="1" applyBorder="1" applyAlignment="1" applyProtection="1">
      <alignment horizontal="center"/>
      <protection locked="0"/>
    </xf>
    <xf numFmtId="2" fontId="7" fillId="3" borderId="3" xfId="5" applyNumberFormat="1" applyFont="1" applyFill="1" applyBorder="1" applyAlignment="1" applyProtection="1">
      <alignment horizontal="center"/>
      <protection locked="0"/>
    </xf>
    <xf numFmtId="2" fontId="7" fillId="3" borderId="4" xfId="5" applyNumberFormat="1" applyFont="1" applyFill="1" applyBorder="1" applyAlignment="1" applyProtection="1">
      <alignment horizontal="center"/>
      <protection locked="0"/>
    </xf>
    <xf numFmtId="0" fontId="7" fillId="3" borderId="5" xfId="5" applyFont="1" applyFill="1" applyBorder="1" applyAlignment="1" applyProtection="1">
      <alignment horizontal="center"/>
      <protection locked="0"/>
    </xf>
    <xf numFmtId="2" fontId="7" fillId="3" borderId="5" xfId="5" applyNumberFormat="1" applyFont="1" applyFill="1" applyBorder="1" applyAlignment="1" applyProtection="1">
      <alignment horizontal="center"/>
      <protection locked="0"/>
    </xf>
    <xf numFmtId="0" fontId="6" fillId="2" borderId="4" xfId="5" applyFont="1" applyFill="1" applyBorder="1"/>
    <xf numFmtId="1" fontId="5" fillId="4" borderId="2" xfId="5" applyNumberFormat="1" applyFont="1" applyFill="1" applyBorder="1" applyAlignment="1">
      <alignment horizontal="center"/>
    </xf>
    <xf numFmtId="1" fontId="5" fillId="4" borderId="1" xfId="5" applyNumberFormat="1" applyFont="1" applyFill="1" applyBorder="1" applyAlignment="1">
      <alignment horizontal="center"/>
    </xf>
    <xf numFmtId="2" fontId="5" fillId="4" borderId="1" xfId="5" applyNumberFormat="1" applyFont="1" applyFill="1" applyBorder="1" applyAlignment="1">
      <alignment horizontal="center"/>
    </xf>
    <xf numFmtId="0" fontId="6" fillId="2" borderId="3" xfId="5" applyFont="1" applyFill="1" applyBorder="1"/>
    <xf numFmtId="10" fontId="5" fillId="5" borderId="1" xfId="5" applyNumberFormat="1" applyFont="1" applyFill="1" applyBorder="1" applyAlignment="1">
      <alignment horizontal="center"/>
    </xf>
    <xf numFmtId="165" fontId="5" fillId="2" borderId="0" xfId="5" applyNumberFormat="1" applyFont="1" applyFill="1" applyAlignment="1">
      <alignment horizontal="center"/>
    </xf>
    <xf numFmtId="0" fontId="6" fillId="2" borderId="6" xfId="5" applyFont="1" applyFill="1" applyBorder="1"/>
    <xf numFmtId="0" fontId="6" fillId="2" borderId="5" xfId="5" applyFont="1" applyFill="1" applyBorder="1"/>
    <xf numFmtId="0" fontId="5" fillId="4" borderId="1" xfId="5" applyFont="1" applyFill="1" applyBorder="1" applyAlignment="1">
      <alignment horizontal="center"/>
    </xf>
    <xf numFmtId="0" fontId="5" fillId="2" borderId="7" xfId="5" applyFont="1" applyFill="1" applyBorder="1" applyAlignment="1">
      <alignment horizontal="center"/>
    </xf>
    <xf numFmtId="0" fontId="6" fillId="2" borderId="7" xfId="5" applyFont="1" applyFill="1" applyBorder="1"/>
    <xf numFmtId="0" fontId="6" fillId="2" borderId="8" xfId="5" applyFont="1" applyFill="1" applyBorder="1"/>
    <xf numFmtId="0" fontId="6" fillId="2" borderId="0" xfId="5" applyFont="1" applyFill="1" applyAlignment="1" applyProtection="1">
      <alignment horizontal="left"/>
      <protection locked="0"/>
    </xf>
    <xf numFmtId="0" fontId="6" fillId="2" borderId="0" xfId="5" applyFont="1" applyFill="1" applyProtection="1">
      <protection locked="0"/>
    </xf>
    <xf numFmtId="0" fontId="2" fillId="2" borderId="9" xfId="5" applyFont="1" applyFill="1" applyBorder="1"/>
    <xf numFmtId="0" fontId="2" fillId="2" borderId="0" xfId="5" applyFont="1" applyFill="1" applyAlignment="1">
      <alignment horizontal="center"/>
    </xf>
    <xf numFmtId="10" fontId="2" fillId="2" borderId="9" xfId="5" applyNumberFormat="1" applyFont="1" applyFill="1" applyBorder="1"/>
    <xf numFmtId="0" fontId="0" fillId="2" borderId="0" xfId="5" applyFont="1" applyFill="1"/>
    <xf numFmtId="0" fontId="1" fillId="2" borderId="10" xfId="5" applyFont="1" applyFill="1" applyBorder="1" applyAlignment="1">
      <alignment horizontal="center"/>
    </xf>
    <xf numFmtId="0" fontId="2" fillId="2" borderId="10" xfId="5" applyFont="1" applyFill="1" applyBorder="1" applyAlignment="1">
      <alignment horizontal="center"/>
    </xf>
    <xf numFmtId="0" fontId="1" fillId="2" borderId="0" xfId="5" applyFont="1" applyFill="1" applyAlignment="1">
      <alignment horizontal="right"/>
    </xf>
    <xf numFmtId="0" fontId="2" fillId="2" borderId="7" xfId="5" applyFont="1" applyFill="1" applyBorder="1"/>
    <xf numFmtId="0" fontId="1" fillId="2" borderId="11" xfId="5" applyFont="1" applyFill="1" applyBorder="1"/>
    <xf numFmtId="0" fontId="2" fillId="2" borderId="11" xfId="5" applyFont="1" applyFill="1" applyBorder="1"/>
    <xf numFmtId="0" fontId="1" fillId="2" borderId="0" xfId="6" applyFont="1" applyFill="1"/>
    <xf numFmtId="0" fontId="2" fillId="2" borderId="0" xfId="6" applyFont="1" applyFill="1"/>
    <xf numFmtId="0" fontId="2" fillId="2" borderId="0" xfId="6" applyFont="1" applyFill="1" applyAlignment="1">
      <alignment horizontal="right"/>
    </xf>
    <xf numFmtId="0" fontId="4" fillId="2" borderId="0" xfId="6" applyFont="1" applyFill="1"/>
    <xf numFmtId="0" fontId="4" fillId="2" borderId="0" xfId="6" applyFont="1" applyFill="1" applyAlignment="1">
      <alignment horizontal="left"/>
    </xf>
    <xf numFmtId="0" fontId="5" fillId="2" borderId="0" xfId="6" applyFont="1" applyFill="1" applyAlignment="1">
      <alignment horizontal="left"/>
    </xf>
    <xf numFmtId="0" fontId="5" fillId="2" borderId="0" xfId="6" applyFont="1" applyFill="1" applyAlignment="1">
      <alignment horizontal="center"/>
    </xf>
    <xf numFmtId="0" fontId="6" fillId="2" borderId="0" xfId="6" applyFont="1" applyFill="1"/>
    <xf numFmtId="0" fontId="5" fillId="2" borderId="0" xfId="6" applyFont="1" applyFill="1"/>
    <xf numFmtId="2" fontId="5" fillId="2" borderId="0" xfId="6" applyNumberFormat="1" applyFont="1" applyFill="1" applyAlignment="1">
      <alignment horizontal="center"/>
    </xf>
    <xf numFmtId="164" fontId="5" fillId="2" borderId="0" xfId="6" applyNumberFormat="1" applyFont="1" applyFill="1" applyAlignment="1">
      <alignment horizontal="center"/>
    </xf>
    <xf numFmtId="0" fontId="5" fillId="2" borderId="1" xfId="6" applyFont="1" applyFill="1" applyBorder="1" applyAlignment="1">
      <alignment horizontal="center"/>
    </xf>
    <xf numFmtId="0" fontId="5" fillId="2" borderId="2" xfId="6" applyFont="1" applyFill="1" applyBorder="1" applyAlignment="1">
      <alignment horizontal="center"/>
    </xf>
    <xf numFmtId="0" fontId="6" fillId="2" borderId="3" xfId="6" applyFont="1" applyFill="1" applyBorder="1" applyAlignment="1">
      <alignment horizontal="center"/>
    </xf>
    <xf numFmtId="0" fontId="7" fillId="3" borderId="3" xfId="6" applyFont="1" applyFill="1" applyBorder="1" applyAlignment="1" applyProtection="1">
      <alignment horizontal="center"/>
      <protection locked="0"/>
    </xf>
    <xf numFmtId="2" fontId="7" fillId="3" borderId="3" xfId="6" applyNumberFormat="1" applyFont="1" applyFill="1" applyBorder="1" applyAlignment="1" applyProtection="1">
      <alignment horizontal="center"/>
      <protection locked="0"/>
    </xf>
    <xf numFmtId="2" fontId="7" fillId="3" borderId="4" xfId="6" applyNumberFormat="1" applyFont="1" applyFill="1" applyBorder="1" applyAlignment="1" applyProtection="1">
      <alignment horizontal="center"/>
      <protection locked="0"/>
    </xf>
    <xf numFmtId="0" fontId="7" fillId="3" borderId="5" xfId="6" applyFont="1" applyFill="1" applyBorder="1" applyAlignment="1" applyProtection="1">
      <alignment horizontal="center"/>
      <protection locked="0"/>
    </xf>
    <xf numFmtId="2" fontId="7" fillId="3" borderId="5" xfId="6" applyNumberFormat="1" applyFont="1" applyFill="1" applyBorder="1" applyAlignment="1" applyProtection="1">
      <alignment horizontal="center"/>
      <protection locked="0"/>
    </xf>
    <xf numFmtId="0" fontId="6" fillId="2" borderId="4" xfId="6" applyFont="1" applyFill="1" applyBorder="1"/>
    <xf numFmtId="1" fontId="5" fillId="4" borderId="2" xfId="6" applyNumberFormat="1" applyFont="1" applyFill="1" applyBorder="1" applyAlignment="1">
      <alignment horizontal="center"/>
    </xf>
    <xf numFmtId="1" fontId="5" fillId="4" borderId="1" xfId="6" applyNumberFormat="1" applyFont="1" applyFill="1" applyBorder="1" applyAlignment="1">
      <alignment horizontal="center"/>
    </xf>
    <xf numFmtId="2" fontId="5" fillId="4" borderId="1" xfId="6" applyNumberFormat="1" applyFont="1" applyFill="1" applyBorder="1" applyAlignment="1">
      <alignment horizontal="center"/>
    </xf>
    <xf numFmtId="0" fontId="6" fillId="2" borderId="3" xfId="6" applyFont="1" applyFill="1" applyBorder="1"/>
    <xf numFmtId="10" fontId="5" fillId="5" borderId="1" xfId="6" applyNumberFormat="1" applyFont="1" applyFill="1" applyBorder="1" applyAlignment="1">
      <alignment horizontal="center"/>
    </xf>
    <xf numFmtId="165" fontId="5" fillId="2" borderId="0" xfId="6" applyNumberFormat="1" applyFont="1" applyFill="1" applyAlignment="1">
      <alignment horizontal="center"/>
    </xf>
    <xf numFmtId="0" fontId="6" fillId="2" borderId="6" xfId="6" applyFont="1" applyFill="1" applyBorder="1"/>
    <xf numFmtId="0" fontId="6" fillId="2" borderId="5" xfId="6" applyFont="1" applyFill="1" applyBorder="1"/>
    <xf numFmtId="0" fontId="5" fillId="4" borderId="1" xfId="6" applyFont="1" applyFill="1" applyBorder="1" applyAlignment="1">
      <alignment horizontal="center"/>
    </xf>
    <xf numFmtId="0" fontId="5" fillId="2" borderId="7" xfId="6" applyFont="1" applyFill="1" applyBorder="1" applyAlignment="1">
      <alignment horizontal="center"/>
    </xf>
    <xf numFmtId="0" fontId="6" fillId="2" borderId="7" xfId="6" applyFont="1" applyFill="1" applyBorder="1"/>
    <xf numFmtId="0" fontId="6" fillId="2" borderId="8" xfId="6" applyFont="1" applyFill="1" applyBorder="1"/>
    <xf numFmtId="0" fontId="6" fillId="2" borderId="0" xfId="6" applyFont="1" applyFill="1" applyAlignment="1" applyProtection="1">
      <alignment horizontal="left"/>
      <protection locked="0"/>
    </xf>
    <xf numFmtId="0" fontId="6" fillId="2" borderId="0" xfId="6" applyFont="1" applyFill="1" applyProtection="1">
      <protection locked="0"/>
    </xf>
    <xf numFmtId="0" fontId="2" fillId="2" borderId="9" xfId="6" applyFont="1" applyFill="1" applyBorder="1"/>
    <xf numFmtId="0" fontId="2" fillId="2" borderId="0" xfId="6" applyFont="1" applyFill="1" applyAlignment="1">
      <alignment horizontal="center"/>
    </xf>
    <xf numFmtId="10" fontId="2" fillId="2" borderId="9" xfId="6" applyNumberFormat="1" applyFont="1" applyFill="1" applyBorder="1"/>
    <xf numFmtId="0" fontId="0" fillId="2" borderId="0" xfId="6" applyFont="1" applyFill="1"/>
    <xf numFmtId="0" fontId="1" fillId="2" borderId="10" xfId="6" applyFont="1" applyFill="1" applyBorder="1" applyAlignment="1">
      <alignment horizontal="center"/>
    </xf>
    <xf numFmtId="0" fontId="2" fillId="2" borderId="10" xfId="6" applyFont="1" applyFill="1" applyBorder="1" applyAlignment="1">
      <alignment horizontal="center"/>
    </xf>
    <xf numFmtId="0" fontId="1" fillId="2" borderId="0" xfId="6" applyFont="1" applyFill="1" applyAlignment="1">
      <alignment horizontal="right"/>
    </xf>
    <xf numFmtId="0" fontId="2" fillId="2" borderId="7" xfId="6" applyFont="1" applyFill="1" applyBorder="1"/>
    <xf numFmtId="0" fontId="1" fillId="2" borderId="11" xfId="6" applyFont="1" applyFill="1" applyBorder="1"/>
    <xf numFmtId="0" fontId="2" fillId="2" borderId="11" xfId="6" applyFont="1" applyFill="1" applyBorder="1"/>
    <xf numFmtId="0" fontId="3" fillId="2" borderId="0" xfId="6" applyFont="1" applyFill="1" applyAlignment="1">
      <alignment horizontal="center"/>
    </xf>
    <xf numFmtId="0" fontId="1" fillId="2" borderId="10" xfId="6" applyFont="1" applyFill="1" applyBorder="1" applyAlignment="1">
      <alignment horizontal="center"/>
    </xf>
    <xf numFmtId="0" fontId="3" fillId="2" borderId="0" xfId="5" applyFont="1" applyFill="1" applyAlignment="1">
      <alignment horizontal="center"/>
    </xf>
    <xf numFmtId="0" fontId="1" fillId="2" borderId="10" xfId="5" applyFont="1" applyFill="1" applyBorder="1" applyAlignment="1">
      <alignment horizontal="center"/>
    </xf>
    <xf numFmtId="10" fontId="15" fillId="2" borderId="14" xfId="4" applyNumberFormat="1" applyFont="1" applyFill="1" applyBorder="1" applyAlignment="1">
      <alignment horizontal="center" vertical="center"/>
    </xf>
    <xf numFmtId="0" fontId="19" fillId="2" borderId="21" xfId="4" applyFont="1" applyFill="1" applyBorder="1" applyAlignment="1">
      <alignment horizontal="left" vertical="center" wrapText="1"/>
    </xf>
    <xf numFmtId="0" fontId="19" fillId="2" borderId="10" xfId="4" applyFont="1" applyFill="1" applyBorder="1" applyAlignment="1">
      <alignment horizontal="left" vertical="center" wrapText="1"/>
    </xf>
    <xf numFmtId="0" fontId="19" fillId="2" borderId="43" xfId="4" applyFont="1" applyFill="1" applyBorder="1" applyAlignment="1">
      <alignment horizontal="left" vertical="center" wrapText="1"/>
    </xf>
    <xf numFmtId="0" fontId="19" fillId="2" borderId="9" xfId="4" applyFont="1" applyFill="1" applyBorder="1" applyAlignment="1">
      <alignment horizontal="left" vertical="center" wrapText="1"/>
    </xf>
    <xf numFmtId="0" fontId="19" fillId="2" borderId="22" xfId="4" applyFont="1" applyFill="1" applyBorder="1" applyAlignment="1">
      <alignment horizontal="left" vertical="center" wrapText="1"/>
    </xf>
    <xf numFmtId="0" fontId="19" fillId="2" borderId="44" xfId="4" applyFont="1" applyFill="1" applyBorder="1" applyAlignment="1">
      <alignment horizontal="left" vertical="center" wrapText="1"/>
    </xf>
    <xf numFmtId="0" fontId="12" fillId="2" borderId="0" xfId="4" applyFont="1" applyFill="1" applyAlignment="1">
      <alignment horizontal="center"/>
    </xf>
    <xf numFmtId="0" fontId="12" fillId="2" borderId="10" xfId="4" applyFont="1" applyFill="1" applyBorder="1" applyAlignment="1">
      <alignment horizontal="center"/>
    </xf>
    <xf numFmtId="0" fontId="13" fillId="3" borderId="0" xfId="4" applyFont="1" applyFill="1" applyAlignment="1" applyProtection="1">
      <alignment horizontal="left"/>
      <protection locked="0"/>
    </xf>
    <xf numFmtId="0" fontId="19" fillId="2" borderId="18" xfId="4" applyFont="1" applyFill="1" applyBorder="1" applyAlignment="1">
      <alignment horizontal="justify" vertical="center" wrapText="1"/>
    </xf>
    <xf numFmtId="0" fontId="19" fillId="2" borderId="19" xfId="4" applyFont="1" applyFill="1" applyBorder="1" applyAlignment="1">
      <alignment horizontal="justify" vertical="center" wrapText="1"/>
    </xf>
    <xf numFmtId="0" fontId="19" fillId="2" borderId="20" xfId="4" applyFont="1" applyFill="1" applyBorder="1" applyAlignment="1">
      <alignment horizontal="justify" vertical="center" wrapText="1"/>
    </xf>
    <xf numFmtId="0" fontId="19" fillId="2" borderId="18" xfId="4" applyFont="1" applyFill="1" applyBorder="1" applyAlignment="1">
      <alignment horizontal="left" vertical="center" wrapText="1"/>
    </xf>
    <xf numFmtId="0" fontId="19" fillId="2" borderId="19" xfId="4" applyFont="1" applyFill="1" applyBorder="1" applyAlignment="1">
      <alignment horizontal="left" vertical="center" wrapText="1"/>
    </xf>
    <xf numFmtId="0" fontId="19" fillId="2" borderId="20" xfId="4" applyFont="1" applyFill="1" applyBorder="1" applyAlignment="1">
      <alignment horizontal="left" vertical="center" wrapText="1"/>
    </xf>
    <xf numFmtId="0" fontId="12" fillId="2" borderId="47" xfId="4" applyFont="1" applyFill="1" applyBorder="1" applyAlignment="1">
      <alignment horizontal="center"/>
    </xf>
    <xf numFmtId="0" fontId="12" fillId="2" borderId="58" xfId="4" applyFont="1" applyFill="1" applyBorder="1" applyAlignment="1">
      <alignment horizontal="center"/>
    </xf>
    <xf numFmtId="0" fontId="12" fillId="2" borderId="10" xfId="4" applyFont="1" applyFill="1" applyBorder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2" fillId="2" borderId="9" xfId="4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4" applyFont="1" applyFill="1" applyBorder="1" applyAlignment="1">
      <alignment horizontal="center" vertical="center"/>
    </xf>
    <xf numFmtId="0" fontId="19" fillId="2" borderId="21" xfId="4" applyFont="1" applyFill="1" applyBorder="1" applyAlignment="1">
      <alignment horizontal="center" vertical="center" wrapText="1"/>
    </xf>
    <xf numFmtId="0" fontId="19" fillId="2" borderId="22" xfId="4" applyFont="1" applyFill="1" applyBorder="1" applyAlignment="1">
      <alignment horizontal="center" vertical="center" wrapText="1"/>
    </xf>
    <xf numFmtId="0" fontId="19" fillId="2" borderId="43" xfId="4" applyFont="1" applyFill="1" applyBorder="1" applyAlignment="1">
      <alignment horizontal="center" vertical="center" wrapText="1"/>
    </xf>
    <xf numFmtId="0" fontId="19" fillId="2" borderId="44" xfId="4" applyFont="1" applyFill="1" applyBorder="1" applyAlignment="1">
      <alignment horizontal="center" vertical="center" wrapText="1"/>
    </xf>
    <xf numFmtId="0" fontId="12" fillId="2" borderId="40" xfId="4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4" applyFont="1" applyFill="1" applyAlignment="1" applyProtection="1">
      <alignment horizontal="left" wrapText="1"/>
      <protection locked="0"/>
    </xf>
    <xf numFmtId="0" fontId="14" fillId="3" borderId="0" xfId="4" applyFont="1" applyFill="1" applyAlignment="1" applyProtection="1">
      <alignment horizontal="left"/>
      <protection locked="0"/>
    </xf>
    <xf numFmtId="0" fontId="21" fillId="2" borderId="0" xfId="4" applyFont="1" applyFill="1" applyAlignment="1">
      <alignment horizontal="center" vertical="center"/>
    </xf>
    <xf numFmtId="0" fontId="22" fillId="2" borderId="0" xfId="4" applyFont="1" applyFill="1" applyAlignment="1">
      <alignment horizontal="center" vertical="center"/>
    </xf>
    <xf numFmtId="0" fontId="19" fillId="2" borderId="18" xfId="4" applyFont="1" applyFill="1" applyBorder="1" applyAlignment="1">
      <alignment horizontal="center"/>
    </xf>
    <xf numFmtId="0" fontId="19" fillId="2" borderId="19" xfId="4" applyFont="1" applyFill="1" applyBorder="1" applyAlignment="1">
      <alignment horizontal="center"/>
    </xf>
    <xf numFmtId="0" fontId="19" fillId="2" borderId="20" xfId="4" applyFont="1" applyFill="1" applyBorder="1" applyAlignment="1">
      <alignment horizontal="center"/>
    </xf>
    <xf numFmtId="0" fontId="20" fillId="2" borderId="10" xfId="4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10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0" xfId="3" applyFont="1" applyFill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12" fillId="2" borderId="47" xfId="3" applyFont="1" applyFill="1" applyBorder="1" applyAlignment="1">
      <alignment horizontal="center"/>
    </xf>
    <xf numFmtId="0" fontId="12" fillId="2" borderId="58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40" xfId="3" applyFont="1" applyFill="1" applyBorder="1" applyAlignment="1">
      <alignment horizontal="center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48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18" sqref="B18"/>
    </sheetView>
  </sheetViews>
  <sheetFormatPr defaultRowHeight="13.5" x14ac:dyDescent="0.25"/>
  <cols>
    <col min="1" max="1" width="27.5703125" style="632" customWidth="1"/>
    <col min="2" max="2" width="20.42578125" style="632" customWidth="1"/>
    <col min="3" max="3" width="31.85546875" style="632" customWidth="1"/>
    <col min="4" max="4" width="25.85546875" style="632" customWidth="1"/>
    <col min="5" max="5" width="25.7109375" style="632" customWidth="1"/>
    <col min="6" max="6" width="23.140625" style="632" customWidth="1"/>
    <col min="7" max="7" width="28.42578125" style="632" customWidth="1"/>
    <col min="8" max="8" width="21.5703125" style="632" customWidth="1"/>
    <col min="9" max="9" width="9.140625" style="632" customWidth="1"/>
    <col min="10" max="16384" width="9.140625" style="668"/>
  </cols>
  <sheetData>
    <row r="14" spans="1:6" ht="15" customHeight="1" x14ac:dyDescent="0.3">
      <c r="A14" s="631"/>
      <c r="C14" s="633"/>
      <c r="F14" s="633"/>
    </row>
    <row r="15" spans="1:6" ht="18.75" customHeight="1" x14ac:dyDescent="0.3">
      <c r="A15" s="675" t="s">
        <v>0</v>
      </c>
      <c r="B15" s="675"/>
      <c r="C15" s="675"/>
      <c r="D15" s="675"/>
      <c r="E15" s="675"/>
    </row>
    <row r="16" spans="1:6" ht="16.5" customHeight="1" x14ac:dyDescent="0.3">
      <c r="A16" s="634" t="s">
        <v>1</v>
      </c>
      <c r="B16" s="635" t="s">
        <v>2</v>
      </c>
    </row>
    <row r="17" spans="1:5" ht="16.5" customHeight="1" x14ac:dyDescent="0.3">
      <c r="A17" s="636" t="s">
        <v>3</v>
      </c>
      <c r="B17" s="636" t="s">
        <v>128</v>
      </c>
      <c r="D17" s="637"/>
      <c r="E17" s="638"/>
    </row>
    <row r="18" spans="1:5" ht="16.5" customHeight="1" x14ac:dyDescent="0.3">
      <c r="A18" s="639" t="s">
        <v>4</v>
      </c>
      <c r="B18" s="636" t="s">
        <v>133</v>
      </c>
      <c r="C18" s="638"/>
      <c r="D18" s="638"/>
      <c r="E18" s="638"/>
    </row>
    <row r="19" spans="1:5" ht="16.5" customHeight="1" x14ac:dyDescent="0.3">
      <c r="A19" s="639" t="s">
        <v>5</v>
      </c>
      <c r="B19" s="640">
        <v>100.4</v>
      </c>
      <c r="C19" s="638"/>
      <c r="D19" s="638"/>
      <c r="E19" s="638"/>
    </row>
    <row r="20" spans="1:5" ht="16.5" customHeight="1" x14ac:dyDescent="0.3">
      <c r="A20" s="636" t="s">
        <v>6</v>
      </c>
      <c r="B20" s="640">
        <v>20.27</v>
      </c>
      <c r="C20" s="638"/>
      <c r="D20" s="638"/>
      <c r="E20" s="638"/>
    </row>
    <row r="21" spans="1:5" ht="16.5" customHeight="1" x14ac:dyDescent="0.3">
      <c r="A21" s="636" t="s">
        <v>7</v>
      </c>
      <c r="B21" s="641">
        <f>B20/20*4/20</f>
        <v>0.20270000000000002</v>
      </c>
      <c r="C21" s="638"/>
      <c r="D21" s="638"/>
      <c r="E21" s="638"/>
    </row>
    <row r="22" spans="1:5" ht="15.75" customHeight="1" x14ac:dyDescent="0.25">
      <c r="A22" s="638"/>
      <c r="B22" s="638"/>
      <c r="C22" s="638"/>
      <c r="D22" s="638"/>
      <c r="E22" s="638"/>
    </row>
    <row r="23" spans="1:5" ht="16.5" customHeight="1" x14ac:dyDescent="0.3">
      <c r="A23" s="642" t="s">
        <v>8</v>
      </c>
      <c r="B23" s="643" t="s">
        <v>9</v>
      </c>
      <c r="C23" s="642" t="s">
        <v>10</v>
      </c>
      <c r="D23" s="642" t="s">
        <v>11</v>
      </c>
      <c r="E23" s="642" t="s">
        <v>12</v>
      </c>
    </row>
    <row r="24" spans="1:5" ht="16.5" customHeight="1" x14ac:dyDescent="0.3">
      <c r="A24" s="644">
        <v>1</v>
      </c>
      <c r="B24" s="645">
        <v>106461290</v>
      </c>
      <c r="C24" s="645">
        <v>6760.7</v>
      </c>
      <c r="D24" s="646">
        <v>1.1000000000000001</v>
      </c>
      <c r="E24" s="647">
        <v>7.6</v>
      </c>
    </row>
    <row r="25" spans="1:5" ht="16.5" customHeight="1" x14ac:dyDescent="0.3">
      <c r="A25" s="644">
        <v>2</v>
      </c>
      <c r="B25" s="645">
        <v>106236002</v>
      </c>
      <c r="C25" s="645">
        <v>6718.5</v>
      </c>
      <c r="D25" s="646">
        <v>1.1000000000000001</v>
      </c>
      <c r="E25" s="646">
        <v>7.6</v>
      </c>
    </row>
    <row r="26" spans="1:5" ht="16.5" customHeight="1" x14ac:dyDescent="0.3">
      <c r="A26" s="644">
        <v>3</v>
      </c>
      <c r="B26" s="645">
        <v>106502131</v>
      </c>
      <c r="C26" s="645">
        <v>6726.9</v>
      </c>
      <c r="D26" s="646">
        <v>1.1000000000000001</v>
      </c>
      <c r="E26" s="646">
        <v>7.6</v>
      </c>
    </row>
    <row r="27" spans="1:5" ht="16.5" customHeight="1" x14ac:dyDescent="0.3">
      <c r="A27" s="644">
        <v>4</v>
      </c>
      <c r="B27" s="645">
        <v>106563478</v>
      </c>
      <c r="C27" s="645">
        <v>6730.9</v>
      </c>
      <c r="D27" s="646">
        <v>1.1000000000000001</v>
      </c>
      <c r="E27" s="646">
        <v>7.6</v>
      </c>
    </row>
    <row r="28" spans="1:5" ht="16.5" customHeight="1" x14ac:dyDescent="0.3">
      <c r="A28" s="644">
        <v>5</v>
      </c>
      <c r="B28" s="645">
        <v>106312189</v>
      </c>
      <c r="C28" s="645">
        <v>6764.2</v>
      </c>
      <c r="D28" s="646">
        <v>1.1000000000000001</v>
      </c>
      <c r="E28" s="646">
        <v>7.6</v>
      </c>
    </row>
    <row r="29" spans="1:5" ht="16.5" customHeight="1" x14ac:dyDescent="0.3">
      <c r="A29" s="644">
        <v>6</v>
      </c>
      <c r="B29" s="648">
        <v>106577418</v>
      </c>
      <c r="C29" s="648">
        <v>6661.8</v>
      </c>
      <c r="D29" s="649">
        <v>1.1000000000000001</v>
      </c>
      <c r="E29" s="649">
        <v>7.6</v>
      </c>
    </row>
    <row r="30" spans="1:5" ht="16.5" customHeight="1" x14ac:dyDescent="0.3">
      <c r="A30" s="650" t="s">
        <v>13</v>
      </c>
      <c r="B30" s="651">
        <f>AVERAGE(B24:B29)</f>
        <v>106442084.66666667</v>
      </c>
      <c r="C30" s="652">
        <f>AVERAGE(C24:C29)</f>
        <v>6727.166666666667</v>
      </c>
      <c r="D30" s="653">
        <f>AVERAGE(D24:D29)</f>
        <v>1.0999999999999999</v>
      </c>
      <c r="E30" s="653">
        <f>AVERAGE(E24:E29)</f>
        <v>7.6000000000000005</v>
      </c>
    </row>
    <row r="31" spans="1:5" ht="16.5" customHeight="1" x14ac:dyDescent="0.3">
      <c r="A31" s="654" t="s">
        <v>14</v>
      </c>
      <c r="B31" s="655">
        <f>(STDEV(B24:B29)/B30)</f>
        <v>1.3042771099041385E-3</v>
      </c>
      <c r="C31" s="656"/>
      <c r="D31" s="656"/>
      <c r="E31" s="657"/>
    </row>
    <row r="32" spans="1:5" s="632" customFormat="1" ht="16.5" customHeight="1" x14ac:dyDescent="0.3">
      <c r="A32" s="658" t="s">
        <v>15</v>
      </c>
      <c r="B32" s="659">
        <f>COUNT(B24:B29)</f>
        <v>6</v>
      </c>
      <c r="C32" s="660"/>
      <c r="D32" s="661"/>
      <c r="E32" s="662"/>
    </row>
    <row r="33" spans="1:5" s="632" customFormat="1" ht="15.75" customHeight="1" x14ac:dyDescent="0.25">
      <c r="A33" s="638"/>
      <c r="B33" s="638"/>
      <c r="C33" s="638"/>
      <c r="D33" s="638"/>
      <c r="E33" s="638"/>
    </row>
    <row r="34" spans="1:5" s="632" customFormat="1" ht="16.5" customHeight="1" x14ac:dyDescent="0.3">
      <c r="A34" s="639" t="s">
        <v>16</v>
      </c>
      <c r="B34" s="663" t="s">
        <v>17</v>
      </c>
      <c r="C34" s="664"/>
      <c r="D34" s="664"/>
      <c r="E34" s="664"/>
    </row>
    <row r="35" spans="1:5" ht="16.5" customHeight="1" x14ac:dyDescent="0.3">
      <c r="A35" s="639"/>
      <c r="B35" s="663" t="s">
        <v>18</v>
      </c>
      <c r="C35" s="664"/>
      <c r="D35" s="664"/>
      <c r="E35" s="664"/>
    </row>
    <row r="36" spans="1:5" ht="16.5" customHeight="1" x14ac:dyDescent="0.3">
      <c r="A36" s="639"/>
      <c r="B36" s="663" t="s">
        <v>19</v>
      </c>
      <c r="C36" s="664"/>
      <c r="D36" s="664"/>
      <c r="E36" s="664"/>
    </row>
    <row r="37" spans="1:5" ht="15.75" customHeight="1" x14ac:dyDescent="0.25">
      <c r="A37" s="638"/>
      <c r="B37" s="638"/>
      <c r="C37" s="638"/>
      <c r="D37" s="638"/>
      <c r="E37" s="638"/>
    </row>
    <row r="38" spans="1:5" ht="16.5" customHeight="1" x14ac:dyDescent="0.3">
      <c r="A38" s="634" t="s">
        <v>1</v>
      </c>
      <c r="B38" s="635" t="s">
        <v>20</v>
      </c>
    </row>
    <row r="39" spans="1:5" ht="16.5" customHeight="1" x14ac:dyDescent="0.3">
      <c r="A39" s="639" t="s">
        <v>4</v>
      </c>
      <c r="B39" s="636"/>
      <c r="C39" s="638"/>
      <c r="D39" s="638"/>
      <c r="E39" s="638"/>
    </row>
    <row r="40" spans="1:5" ht="16.5" customHeight="1" x14ac:dyDescent="0.3">
      <c r="A40" s="639" t="s">
        <v>5</v>
      </c>
      <c r="B40" s="640"/>
      <c r="C40" s="638"/>
      <c r="D40" s="638"/>
      <c r="E40" s="638"/>
    </row>
    <row r="41" spans="1:5" ht="16.5" customHeight="1" x14ac:dyDescent="0.3">
      <c r="A41" s="636" t="s">
        <v>6</v>
      </c>
      <c r="B41" s="640"/>
      <c r="C41" s="638"/>
      <c r="D41" s="638"/>
      <c r="E41" s="638"/>
    </row>
    <row r="42" spans="1:5" ht="16.5" customHeight="1" x14ac:dyDescent="0.3">
      <c r="A42" s="636" t="s">
        <v>7</v>
      </c>
      <c r="B42" s="641"/>
      <c r="C42" s="638"/>
      <c r="D42" s="638"/>
      <c r="E42" s="638"/>
    </row>
    <row r="43" spans="1:5" ht="15.75" customHeight="1" x14ac:dyDescent="0.25">
      <c r="A43" s="638"/>
      <c r="B43" s="638"/>
      <c r="C43" s="638"/>
      <c r="D43" s="638"/>
      <c r="E43" s="638"/>
    </row>
    <row r="44" spans="1:5" ht="16.5" customHeight="1" x14ac:dyDescent="0.3">
      <c r="A44" s="642" t="s">
        <v>8</v>
      </c>
      <c r="B44" s="643" t="s">
        <v>9</v>
      </c>
      <c r="C44" s="642" t="s">
        <v>10</v>
      </c>
      <c r="D44" s="642" t="s">
        <v>11</v>
      </c>
      <c r="E44" s="642" t="s">
        <v>12</v>
      </c>
    </row>
    <row r="45" spans="1:5" ht="16.5" customHeight="1" x14ac:dyDescent="0.3">
      <c r="A45" s="644">
        <v>1</v>
      </c>
      <c r="B45" s="645"/>
      <c r="C45" s="645"/>
      <c r="D45" s="646"/>
      <c r="E45" s="647"/>
    </row>
    <row r="46" spans="1:5" ht="16.5" customHeight="1" x14ac:dyDescent="0.3">
      <c r="A46" s="644">
        <v>2</v>
      </c>
      <c r="B46" s="645"/>
      <c r="C46" s="645"/>
      <c r="D46" s="646"/>
      <c r="E46" s="646"/>
    </row>
    <row r="47" spans="1:5" ht="16.5" customHeight="1" x14ac:dyDescent="0.3">
      <c r="A47" s="644">
        <v>3</v>
      </c>
      <c r="B47" s="645"/>
      <c r="C47" s="645"/>
      <c r="D47" s="646"/>
      <c r="E47" s="646"/>
    </row>
    <row r="48" spans="1:5" ht="16.5" customHeight="1" x14ac:dyDescent="0.3">
      <c r="A48" s="644">
        <v>4</v>
      </c>
      <c r="B48" s="645"/>
      <c r="C48" s="645"/>
      <c r="D48" s="646"/>
      <c r="E48" s="646"/>
    </row>
    <row r="49" spans="1:7" ht="16.5" customHeight="1" x14ac:dyDescent="0.3">
      <c r="A49" s="644">
        <v>5</v>
      </c>
      <c r="B49" s="645"/>
      <c r="C49" s="645"/>
      <c r="D49" s="646"/>
      <c r="E49" s="646"/>
    </row>
    <row r="50" spans="1:7" ht="16.5" customHeight="1" x14ac:dyDescent="0.3">
      <c r="A50" s="644">
        <v>6</v>
      </c>
      <c r="B50" s="648"/>
      <c r="C50" s="648"/>
      <c r="D50" s="649"/>
      <c r="E50" s="649"/>
    </row>
    <row r="51" spans="1:7" ht="16.5" customHeight="1" x14ac:dyDescent="0.3">
      <c r="A51" s="650" t="s">
        <v>13</v>
      </c>
      <c r="B51" s="651" t="e">
        <f>AVERAGE(B45:B50)</f>
        <v>#DIV/0!</v>
      </c>
      <c r="C51" s="652" t="e">
        <f>AVERAGE(C45:C50)</f>
        <v>#DIV/0!</v>
      </c>
      <c r="D51" s="653" t="e">
        <f>AVERAGE(D45:D50)</f>
        <v>#DIV/0!</v>
      </c>
      <c r="E51" s="653" t="e">
        <f>AVERAGE(E45:E50)</f>
        <v>#DIV/0!</v>
      </c>
    </row>
    <row r="52" spans="1:7" ht="16.5" customHeight="1" x14ac:dyDescent="0.3">
      <c r="A52" s="654" t="s">
        <v>14</v>
      </c>
      <c r="B52" s="655" t="e">
        <f>(STDEV(B45:B50)/B51)</f>
        <v>#DIV/0!</v>
      </c>
      <c r="C52" s="656"/>
      <c r="D52" s="656"/>
      <c r="E52" s="657"/>
    </row>
    <row r="53" spans="1:7" s="632" customFormat="1" ht="16.5" customHeight="1" x14ac:dyDescent="0.3">
      <c r="A53" s="658" t="s">
        <v>15</v>
      </c>
      <c r="B53" s="659">
        <f>COUNT(B45:B50)</f>
        <v>0</v>
      </c>
      <c r="C53" s="660"/>
      <c r="D53" s="661"/>
      <c r="E53" s="662"/>
    </row>
    <row r="54" spans="1:7" s="632" customFormat="1" ht="15.75" customHeight="1" x14ac:dyDescent="0.25">
      <c r="A54" s="638"/>
      <c r="B54" s="638"/>
      <c r="C54" s="638"/>
      <c r="D54" s="638"/>
      <c r="E54" s="638"/>
    </row>
    <row r="55" spans="1:7" s="632" customFormat="1" ht="16.5" customHeight="1" x14ac:dyDescent="0.3">
      <c r="A55" s="639" t="s">
        <v>16</v>
      </c>
      <c r="B55" s="663" t="s">
        <v>17</v>
      </c>
      <c r="C55" s="664"/>
      <c r="D55" s="664"/>
      <c r="E55" s="664"/>
    </row>
    <row r="56" spans="1:7" ht="16.5" customHeight="1" x14ac:dyDescent="0.3">
      <c r="A56" s="639"/>
      <c r="B56" s="663" t="s">
        <v>18</v>
      </c>
      <c r="C56" s="664"/>
      <c r="D56" s="664"/>
      <c r="E56" s="664"/>
    </row>
    <row r="57" spans="1:7" ht="16.5" customHeight="1" x14ac:dyDescent="0.3">
      <c r="A57" s="639"/>
      <c r="B57" s="663" t="s">
        <v>19</v>
      </c>
      <c r="C57" s="664"/>
      <c r="D57" s="664"/>
      <c r="E57" s="664"/>
    </row>
    <row r="58" spans="1:7" ht="14.25" customHeight="1" thickBot="1" x14ac:dyDescent="0.3">
      <c r="A58" s="665"/>
      <c r="B58" s="666"/>
      <c r="D58" s="667"/>
      <c r="F58" s="668"/>
      <c r="G58" s="668"/>
    </row>
    <row r="59" spans="1:7" ht="15" customHeight="1" x14ac:dyDescent="0.3">
      <c r="B59" s="676" t="s">
        <v>21</v>
      </c>
      <c r="C59" s="676"/>
      <c r="E59" s="669" t="s">
        <v>22</v>
      </c>
      <c r="F59" s="670"/>
      <c r="G59" s="669" t="s">
        <v>23</v>
      </c>
    </row>
    <row r="60" spans="1:7" ht="15" customHeight="1" x14ac:dyDescent="0.3">
      <c r="A60" s="671" t="s">
        <v>24</v>
      </c>
      <c r="B60" s="672"/>
      <c r="C60" s="672"/>
      <c r="E60" s="672"/>
      <c r="G60" s="672"/>
    </row>
    <row r="61" spans="1:7" ht="15" customHeight="1" x14ac:dyDescent="0.3">
      <c r="A61" s="671" t="s">
        <v>25</v>
      </c>
      <c r="B61" s="673"/>
      <c r="C61" s="673"/>
      <c r="E61" s="673"/>
      <c r="G61" s="67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18" sqref="B18"/>
    </sheetView>
  </sheetViews>
  <sheetFormatPr defaultRowHeight="13.5" x14ac:dyDescent="0.25"/>
  <cols>
    <col min="1" max="1" width="27.5703125" style="588" customWidth="1"/>
    <col min="2" max="2" width="20.42578125" style="588" customWidth="1"/>
    <col min="3" max="3" width="31.85546875" style="588" customWidth="1"/>
    <col min="4" max="4" width="25.85546875" style="588" customWidth="1"/>
    <col min="5" max="5" width="25.7109375" style="588" customWidth="1"/>
    <col min="6" max="6" width="23.140625" style="588" customWidth="1"/>
    <col min="7" max="7" width="28.42578125" style="588" customWidth="1"/>
    <col min="8" max="8" width="21.5703125" style="588" customWidth="1"/>
    <col min="9" max="9" width="9.140625" style="588" customWidth="1"/>
    <col min="10" max="16384" width="9.140625" style="624"/>
  </cols>
  <sheetData>
    <row r="14" spans="1:6" ht="15" customHeight="1" x14ac:dyDescent="0.3">
      <c r="A14" s="587"/>
      <c r="C14" s="589"/>
      <c r="F14" s="589"/>
    </row>
    <row r="15" spans="1:6" ht="18.75" customHeight="1" x14ac:dyDescent="0.3">
      <c r="A15" s="677" t="s">
        <v>0</v>
      </c>
      <c r="B15" s="677"/>
      <c r="C15" s="677"/>
      <c r="D15" s="677"/>
      <c r="E15" s="677"/>
    </row>
    <row r="16" spans="1:6" ht="16.5" customHeight="1" x14ac:dyDescent="0.3">
      <c r="A16" s="590" t="s">
        <v>1</v>
      </c>
      <c r="B16" s="591" t="s">
        <v>2</v>
      </c>
    </row>
    <row r="17" spans="1:5" ht="16.5" customHeight="1" x14ac:dyDescent="0.3">
      <c r="A17" s="592" t="s">
        <v>3</v>
      </c>
      <c r="B17" s="592" t="s">
        <v>128</v>
      </c>
      <c r="D17" s="593"/>
      <c r="E17" s="594"/>
    </row>
    <row r="18" spans="1:5" ht="16.5" customHeight="1" x14ac:dyDescent="0.3">
      <c r="A18" s="595" t="s">
        <v>4</v>
      </c>
      <c r="B18" s="592" t="s">
        <v>133</v>
      </c>
      <c r="C18" s="594"/>
      <c r="D18" s="594"/>
      <c r="E18" s="594"/>
    </row>
    <row r="19" spans="1:5" ht="16.5" customHeight="1" x14ac:dyDescent="0.3">
      <c r="A19" s="595" t="s">
        <v>5</v>
      </c>
      <c r="B19" s="596">
        <v>100.4</v>
      </c>
      <c r="C19" s="594"/>
      <c r="D19" s="594"/>
      <c r="E19" s="594"/>
    </row>
    <row r="20" spans="1:5" ht="16.5" customHeight="1" x14ac:dyDescent="0.3">
      <c r="A20" s="592" t="s">
        <v>6</v>
      </c>
      <c r="B20" s="596">
        <v>29.96</v>
      </c>
      <c r="C20" s="594"/>
      <c r="D20" s="594"/>
      <c r="E20" s="594"/>
    </row>
    <row r="21" spans="1:5" ht="16.5" customHeight="1" x14ac:dyDescent="0.3">
      <c r="A21" s="592" t="s">
        <v>7</v>
      </c>
      <c r="B21" s="597">
        <f>B20/20*4/20</f>
        <v>0.29959999999999998</v>
      </c>
      <c r="C21" s="594"/>
      <c r="D21" s="594"/>
      <c r="E21" s="594"/>
    </row>
    <row r="22" spans="1:5" ht="15.75" customHeight="1" x14ac:dyDescent="0.25">
      <c r="A22" s="594"/>
      <c r="B22" s="594"/>
      <c r="C22" s="594"/>
      <c r="D22" s="594"/>
      <c r="E22" s="594"/>
    </row>
    <row r="23" spans="1:5" ht="16.5" customHeight="1" x14ac:dyDescent="0.3">
      <c r="A23" s="598" t="s">
        <v>8</v>
      </c>
      <c r="B23" s="599" t="s">
        <v>9</v>
      </c>
      <c r="C23" s="598" t="s">
        <v>10</v>
      </c>
      <c r="D23" s="598" t="s">
        <v>11</v>
      </c>
      <c r="E23" s="598" t="s">
        <v>12</v>
      </c>
    </row>
    <row r="24" spans="1:5" ht="16.5" customHeight="1" x14ac:dyDescent="0.3">
      <c r="A24" s="600">
        <v>1</v>
      </c>
      <c r="B24" s="601">
        <v>233962720</v>
      </c>
      <c r="C24" s="601">
        <v>6105.8</v>
      </c>
      <c r="D24" s="602">
        <v>1.2</v>
      </c>
      <c r="E24" s="603">
        <v>4.3</v>
      </c>
    </row>
    <row r="25" spans="1:5" ht="16.5" customHeight="1" x14ac:dyDescent="0.3">
      <c r="A25" s="600">
        <v>2</v>
      </c>
      <c r="B25" s="601">
        <v>233436270</v>
      </c>
      <c r="C25" s="601">
        <v>6094.3</v>
      </c>
      <c r="D25" s="602">
        <v>1.2</v>
      </c>
      <c r="E25" s="602">
        <v>4.3</v>
      </c>
    </row>
    <row r="26" spans="1:5" ht="16.5" customHeight="1" x14ac:dyDescent="0.3">
      <c r="A26" s="600">
        <v>3</v>
      </c>
      <c r="B26" s="601">
        <v>234041439</v>
      </c>
      <c r="C26" s="601">
        <v>6075.6</v>
      </c>
      <c r="D26" s="602">
        <v>1.2</v>
      </c>
      <c r="E26" s="602">
        <v>4.3</v>
      </c>
    </row>
    <row r="27" spans="1:5" ht="16.5" customHeight="1" x14ac:dyDescent="0.3">
      <c r="A27" s="600">
        <v>4</v>
      </c>
      <c r="B27" s="601">
        <v>234077698</v>
      </c>
      <c r="C27" s="601">
        <v>6107.1</v>
      </c>
      <c r="D27" s="602">
        <v>1.2</v>
      </c>
      <c r="E27" s="602">
        <v>4.3</v>
      </c>
    </row>
    <row r="28" spans="1:5" ht="16.5" customHeight="1" x14ac:dyDescent="0.3">
      <c r="A28" s="600">
        <v>5</v>
      </c>
      <c r="B28" s="601">
        <v>233490107</v>
      </c>
      <c r="C28" s="601">
        <v>6104.7</v>
      </c>
      <c r="D28" s="602">
        <v>1.2</v>
      </c>
      <c r="E28" s="602">
        <v>4.3</v>
      </c>
    </row>
    <row r="29" spans="1:5" ht="16.5" customHeight="1" x14ac:dyDescent="0.3">
      <c r="A29" s="600">
        <v>6</v>
      </c>
      <c r="B29" s="604">
        <v>234167410</v>
      </c>
      <c r="C29" s="604">
        <v>6063.9</v>
      </c>
      <c r="D29" s="605">
        <v>1.2</v>
      </c>
      <c r="E29" s="605">
        <v>4.3</v>
      </c>
    </row>
    <row r="30" spans="1:5" ht="16.5" customHeight="1" x14ac:dyDescent="0.3">
      <c r="A30" s="606" t="s">
        <v>13</v>
      </c>
      <c r="B30" s="607">
        <f>AVERAGE(B24:B29)</f>
        <v>233862607.33333334</v>
      </c>
      <c r="C30" s="608">
        <f>AVERAGE(C24:C29)</f>
        <v>6091.9000000000005</v>
      </c>
      <c r="D30" s="609">
        <f>AVERAGE(D24:D29)</f>
        <v>1.2</v>
      </c>
      <c r="E30" s="609">
        <f>AVERAGE(E24:E29)</f>
        <v>4.3</v>
      </c>
    </row>
    <row r="31" spans="1:5" ht="16.5" customHeight="1" x14ac:dyDescent="0.3">
      <c r="A31" s="610" t="s">
        <v>14</v>
      </c>
      <c r="B31" s="611">
        <f>(STDEV(B24:B29)/B30)</f>
        <v>1.3544806178251447E-3</v>
      </c>
      <c r="C31" s="612"/>
      <c r="D31" s="612"/>
      <c r="E31" s="613"/>
    </row>
    <row r="32" spans="1:5" s="588" customFormat="1" ht="16.5" customHeight="1" x14ac:dyDescent="0.3">
      <c r="A32" s="614" t="s">
        <v>15</v>
      </c>
      <c r="B32" s="615">
        <f>COUNT(B24:B29)</f>
        <v>6</v>
      </c>
      <c r="C32" s="616"/>
      <c r="D32" s="617"/>
      <c r="E32" s="618"/>
    </row>
    <row r="33" spans="1:5" s="588" customFormat="1" ht="15.75" customHeight="1" x14ac:dyDescent="0.25">
      <c r="A33" s="594"/>
      <c r="B33" s="594"/>
      <c r="C33" s="594"/>
      <c r="D33" s="594"/>
      <c r="E33" s="594"/>
    </row>
    <row r="34" spans="1:5" s="588" customFormat="1" ht="16.5" customHeight="1" x14ac:dyDescent="0.3">
      <c r="A34" s="595" t="s">
        <v>16</v>
      </c>
      <c r="B34" s="619" t="s">
        <v>17</v>
      </c>
      <c r="C34" s="620"/>
      <c r="D34" s="620"/>
      <c r="E34" s="620"/>
    </row>
    <row r="35" spans="1:5" ht="16.5" customHeight="1" x14ac:dyDescent="0.3">
      <c r="A35" s="595"/>
      <c r="B35" s="619" t="s">
        <v>18</v>
      </c>
      <c r="C35" s="620"/>
      <c r="D35" s="620"/>
      <c r="E35" s="620"/>
    </row>
    <row r="36" spans="1:5" ht="16.5" customHeight="1" x14ac:dyDescent="0.3">
      <c r="A36" s="595"/>
      <c r="B36" s="619" t="s">
        <v>19</v>
      </c>
      <c r="C36" s="620"/>
      <c r="D36" s="620"/>
      <c r="E36" s="620"/>
    </row>
    <row r="37" spans="1:5" ht="15.75" customHeight="1" x14ac:dyDescent="0.25">
      <c r="A37" s="594"/>
      <c r="B37" s="594"/>
      <c r="C37" s="594"/>
      <c r="D37" s="594"/>
      <c r="E37" s="594"/>
    </row>
    <row r="38" spans="1:5" ht="16.5" customHeight="1" x14ac:dyDescent="0.3">
      <c r="A38" s="590" t="s">
        <v>1</v>
      </c>
      <c r="B38" s="591" t="s">
        <v>20</v>
      </c>
    </row>
    <row r="39" spans="1:5" ht="16.5" customHeight="1" x14ac:dyDescent="0.3">
      <c r="A39" s="595" t="s">
        <v>4</v>
      </c>
      <c r="B39" s="592"/>
      <c r="C39" s="594"/>
      <c r="D39" s="594"/>
      <c r="E39" s="594"/>
    </row>
    <row r="40" spans="1:5" ht="16.5" customHeight="1" x14ac:dyDescent="0.3">
      <c r="A40" s="595" t="s">
        <v>5</v>
      </c>
      <c r="B40" s="596"/>
      <c r="C40" s="594"/>
      <c r="D40" s="594"/>
      <c r="E40" s="594"/>
    </row>
    <row r="41" spans="1:5" ht="16.5" customHeight="1" x14ac:dyDescent="0.3">
      <c r="A41" s="592" t="s">
        <v>6</v>
      </c>
      <c r="B41" s="596"/>
      <c r="C41" s="594"/>
      <c r="D41" s="594"/>
      <c r="E41" s="594"/>
    </row>
    <row r="42" spans="1:5" ht="16.5" customHeight="1" x14ac:dyDescent="0.3">
      <c r="A42" s="592" t="s">
        <v>7</v>
      </c>
      <c r="B42" s="597"/>
      <c r="C42" s="594"/>
      <c r="D42" s="594"/>
      <c r="E42" s="594"/>
    </row>
    <row r="43" spans="1:5" ht="15.75" customHeight="1" x14ac:dyDescent="0.25">
      <c r="A43" s="594"/>
      <c r="B43" s="594"/>
      <c r="C43" s="594"/>
      <c r="D43" s="594"/>
      <c r="E43" s="594"/>
    </row>
    <row r="44" spans="1:5" ht="16.5" customHeight="1" x14ac:dyDescent="0.3">
      <c r="A44" s="598" t="s">
        <v>8</v>
      </c>
      <c r="B44" s="599" t="s">
        <v>9</v>
      </c>
      <c r="C44" s="598" t="s">
        <v>10</v>
      </c>
      <c r="D44" s="598" t="s">
        <v>11</v>
      </c>
      <c r="E44" s="598" t="s">
        <v>12</v>
      </c>
    </row>
    <row r="45" spans="1:5" ht="16.5" customHeight="1" x14ac:dyDescent="0.3">
      <c r="A45" s="600">
        <v>1</v>
      </c>
      <c r="B45" s="601"/>
      <c r="C45" s="601"/>
      <c r="D45" s="602"/>
      <c r="E45" s="603"/>
    </row>
    <row r="46" spans="1:5" ht="16.5" customHeight="1" x14ac:dyDescent="0.3">
      <c r="A46" s="600">
        <v>2</v>
      </c>
      <c r="B46" s="601"/>
      <c r="C46" s="601"/>
      <c r="D46" s="602"/>
      <c r="E46" s="602"/>
    </row>
    <row r="47" spans="1:5" ht="16.5" customHeight="1" x14ac:dyDescent="0.3">
      <c r="A47" s="600">
        <v>3</v>
      </c>
      <c r="B47" s="601"/>
      <c r="C47" s="601"/>
      <c r="D47" s="602"/>
      <c r="E47" s="602"/>
    </row>
    <row r="48" spans="1:5" ht="16.5" customHeight="1" x14ac:dyDescent="0.3">
      <c r="A48" s="600">
        <v>4</v>
      </c>
      <c r="B48" s="601"/>
      <c r="C48" s="601"/>
      <c r="D48" s="602"/>
      <c r="E48" s="602"/>
    </row>
    <row r="49" spans="1:7" ht="16.5" customHeight="1" x14ac:dyDescent="0.3">
      <c r="A49" s="600">
        <v>5</v>
      </c>
      <c r="B49" s="601"/>
      <c r="C49" s="601"/>
      <c r="D49" s="602"/>
      <c r="E49" s="602"/>
    </row>
    <row r="50" spans="1:7" ht="16.5" customHeight="1" x14ac:dyDescent="0.3">
      <c r="A50" s="600">
        <v>6</v>
      </c>
      <c r="B50" s="604"/>
      <c r="C50" s="604"/>
      <c r="D50" s="605"/>
      <c r="E50" s="605"/>
    </row>
    <row r="51" spans="1:7" ht="16.5" customHeight="1" x14ac:dyDescent="0.3">
      <c r="A51" s="606" t="s">
        <v>13</v>
      </c>
      <c r="B51" s="607" t="e">
        <f>AVERAGE(B45:B50)</f>
        <v>#DIV/0!</v>
      </c>
      <c r="C51" s="608" t="e">
        <f>AVERAGE(C45:C50)</f>
        <v>#DIV/0!</v>
      </c>
      <c r="D51" s="609" t="e">
        <f>AVERAGE(D45:D50)</f>
        <v>#DIV/0!</v>
      </c>
      <c r="E51" s="609" t="e">
        <f>AVERAGE(E45:E50)</f>
        <v>#DIV/0!</v>
      </c>
    </row>
    <row r="52" spans="1:7" ht="16.5" customHeight="1" x14ac:dyDescent="0.3">
      <c r="A52" s="610" t="s">
        <v>14</v>
      </c>
      <c r="B52" s="611" t="e">
        <f>(STDEV(B45:B50)/B51)</f>
        <v>#DIV/0!</v>
      </c>
      <c r="C52" s="612"/>
      <c r="D52" s="612"/>
      <c r="E52" s="613"/>
    </row>
    <row r="53" spans="1:7" s="588" customFormat="1" ht="16.5" customHeight="1" x14ac:dyDescent="0.3">
      <c r="A53" s="614" t="s">
        <v>15</v>
      </c>
      <c r="B53" s="615">
        <f>COUNT(B45:B50)</f>
        <v>0</v>
      </c>
      <c r="C53" s="616"/>
      <c r="D53" s="617"/>
      <c r="E53" s="618"/>
    </row>
    <row r="54" spans="1:7" s="588" customFormat="1" ht="15.75" customHeight="1" x14ac:dyDescent="0.25">
      <c r="A54" s="594"/>
      <c r="B54" s="594"/>
      <c r="C54" s="594"/>
      <c r="D54" s="594"/>
      <c r="E54" s="594"/>
    </row>
    <row r="55" spans="1:7" s="588" customFormat="1" ht="16.5" customHeight="1" x14ac:dyDescent="0.3">
      <c r="A55" s="595" t="s">
        <v>16</v>
      </c>
      <c r="B55" s="619" t="s">
        <v>17</v>
      </c>
      <c r="C55" s="620"/>
      <c r="D55" s="620"/>
      <c r="E55" s="620"/>
    </row>
    <row r="56" spans="1:7" ht="16.5" customHeight="1" x14ac:dyDescent="0.3">
      <c r="A56" s="595"/>
      <c r="B56" s="619" t="s">
        <v>18</v>
      </c>
      <c r="C56" s="620"/>
      <c r="D56" s="620"/>
      <c r="E56" s="620"/>
    </row>
    <row r="57" spans="1:7" ht="16.5" customHeight="1" x14ac:dyDescent="0.3">
      <c r="A57" s="595"/>
      <c r="B57" s="619" t="s">
        <v>19</v>
      </c>
      <c r="C57" s="620"/>
      <c r="D57" s="620"/>
      <c r="E57" s="620"/>
    </row>
    <row r="58" spans="1:7" ht="14.25" customHeight="1" thickBot="1" x14ac:dyDescent="0.3">
      <c r="A58" s="621"/>
      <c r="B58" s="622"/>
      <c r="D58" s="623"/>
      <c r="F58" s="624"/>
      <c r="G58" s="624"/>
    </row>
    <row r="59" spans="1:7" ht="15" customHeight="1" x14ac:dyDescent="0.3">
      <c r="B59" s="678" t="s">
        <v>21</v>
      </c>
      <c r="C59" s="678"/>
      <c r="E59" s="625" t="s">
        <v>22</v>
      </c>
      <c r="F59" s="626"/>
      <c r="G59" s="625" t="s">
        <v>23</v>
      </c>
    </row>
    <row r="60" spans="1:7" ht="15" customHeight="1" x14ac:dyDescent="0.3">
      <c r="A60" s="627" t="s">
        <v>24</v>
      </c>
      <c r="B60" s="628"/>
      <c r="C60" s="628"/>
      <c r="E60" s="628"/>
      <c r="G60" s="628"/>
    </row>
    <row r="61" spans="1:7" ht="15" customHeight="1" x14ac:dyDescent="0.3">
      <c r="A61" s="627" t="s">
        <v>25</v>
      </c>
      <c r="B61" s="629"/>
      <c r="C61" s="629"/>
      <c r="E61" s="629"/>
      <c r="G61" s="63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Layout" topLeftCell="B1" zoomScale="55" zoomScaleNormal="40" zoomScalePageLayoutView="55" workbookViewId="0">
      <selection activeCell="B124" sqref="A1:I124"/>
    </sheetView>
  </sheetViews>
  <sheetFormatPr defaultColWidth="9.140625" defaultRowHeight="13.5" x14ac:dyDescent="0.25"/>
  <cols>
    <col min="1" max="1" width="55.42578125" style="423" customWidth="1"/>
    <col min="2" max="2" width="33.7109375" style="423" customWidth="1"/>
    <col min="3" max="3" width="42.28515625" style="423" customWidth="1"/>
    <col min="4" max="4" width="30.5703125" style="423" customWidth="1"/>
    <col min="5" max="5" width="39.85546875" style="423" customWidth="1"/>
    <col min="6" max="6" width="30.7109375" style="423" customWidth="1"/>
    <col min="7" max="7" width="39.85546875" style="423" customWidth="1"/>
    <col min="8" max="8" width="30" style="423" customWidth="1"/>
    <col min="9" max="9" width="30.28515625" style="423" hidden="1" customWidth="1"/>
    <col min="10" max="10" width="30.42578125" style="423" customWidth="1"/>
    <col min="11" max="11" width="21.28515625" style="423" customWidth="1"/>
    <col min="12" max="12" width="9.140625" style="423"/>
    <col min="13" max="16384" width="9.140625" style="425"/>
  </cols>
  <sheetData>
    <row r="1" spans="1:9" ht="18.75" customHeight="1" x14ac:dyDescent="0.25">
      <c r="A1" s="712" t="s">
        <v>45</v>
      </c>
      <c r="B1" s="712"/>
      <c r="C1" s="712"/>
      <c r="D1" s="712"/>
      <c r="E1" s="712"/>
      <c r="F1" s="712"/>
      <c r="G1" s="712"/>
      <c r="H1" s="712"/>
      <c r="I1" s="712"/>
    </row>
    <row r="2" spans="1:9" ht="18.75" customHeight="1" x14ac:dyDescent="0.25">
      <c r="A2" s="712"/>
      <c r="B2" s="712"/>
      <c r="C2" s="712"/>
      <c r="D2" s="712"/>
      <c r="E2" s="712"/>
      <c r="F2" s="712"/>
      <c r="G2" s="712"/>
      <c r="H2" s="712"/>
      <c r="I2" s="712"/>
    </row>
    <row r="3" spans="1:9" ht="18.75" customHeight="1" x14ac:dyDescent="0.25">
      <c r="A3" s="712"/>
      <c r="B3" s="712"/>
      <c r="C3" s="712"/>
      <c r="D3" s="712"/>
      <c r="E3" s="712"/>
      <c r="F3" s="712"/>
      <c r="G3" s="712"/>
      <c r="H3" s="712"/>
      <c r="I3" s="712"/>
    </row>
    <row r="4" spans="1:9" ht="18.75" customHeight="1" x14ac:dyDescent="0.25">
      <c r="A4" s="712"/>
      <c r="B4" s="712"/>
      <c r="C4" s="712"/>
      <c r="D4" s="712"/>
      <c r="E4" s="712"/>
      <c r="F4" s="712"/>
      <c r="G4" s="712"/>
      <c r="H4" s="712"/>
      <c r="I4" s="712"/>
    </row>
    <row r="5" spans="1:9" ht="18.75" customHeight="1" x14ac:dyDescent="0.25">
      <c r="A5" s="712"/>
      <c r="B5" s="712"/>
      <c r="C5" s="712"/>
      <c r="D5" s="712"/>
      <c r="E5" s="712"/>
      <c r="F5" s="712"/>
      <c r="G5" s="712"/>
      <c r="H5" s="712"/>
      <c r="I5" s="712"/>
    </row>
    <row r="6" spans="1:9" ht="18.75" customHeight="1" x14ac:dyDescent="0.25">
      <c r="A6" s="712"/>
      <c r="B6" s="712"/>
      <c r="C6" s="712"/>
      <c r="D6" s="712"/>
      <c r="E6" s="712"/>
      <c r="F6" s="712"/>
      <c r="G6" s="712"/>
      <c r="H6" s="712"/>
      <c r="I6" s="712"/>
    </row>
    <row r="7" spans="1:9" ht="18.75" customHeight="1" x14ac:dyDescent="0.25">
      <c r="A7" s="712"/>
      <c r="B7" s="712"/>
      <c r="C7" s="712"/>
      <c r="D7" s="712"/>
      <c r="E7" s="712"/>
      <c r="F7" s="712"/>
      <c r="G7" s="712"/>
      <c r="H7" s="712"/>
      <c r="I7" s="712"/>
    </row>
    <row r="8" spans="1:9" x14ac:dyDescent="0.25">
      <c r="A8" s="713" t="s">
        <v>46</v>
      </c>
      <c r="B8" s="713"/>
      <c r="C8" s="713"/>
      <c r="D8" s="713"/>
      <c r="E8" s="713"/>
      <c r="F8" s="713"/>
      <c r="G8" s="713"/>
      <c r="H8" s="713"/>
      <c r="I8" s="713"/>
    </row>
    <row r="9" spans="1:9" x14ac:dyDescent="0.25">
      <c r="A9" s="713"/>
      <c r="B9" s="713"/>
      <c r="C9" s="713"/>
      <c r="D9" s="713"/>
      <c r="E9" s="713"/>
      <c r="F9" s="713"/>
      <c r="G9" s="713"/>
      <c r="H9" s="713"/>
      <c r="I9" s="713"/>
    </row>
    <row r="10" spans="1:9" x14ac:dyDescent="0.25">
      <c r="A10" s="713"/>
      <c r="B10" s="713"/>
      <c r="C10" s="713"/>
      <c r="D10" s="713"/>
      <c r="E10" s="713"/>
      <c r="F10" s="713"/>
      <c r="G10" s="713"/>
      <c r="H10" s="713"/>
      <c r="I10" s="713"/>
    </row>
    <row r="11" spans="1:9" x14ac:dyDescent="0.25">
      <c r="A11" s="713"/>
      <c r="B11" s="713"/>
      <c r="C11" s="713"/>
      <c r="D11" s="713"/>
      <c r="E11" s="713"/>
      <c r="F11" s="713"/>
      <c r="G11" s="713"/>
      <c r="H11" s="713"/>
      <c r="I11" s="713"/>
    </row>
    <row r="12" spans="1:9" x14ac:dyDescent="0.25">
      <c r="A12" s="713"/>
      <c r="B12" s="713"/>
      <c r="C12" s="713"/>
      <c r="D12" s="713"/>
      <c r="E12" s="713"/>
      <c r="F12" s="713"/>
      <c r="G12" s="713"/>
      <c r="H12" s="713"/>
      <c r="I12" s="713"/>
    </row>
    <row r="13" spans="1:9" x14ac:dyDescent="0.25">
      <c r="A13" s="713"/>
      <c r="B13" s="713"/>
      <c r="C13" s="713"/>
      <c r="D13" s="713"/>
      <c r="E13" s="713"/>
      <c r="F13" s="713"/>
      <c r="G13" s="713"/>
      <c r="H13" s="713"/>
      <c r="I13" s="713"/>
    </row>
    <row r="14" spans="1:9" x14ac:dyDescent="0.25">
      <c r="A14" s="713"/>
      <c r="B14" s="713"/>
      <c r="C14" s="713"/>
      <c r="D14" s="713"/>
      <c r="E14" s="713"/>
      <c r="F14" s="713"/>
      <c r="G14" s="713"/>
      <c r="H14" s="713"/>
      <c r="I14" s="713"/>
    </row>
    <row r="15" spans="1:9" ht="19.5" customHeight="1" thickBot="1" x14ac:dyDescent="0.35">
      <c r="A15" s="424"/>
    </row>
    <row r="16" spans="1:9" ht="19.5" customHeight="1" thickBot="1" x14ac:dyDescent="0.35">
      <c r="A16" s="714" t="s">
        <v>26</v>
      </c>
      <c r="B16" s="715"/>
      <c r="C16" s="715"/>
      <c r="D16" s="715"/>
      <c r="E16" s="715"/>
      <c r="F16" s="715"/>
      <c r="G16" s="715"/>
      <c r="H16" s="716"/>
    </row>
    <row r="17" spans="1:14" ht="20.25" customHeight="1" x14ac:dyDescent="0.25">
      <c r="A17" s="717" t="s">
        <v>47</v>
      </c>
      <c r="B17" s="717"/>
      <c r="C17" s="717"/>
      <c r="D17" s="717"/>
      <c r="E17" s="717"/>
      <c r="F17" s="717"/>
      <c r="G17" s="717"/>
      <c r="H17" s="717"/>
    </row>
    <row r="18" spans="1:14" ht="26.25" customHeight="1" x14ac:dyDescent="0.4">
      <c r="A18" s="426" t="s">
        <v>28</v>
      </c>
      <c r="B18" s="718" t="s">
        <v>29</v>
      </c>
      <c r="C18" s="718"/>
      <c r="D18" s="427"/>
      <c r="E18" s="428"/>
      <c r="F18" s="429"/>
      <c r="G18" s="429"/>
      <c r="H18" s="429"/>
    </row>
    <row r="19" spans="1:14" ht="26.25" customHeight="1" x14ac:dyDescent="0.4">
      <c r="A19" s="426" t="s">
        <v>30</v>
      </c>
      <c r="B19" s="55" t="s">
        <v>31</v>
      </c>
      <c r="C19" s="429">
        <v>29</v>
      </c>
      <c r="D19" s="429"/>
      <c r="E19" s="429"/>
      <c r="F19" s="429"/>
      <c r="G19" s="429"/>
      <c r="H19" s="429"/>
    </row>
    <row r="20" spans="1:14" ht="26.25" customHeight="1" x14ac:dyDescent="0.4">
      <c r="A20" s="426" t="s">
        <v>32</v>
      </c>
      <c r="B20" s="709" t="s">
        <v>33</v>
      </c>
      <c r="C20" s="709"/>
      <c r="D20" s="429"/>
      <c r="E20" s="429"/>
      <c r="F20" s="429"/>
      <c r="G20" s="429"/>
      <c r="H20" s="429"/>
    </row>
    <row r="21" spans="1:14" ht="26.25" customHeight="1" x14ac:dyDescent="0.4">
      <c r="A21" s="426" t="s">
        <v>34</v>
      </c>
      <c r="B21" s="709" t="s">
        <v>125</v>
      </c>
      <c r="C21" s="709"/>
      <c r="D21" s="709"/>
      <c r="E21" s="709"/>
      <c r="F21" s="709"/>
      <c r="G21" s="709"/>
      <c r="H21" s="709"/>
      <c r="I21" s="430"/>
    </row>
    <row r="22" spans="1:14" ht="26.25" customHeight="1" x14ac:dyDescent="0.4">
      <c r="A22" s="426" t="s">
        <v>36</v>
      </c>
      <c r="B22" s="57">
        <v>42552.664282407408</v>
      </c>
      <c r="C22" s="429"/>
      <c r="D22" s="429"/>
      <c r="E22" s="429"/>
      <c r="F22" s="429"/>
      <c r="G22" s="429"/>
      <c r="H22" s="429"/>
    </row>
    <row r="23" spans="1:14" ht="26.25" customHeight="1" x14ac:dyDescent="0.4">
      <c r="A23" s="426" t="s">
        <v>38</v>
      </c>
      <c r="B23" s="57">
        <v>42556</v>
      </c>
      <c r="C23" s="429"/>
      <c r="D23" s="429"/>
      <c r="E23" s="429"/>
      <c r="F23" s="429"/>
      <c r="G23" s="429"/>
      <c r="H23" s="429"/>
    </row>
    <row r="24" spans="1:14" ht="18.75" x14ac:dyDescent="0.3">
      <c r="A24" s="426"/>
      <c r="B24" s="431"/>
    </row>
    <row r="25" spans="1:14" ht="18.75" x14ac:dyDescent="0.3">
      <c r="A25" s="432" t="s">
        <v>1</v>
      </c>
      <c r="B25" s="431"/>
    </row>
    <row r="26" spans="1:14" ht="26.25" customHeight="1" x14ac:dyDescent="0.4">
      <c r="A26" s="433" t="s">
        <v>4</v>
      </c>
      <c r="B26" s="710" t="s">
        <v>131</v>
      </c>
      <c r="C26" s="710"/>
    </row>
    <row r="27" spans="1:14" ht="26.25" customHeight="1" x14ac:dyDescent="0.4">
      <c r="A27" s="434" t="s">
        <v>48</v>
      </c>
      <c r="B27" s="711" t="s">
        <v>132</v>
      </c>
      <c r="C27" s="711"/>
    </row>
    <row r="28" spans="1:14" ht="27" customHeight="1" thickBot="1" x14ac:dyDescent="0.45">
      <c r="A28" s="434" t="s">
        <v>5</v>
      </c>
      <c r="B28" s="435">
        <v>98.8</v>
      </c>
    </row>
    <row r="29" spans="1:14" s="437" customFormat="1" ht="27" customHeight="1" thickBot="1" x14ac:dyDescent="0.45">
      <c r="A29" s="434" t="s">
        <v>49</v>
      </c>
      <c r="B29" s="436">
        <v>0</v>
      </c>
      <c r="C29" s="689" t="s">
        <v>50</v>
      </c>
      <c r="D29" s="690"/>
      <c r="E29" s="690"/>
      <c r="F29" s="690"/>
      <c r="G29" s="691"/>
      <c r="I29" s="438"/>
      <c r="J29" s="438"/>
      <c r="K29" s="438"/>
      <c r="L29" s="438"/>
    </row>
    <row r="30" spans="1:14" s="437" customFormat="1" ht="19.5" customHeight="1" thickBot="1" x14ac:dyDescent="0.35">
      <c r="A30" s="434" t="s">
        <v>51</v>
      </c>
      <c r="B30" s="439">
        <f>B28-B29</f>
        <v>98.8</v>
      </c>
      <c r="C30" s="440"/>
      <c r="D30" s="440"/>
      <c r="E30" s="440"/>
      <c r="F30" s="440"/>
      <c r="G30" s="441"/>
      <c r="I30" s="438"/>
      <c r="J30" s="438"/>
      <c r="K30" s="438"/>
      <c r="L30" s="438"/>
    </row>
    <row r="31" spans="1:14" s="437" customFormat="1" ht="27" customHeight="1" thickBot="1" x14ac:dyDescent="0.45">
      <c r="A31" s="434" t="s">
        <v>52</v>
      </c>
      <c r="B31" s="442">
        <v>1</v>
      </c>
      <c r="C31" s="692" t="s">
        <v>53</v>
      </c>
      <c r="D31" s="693"/>
      <c r="E31" s="693"/>
      <c r="F31" s="693"/>
      <c r="G31" s="693"/>
      <c r="H31" s="694"/>
      <c r="I31" s="438"/>
      <c r="J31" s="438"/>
      <c r="K31" s="438"/>
      <c r="L31" s="438"/>
    </row>
    <row r="32" spans="1:14" s="437" customFormat="1" ht="27" customHeight="1" thickBot="1" x14ac:dyDescent="0.45">
      <c r="A32" s="434" t="s">
        <v>54</v>
      </c>
      <c r="B32" s="442">
        <v>1</v>
      </c>
      <c r="C32" s="692" t="s">
        <v>55</v>
      </c>
      <c r="D32" s="693"/>
      <c r="E32" s="693"/>
      <c r="F32" s="693"/>
      <c r="G32" s="693"/>
      <c r="H32" s="694"/>
      <c r="I32" s="438"/>
      <c r="J32" s="438"/>
      <c r="K32" s="438"/>
      <c r="L32" s="443"/>
      <c r="M32" s="443"/>
      <c r="N32" s="444"/>
    </row>
    <row r="33" spans="1:14" s="437" customFormat="1" ht="17.25" customHeight="1" x14ac:dyDescent="0.3">
      <c r="A33" s="434"/>
      <c r="B33" s="445"/>
      <c r="C33" s="446"/>
      <c r="D33" s="446"/>
      <c r="E33" s="446"/>
      <c r="F33" s="446"/>
      <c r="G33" s="446"/>
      <c r="H33" s="446"/>
      <c r="I33" s="438"/>
      <c r="J33" s="438"/>
      <c r="K33" s="438"/>
      <c r="L33" s="443"/>
      <c r="M33" s="443"/>
      <c r="N33" s="444"/>
    </row>
    <row r="34" spans="1:14" s="437" customFormat="1" ht="18.75" x14ac:dyDescent="0.3">
      <c r="A34" s="434" t="s">
        <v>56</v>
      </c>
      <c r="B34" s="447">
        <f>B31/B32</f>
        <v>1</v>
      </c>
      <c r="C34" s="424" t="s">
        <v>57</v>
      </c>
      <c r="D34" s="424"/>
      <c r="E34" s="424"/>
      <c r="F34" s="424"/>
      <c r="G34" s="424"/>
      <c r="I34" s="438"/>
      <c r="J34" s="438"/>
      <c r="K34" s="438"/>
      <c r="L34" s="443"/>
      <c r="M34" s="443"/>
      <c r="N34" s="444"/>
    </row>
    <row r="35" spans="1:14" s="437" customFormat="1" ht="19.5" customHeight="1" thickBot="1" x14ac:dyDescent="0.35">
      <c r="A35" s="434"/>
      <c r="B35" s="439"/>
      <c r="G35" s="424"/>
      <c r="I35" s="438"/>
      <c r="J35" s="438"/>
      <c r="K35" s="438"/>
      <c r="L35" s="443"/>
      <c r="M35" s="443"/>
      <c r="N35" s="444"/>
    </row>
    <row r="36" spans="1:14" s="437" customFormat="1" ht="27" customHeight="1" thickBot="1" x14ac:dyDescent="0.45">
      <c r="A36" s="448" t="s">
        <v>58</v>
      </c>
      <c r="B36" s="449">
        <v>20</v>
      </c>
      <c r="C36" s="424"/>
      <c r="D36" s="695" t="s">
        <v>59</v>
      </c>
      <c r="E36" s="708"/>
      <c r="F36" s="695" t="s">
        <v>60</v>
      </c>
      <c r="G36" s="696"/>
      <c r="J36" s="438"/>
      <c r="K36" s="438"/>
      <c r="L36" s="443"/>
      <c r="M36" s="443"/>
      <c r="N36" s="444"/>
    </row>
    <row r="37" spans="1:14" s="437" customFormat="1" ht="27" customHeight="1" thickBot="1" x14ac:dyDescent="0.45">
      <c r="A37" s="450" t="s">
        <v>61</v>
      </c>
      <c r="B37" s="451">
        <v>4</v>
      </c>
      <c r="C37" s="452" t="s">
        <v>62</v>
      </c>
      <c r="D37" s="453" t="s">
        <v>63</v>
      </c>
      <c r="E37" s="454" t="s">
        <v>64</v>
      </c>
      <c r="F37" s="453" t="s">
        <v>63</v>
      </c>
      <c r="G37" s="455" t="s">
        <v>64</v>
      </c>
      <c r="I37" s="456" t="s">
        <v>65</v>
      </c>
      <c r="J37" s="438"/>
      <c r="K37" s="438"/>
      <c r="L37" s="443"/>
      <c r="M37" s="443"/>
      <c r="N37" s="444"/>
    </row>
    <row r="38" spans="1:14" s="437" customFormat="1" ht="26.25" customHeight="1" x14ac:dyDescent="0.4">
      <c r="A38" s="450" t="s">
        <v>66</v>
      </c>
      <c r="B38" s="451">
        <v>20</v>
      </c>
      <c r="C38" s="457">
        <v>1</v>
      </c>
      <c r="D38" s="458">
        <v>106472425</v>
      </c>
      <c r="E38" s="459">
        <f>IF(ISBLANK(D38),"-",$D$48/$D$45*D38)</f>
        <v>106330155.25227247</v>
      </c>
      <c r="F38" s="458">
        <v>97772574</v>
      </c>
      <c r="G38" s="460">
        <f>IF(ISBLANK(F38),"-",$D$48/$F$45*F38)</f>
        <v>107331990.39229977</v>
      </c>
      <c r="I38" s="461"/>
      <c r="J38" s="438"/>
      <c r="K38" s="438"/>
      <c r="L38" s="443"/>
      <c r="M38" s="443"/>
      <c r="N38" s="444"/>
    </row>
    <row r="39" spans="1:14" s="437" customFormat="1" ht="26.25" customHeight="1" x14ac:dyDescent="0.4">
      <c r="A39" s="450" t="s">
        <v>67</v>
      </c>
      <c r="B39" s="451">
        <v>1</v>
      </c>
      <c r="C39" s="462">
        <v>2</v>
      </c>
      <c r="D39" s="463">
        <v>106583690</v>
      </c>
      <c r="E39" s="464">
        <f>IF(ISBLANK(D39),"-",$D$48/$D$45*D39)</f>
        <v>106441271.57862779</v>
      </c>
      <c r="F39" s="463">
        <v>97827091</v>
      </c>
      <c r="G39" s="465">
        <f>IF(ISBLANK(F39),"-",$D$48/$F$45*F39)</f>
        <v>107391837.62635353</v>
      </c>
      <c r="I39" s="679">
        <f>ABS((F43/D43*D42)-F42)/D42</f>
        <v>9.2478147178255143E-3</v>
      </c>
      <c r="J39" s="438"/>
      <c r="K39" s="438"/>
      <c r="L39" s="443"/>
      <c r="M39" s="443"/>
      <c r="N39" s="444"/>
    </row>
    <row r="40" spans="1:14" ht="26.25" customHeight="1" x14ac:dyDescent="0.4">
      <c r="A40" s="450" t="s">
        <v>68</v>
      </c>
      <c r="B40" s="451">
        <v>1</v>
      </c>
      <c r="C40" s="462">
        <v>3</v>
      </c>
      <c r="D40" s="463">
        <v>106442999</v>
      </c>
      <c r="E40" s="464">
        <f>IF(ISBLANK(D40),"-",$D$48/$D$45*D40)</f>
        <v>106300768.57165113</v>
      </c>
      <c r="F40" s="463">
        <v>98009353</v>
      </c>
      <c r="G40" s="465">
        <f>IF(ISBLANK(F40),"-",$D$48/$F$45*F40)</f>
        <v>107591919.73969629</v>
      </c>
      <c r="I40" s="679"/>
      <c r="L40" s="443"/>
      <c r="M40" s="443"/>
      <c r="N40" s="424"/>
    </row>
    <row r="41" spans="1:14" ht="27" customHeight="1" thickBot="1" x14ac:dyDescent="0.45">
      <c r="A41" s="450" t="s">
        <v>69</v>
      </c>
      <c r="B41" s="451">
        <v>1</v>
      </c>
      <c r="C41" s="466">
        <v>4</v>
      </c>
      <c r="D41" s="467"/>
      <c r="E41" s="468" t="str">
        <f>IF(ISBLANK(D41),"-",$D$48/$D$45*D41)</f>
        <v>-</v>
      </c>
      <c r="F41" s="467"/>
      <c r="G41" s="469" t="str">
        <f>IF(ISBLANK(F41),"-",$D$48/$F$45*F41)</f>
        <v>-</v>
      </c>
      <c r="I41" s="470"/>
      <c r="L41" s="443"/>
      <c r="M41" s="443"/>
      <c r="N41" s="424"/>
    </row>
    <row r="42" spans="1:14" ht="27" customHeight="1" thickBot="1" x14ac:dyDescent="0.45">
      <c r="A42" s="450" t="s">
        <v>70</v>
      </c>
      <c r="B42" s="451">
        <v>1</v>
      </c>
      <c r="C42" s="471" t="s">
        <v>71</v>
      </c>
      <c r="D42" s="472">
        <f>AVERAGE(D38:D41)</f>
        <v>106499704.66666667</v>
      </c>
      <c r="E42" s="473">
        <f>AVERAGE(E38:E41)</f>
        <v>106357398.46751714</v>
      </c>
      <c r="F42" s="472">
        <f>AVERAGE(F38:F41)</f>
        <v>97869672.666666672</v>
      </c>
      <c r="G42" s="474">
        <f>AVERAGE(G38:G41)</f>
        <v>107438582.58611654</v>
      </c>
      <c r="H42" s="475"/>
    </row>
    <row r="43" spans="1:14" ht="26.25" customHeight="1" x14ac:dyDescent="0.4">
      <c r="A43" s="450" t="s">
        <v>72</v>
      </c>
      <c r="B43" s="451">
        <v>1</v>
      </c>
      <c r="C43" s="476" t="s">
        <v>73</v>
      </c>
      <c r="D43" s="477">
        <v>20.27</v>
      </c>
      <c r="E43" s="424"/>
      <c r="F43" s="477">
        <v>18.440000000000001</v>
      </c>
      <c r="H43" s="475"/>
    </row>
    <row r="44" spans="1:14" ht="26.25" customHeight="1" x14ac:dyDescent="0.4">
      <c r="A44" s="450" t="s">
        <v>74</v>
      </c>
      <c r="B44" s="451">
        <v>1</v>
      </c>
      <c r="C44" s="478" t="s">
        <v>75</v>
      </c>
      <c r="D44" s="479">
        <f>D43*$B$34</f>
        <v>20.27</v>
      </c>
      <c r="E44" s="480"/>
      <c r="F44" s="479">
        <f>F43*$B$34</f>
        <v>18.440000000000001</v>
      </c>
      <c r="H44" s="475"/>
    </row>
    <row r="45" spans="1:14" ht="19.5" customHeight="1" thickBot="1" x14ac:dyDescent="0.35">
      <c r="A45" s="450" t="s">
        <v>76</v>
      </c>
      <c r="B45" s="462">
        <f>(B44/B43)*(B42/B41)*(B40/B39)*(B38/B37)*B36</f>
        <v>100</v>
      </c>
      <c r="C45" s="478" t="s">
        <v>77</v>
      </c>
      <c r="D45" s="481">
        <f>D44*$B$30/100</f>
        <v>20.026759999999999</v>
      </c>
      <c r="E45" s="482"/>
      <c r="F45" s="481">
        <f>F44*$B$30/100</f>
        <v>18.218720000000001</v>
      </c>
      <c r="H45" s="475"/>
    </row>
    <row r="46" spans="1:14" ht="19.5" customHeight="1" thickBot="1" x14ac:dyDescent="0.35">
      <c r="A46" s="680" t="s">
        <v>78</v>
      </c>
      <c r="B46" s="684"/>
      <c r="C46" s="478" t="s">
        <v>79</v>
      </c>
      <c r="D46" s="483">
        <f>D45/$B$45</f>
        <v>0.20026759999999999</v>
      </c>
      <c r="E46" s="484"/>
      <c r="F46" s="485">
        <f>F45/$B$45</f>
        <v>0.18218720000000002</v>
      </c>
      <c r="H46" s="475"/>
    </row>
    <row r="47" spans="1:14" ht="27" customHeight="1" thickBot="1" x14ac:dyDescent="0.45">
      <c r="A47" s="682"/>
      <c r="B47" s="685"/>
      <c r="C47" s="486" t="s">
        <v>80</v>
      </c>
      <c r="D47" s="487">
        <v>0.2</v>
      </c>
      <c r="E47" s="488"/>
      <c r="F47" s="484"/>
      <c r="H47" s="475"/>
    </row>
    <row r="48" spans="1:14" ht="18.75" x14ac:dyDescent="0.3">
      <c r="C48" s="489" t="s">
        <v>81</v>
      </c>
      <c r="D48" s="481">
        <f>D47*$B$45</f>
        <v>20</v>
      </c>
      <c r="F48" s="490"/>
      <c r="H48" s="475"/>
    </row>
    <row r="49" spans="1:12" ht="19.5" customHeight="1" thickBot="1" x14ac:dyDescent="0.35">
      <c r="C49" s="491" t="s">
        <v>82</v>
      </c>
      <c r="D49" s="492">
        <f>D48/B34</f>
        <v>20</v>
      </c>
      <c r="F49" s="490"/>
      <c r="H49" s="475"/>
    </row>
    <row r="50" spans="1:12" ht="18.75" x14ac:dyDescent="0.3">
      <c r="C50" s="448" t="s">
        <v>83</v>
      </c>
      <c r="D50" s="493">
        <f>AVERAGE(E38:E41,G38:G41)</f>
        <v>106897990.52681683</v>
      </c>
      <c r="F50" s="494"/>
      <c r="H50" s="475"/>
    </row>
    <row r="51" spans="1:12" ht="18.75" x14ac:dyDescent="0.3">
      <c r="C51" s="450" t="s">
        <v>84</v>
      </c>
      <c r="D51" s="495">
        <f>STDEV(E38:E41,G38:G41)/D50</f>
        <v>5.6151374334605193E-3</v>
      </c>
      <c r="F51" s="494"/>
      <c r="H51" s="475"/>
    </row>
    <row r="52" spans="1:12" ht="19.5" customHeight="1" thickBot="1" x14ac:dyDescent="0.35">
      <c r="C52" s="496" t="s">
        <v>15</v>
      </c>
      <c r="D52" s="497">
        <f>COUNT(E38:E41,G38:G41)</f>
        <v>6</v>
      </c>
      <c r="F52" s="494"/>
    </row>
    <row r="54" spans="1:12" ht="18.75" x14ac:dyDescent="0.3">
      <c r="A54" s="498" t="s">
        <v>1</v>
      </c>
      <c r="B54" s="499" t="s">
        <v>85</v>
      </c>
    </row>
    <row r="55" spans="1:12" ht="18.75" x14ac:dyDescent="0.3">
      <c r="A55" s="424" t="s">
        <v>86</v>
      </c>
      <c r="B55" s="500" t="str">
        <f>B21</f>
        <v>Nevirapine 50mg, Lamivudine 30mg, Zidovudine 60mg</v>
      </c>
    </row>
    <row r="56" spans="1:12" ht="26.25" customHeight="1" x14ac:dyDescent="0.4">
      <c r="A56" s="500" t="s">
        <v>87</v>
      </c>
      <c r="B56" s="501">
        <v>50</v>
      </c>
      <c r="C56" s="424" t="str">
        <f>B20</f>
        <v>Lamivudine, Nevirapine and Zidovudine</v>
      </c>
      <c r="H56" s="480"/>
    </row>
    <row r="57" spans="1:12" ht="18.75" x14ac:dyDescent="0.3">
      <c r="A57" s="500" t="s">
        <v>88</v>
      </c>
      <c r="B57" s="502">
        <f>Uniformity!C46</f>
        <v>350.33499999999998</v>
      </c>
      <c r="H57" s="480"/>
    </row>
    <row r="58" spans="1:12" ht="19.5" customHeight="1" thickBot="1" x14ac:dyDescent="0.35">
      <c r="H58" s="480"/>
    </row>
    <row r="59" spans="1:12" s="437" customFormat="1" ht="27" customHeight="1" thickBot="1" x14ac:dyDescent="0.45">
      <c r="A59" s="448" t="s">
        <v>89</v>
      </c>
      <c r="B59" s="449">
        <v>100</v>
      </c>
      <c r="C59" s="424"/>
      <c r="D59" s="503" t="s">
        <v>90</v>
      </c>
      <c r="E59" s="504" t="s">
        <v>62</v>
      </c>
      <c r="F59" s="504" t="s">
        <v>63</v>
      </c>
      <c r="G59" s="504" t="s">
        <v>91</v>
      </c>
      <c r="H59" s="452" t="s">
        <v>92</v>
      </c>
      <c r="L59" s="438"/>
    </row>
    <row r="60" spans="1:12" s="437" customFormat="1" ht="26.25" customHeight="1" x14ac:dyDescent="0.4">
      <c r="A60" s="450" t="s">
        <v>93</v>
      </c>
      <c r="B60" s="451">
        <v>10</v>
      </c>
      <c r="C60" s="697" t="s">
        <v>94</v>
      </c>
      <c r="D60" s="700">
        <v>348.6</v>
      </c>
      <c r="E60" s="505">
        <v>1</v>
      </c>
      <c r="F60" s="506">
        <v>132421787</v>
      </c>
      <c r="G60" s="507">
        <f>IF(ISBLANK(F60),"-",(F60/$D$50*$D$47*$B$68)*($B$57/$D$60))</f>
        <v>49.797327841126872</v>
      </c>
      <c r="H60" s="508">
        <f t="shared" ref="H60:H71" si="0">IF(ISBLANK(F60),"-",G60/$B$56)</f>
        <v>0.99594655682253741</v>
      </c>
      <c r="L60" s="438"/>
    </row>
    <row r="61" spans="1:12" s="437" customFormat="1" ht="26.25" customHeight="1" x14ac:dyDescent="0.4">
      <c r="A61" s="450" t="s">
        <v>95</v>
      </c>
      <c r="B61" s="451">
        <v>20</v>
      </c>
      <c r="C61" s="698"/>
      <c r="D61" s="701"/>
      <c r="E61" s="509">
        <v>2</v>
      </c>
      <c r="F61" s="463">
        <v>134198120</v>
      </c>
      <c r="G61" s="510">
        <f>IF(ISBLANK(F61),"-",(F61/$D$50*$D$47*$B$68)*($B$57/$D$60))</f>
        <v>50.465319406261173</v>
      </c>
      <c r="H61" s="511">
        <f t="shared" si="0"/>
        <v>1.0093063881252236</v>
      </c>
      <c r="L61" s="438"/>
    </row>
    <row r="62" spans="1:12" s="437" customFormat="1" ht="26.25" customHeight="1" x14ac:dyDescent="0.4">
      <c r="A62" s="450" t="s">
        <v>96</v>
      </c>
      <c r="B62" s="451">
        <v>1</v>
      </c>
      <c r="C62" s="698"/>
      <c r="D62" s="701"/>
      <c r="E62" s="509">
        <v>3</v>
      </c>
      <c r="F62" s="512">
        <v>132646397</v>
      </c>
      <c r="G62" s="510">
        <f>IF(ISBLANK(F62),"-",(F62/$D$50*$D$47*$B$68)*($B$57/$D$60))</f>
        <v>49.881792626414772</v>
      </c>
      <c r="H62" s="511">
        <f t="shared" si="0"/>
        <v>0.99763585252829545</v>
      </c>
      <c r="L62" s="438"/>
    </row>
    <row r="63" spans="1:12" ht="27" customHeight="1" thickBot="1" x14ac:dyDescent="0.45">
      <c r="A63" s="450" t="s">
        <v>97</v>
      </c>
      <c r="B63" s="451">
        <v>1</v>
      </c>
      <c r="C63" s="699"/>
      <c r="D63" s="702"/>
      <c r="E63" s="513">
        <v>4</v>
      </c>
      <c r="F63" s="514"/>
      <c r="G63" s="510" t="str">
        <f>IF(ISBLANK(F63),"-",(F63/$D$50*$D$47*$B$68)*($B$57/$D$60))</f>
        <v>-</v>
      </c>
      <c r="H63" s="511" t="str">
        <f t="shared" si="0"/>
        <v>-</v>
      </c>
    </row>
    <row r="64" spans="1:12" ht="26.25" customHeight="1" x14ac:dyDescent="0.4">
      <c r="A64" s="450" t="s">
        <v>98</v>
      </c>
      <c r="B64" s="451">
        <v>1</v>
      </c>
      <c r="C64" s="697" t="s">
        <v>99</v>
      </c>
      <c r="D64" s="700">
        <v>350.64</v>
      </c>
      <c r="E64" s="505">
        <v>1</v>
      </c>
      <c r="F64" s="506">
        <v>129442489</v>
      </c>
      <c r="G64" s="515">
        <f>IF(ISBLANK(F64),"-",(F64/$D$50*$D$47*$B$68)*($B$57/$D$64))</f>
        <v>48.393760954917312</v>
      </c>
      <c r="H64" s="516">
        <f t="shared" si="0"/>
        <v>0.96787521909834628</v>
      </c>
    </row>
    <row r="65" spans="1:8" ht="26.25" customHeight="1" x14ac:dyDescent="0.4">
      <c r="A65" s="450" t="s">
        <v>100</v>
      </c>
      <c r="B65" s="451">
        <v>1</v>
      </c>
      <c r="C65" s="698"/>
      <c r="D65" s="701"/>
      <c r="E65" s="509">
        <v>2</v>
      </c>
      <c r="F65" s="463">
        <v>130208165</v>
      </c>
      <c r="G65" s="517">
        <f>IF(ISBLANK(F65),"-",(F65/$D$50*$D$47*$B$68)*($B$57/$D$64))</f>
        <v>48.680018903131803</v>
      </c>
      <c r="H65" s="518">
        <f t="shared" si="0"/>
        <v>0.97360037806263611</v>
      </c>
    </row>
    <row r="66" spans="1:8" ht="26.25" customHeight="1" x14ac:dyDescent="0.4">
      <c r="A66" s="450" t="s">
        <v>101</v>
      </c>
      <c r="B66" s="451">
        <v>1</v>
      </c>
      <c r="C66" s="698"/>
      <c r="D66" s="701"/>
      <c r="E66" s="509">
        <v>3</v>
      </c>
      <c r="F66" s="463">
        <v>129689749</v>
      </c>
      <c r="G66" s="517">
        <f>IF(ISBLANK(F66),"-",(F66/$D$50*$D$47*$B$68)*($B$57/$D$64))</f>
        <v>48.486202327345744</v>
      </c>
      <c r="H66" s="518">
        <f t="shared" si="0"/>
        <v>0.96972404654691491</v>
      </c>
    </row>
    <row r="67" spans="1:8" ht="27" customHeight="1" thickBot="1" x14ac:dyDescent="0.45">
      <c r="A67" s="450" t="s">
        <v>102</v>
      </c>
      <c r="B67" s="451">
        <v>1</v>
      </c>
      <c r="C67" s="699"/>
      <c r="D67" s="702"/>
      <c r="E67" s="513">
        <v>4</v>
      </c>
      <c r="F67" s="514"/>
      <c r="G67" s="519" t="str">
        <f>IF(ISBLANK(F67),"-",(F67/$D$50*$D$47*$B$68)*($B$57/$D$64))</f>
        <v>-</v>
      </c>
      <c r="H67" s="520" t="str">
        <f t="shared" si="0"/>
        <v>-</v>
      </c>
    </row>
    <row r="68" spans="1:8" ht="26.25" customHeight="1" x14ac:dyDescent="0.4">
      <c r="A68" s="450" t="s">
        <v>103</v>
      </c>
      <c r="B68" s="521">
        <f>(B67/B66)*(B65/B64)*(B63/B62)*(B61/B60)*B59</f>
        <v>200</v>
      </c>
      <c r="C68" s="697" t="s">
        <v>104</v>
      </c>
      <c r="D68" s="700">
        <v>348.54</v>
      </c>
      <c r="E68" s="505">
        <v>1</v>
      </c>
      <c r="F68" s="506">
        <v>130104080</v>
      </c>
      <c r="G68" s="515">
        <f>IF(ISBLANK(F68),"-",(F68/$D$50*$D$47*$B$68)*($B$57/$D$68))</f>
        <v>48.934174519051147</v>
      </c>
      <c r="H68" s="511">
        <f t="shared" si="0"/>
        <v>0.97868349038102298</v>
      </c>
    </row>
    <row r="69" spans="1:8" ht="27" customHeight="1" thickBot="1" x14ac:dyDescent="0.45">
      <c r="A69" s="496" t="s">
        <v>105</v>
      </c>
      <c r="B69" s="522">
        <f>(D47*B68)/B56*B57</f>
        <v>280.26799999999997</v>
      </c>
      <c r="C69" s="698"/>
      <c r="D69" s="701"/>
      <c r="E69" s="509">
        <v>2</v>
      </c>
      <c r="F69" s="463">
        <v>130798026</v>
      </c>
      <c r="G69" s="517">
        <f>IF(ISBLANK(F69),"-",(F69/$D$50*$D$47*$B$68)*($B$57/$D$68))</f>
        <v>49.195178437381735</v>
      </c>
      <c r="H69" s="511">
        <f t="shared" si="0"/>
        <v>0.98390356874763474</v>
      </c>
    </row>
    <row r="70" spans="1:8" ht="26.25" customHeight="1" x14ac:dyDescent="0.4">
      <c r="A70" s="704" t="s">
        <v>78</v>
      </c>
      <c r="B70" s="705"/>
      <c r="C70" s="698"/>
      <c r="D70" s="701"/>
      <c r="E70" s="509">
        <v>3</v>
      </c>
      <c r="F70" s="463">
        <v>131196689</v>
      </c>
      <c r="G70" s="517">
        <f>IF(ISBLANK(F70),"-",(F70/$D$50*$D$47*$B$68)*($B$57/$D$68))</f>
        <v>49.345121812072897</v>
      </c>
      <c r="H70" s="511">
        <f t="shared" si="0"/>
        <v>0.9869024362414579</v>
      </c>
    </row>
    <row r="71" spans="1:8" ht="27" customHeight="1" thickBot="1" x14ac:dyDescent="0.45">
      <c r="A71" s="706"/>
      <c r="B71" s="707"/>
      <c r="C71" s="703"/>
      <c r="D71" s="702"/>
      <c r="E71" s="513">
        <v>4</v>
      </c>
      <c r="F71" s="514"/>
      <c r="G71" s="519" t="str">
        <f>IF(ISBLANK(F71),"-",(F71/$D$50*$D$47*$B$68)*($B$57/$D$68))</f>
        <v>-</v>
      </c>
      <c r="H71" s="523" t="str">
        <f t="shared" si="0"/>
        <v>-</v>
      </c>
    </row>
    <row r="72" spans="1:8" ht="26.25" customHeight="1" x14ac:dyDescent="0.4">
      <c r="A72" s="480"/>
      <c r="B72" s="480"/>
      <c r="C72" s="480"/>
      <c r="D72" s="480"/>
      <c r="E72" s="480"/>
      <c r="F72" s="524" t="s">
        <v>71</v>
      </c>
      <c r="G72" s="525">
        <f>AVERAGE(G60:G71)</f>
        <v>49.242099647522608</v>
      </c>
      <c r="H72" s="526">
        <f>AVERAGE(H60:H71)</f>
        <v>0.98484199295045216</v>
      </c>
    </row>
    <row r="73" spans="1:8" ht="26.25" customHeight="1" x14ac:dyDescent="0.4">
      <c r="C73" s="480"/>
      <c r="D73" s="480"/>
      <c r="E73" s="480"/>
      <c r="F73" s="527" t="s">
        <v>84</v>
      </c>
      <c r="G73" s="528">
        <f>STDEV(G60:G71)/G72</f>
        <v>1.4230663261564627E-2</v>
      </c>
      <c r="H73" s="528">
        <f>STDEV(H60:H71)/H72</f>
        <v>1.4230663261564623E-2</v>
      </c>
    </row>
    <row r="74" spans="1:8" ht="27" customHeight="1" thickBot="1" x14ac:dyDescent="0.45">
      <c r="A74" s="480"/>
      <c r="B74" s="480"/>
      <c r="C74" s="480"/>
      <c r="D74" s="480"/>
      <c r="E74" s="482"/>
      <c r="F74" s="529" t="s">
        <v>15</v>
      </c>
      <c r="G74" s="530">
        <f>COUNT(G60:G71)</f>
        <v>9</v>
      </c>
      <c r="H74" s="530">
        <f>COUNT(H60:H71)</f>
        <v>9</v>
      </c>
    </row>
    <row r="76" spans="1:8" ht="26.25" customHeight="1" x14ac:dyDescent="0.4">
      <c r="A76" s="433" t="s">
        <v>106</v>
      </c>
      <c r="B76" s="434" t="s">
        <v>107</v>
      </c>
      <c r="C76" s="686" t="str">
        <f>B20</f>
        <v>Lamivudine, Nevirapine and Zidovudine</v>
      </c>
      <c r="D76" s="686"/>
      <c r="E76" s="424" t="s">
        <v>108</v>
      </c>
      <c r="F76" s="424"/>
      <c r="G76" s="531">
        <f>H72</f>
        <v>0.98484199295045216</v>
      </c>
      <c r="H76" s="439"/>
    </row>
    <row r="77" spans="1:8" ht="18.75" x14ac:dyDescent="0.3">
      <c r="A77" s="432" t="s">
        <v>109</v>
      </c>
      <c r="B77" s="432" t="s">
        <v>110</v>
      </c>
    </row>
    <row r="78" spans="1:8" ht="18.75" x14ac:dyDescent="0.3">
      <c r="A78" s="432"/>
      <c r="B78" s="432"/>
    </row>
    <row r="79" spans="1:8" ht="26.25" customHeight="1" x14ac:dyDescent="0.4">
      <c r="A79" s="433" t="s">
        <v>4</v>
      </c>
      <c r="B79" s="688"/>
      <c r="C79" s="688"/>
    </row>
    <row r="80" spans="1:8" ht="26.25" customHeight="1" x14ac:dyDescent="0.4">
      <c r="A80" s="434" t="s">
        <v>48</v>
      </c>
      <c r="B80" s="688"/>
      <c r="C80" s="688"/>
    </row>
    <row r="81" spans="1:12" ht="27" customHeight="1" thickBot="1" x14ac:dyDescent="0.45">
      <c r="A81" s="434" t="s">
        <v>5</v>
      </c>
      <c r="B81" s="435"/>
    </row>
    <row r="82" spans="1:12" s="437" customFormat="1" ht="27" customHeight="1" thickBot="1" x14ac:dyDescent="0.45">
      <c r="A82" s="434" t="s">
        <v>49</v>
      </c>
      <c r="B82" s="436">
        <v>0</v>
      </c>
      <c r="C82" s="689" t="s">
        <v>50</v>
      </c>
      <c r="D82" s="690"/>
      <c r="E82" s="690"/>
      <c r="F82" s="690"/>
      <c r="G82" s="691"/>
      <c r="I82" s="438"/>
      <c r="J82" s="438"/>
      <c r="K82" s="438"/>
      <c r="L82" s="438"/>
    </row>
    <row r="83" spans="1:12" s="437" customFormat="1" ht="19.5" customHeight="1" thickBot="1" x14ac:dyDescent="0.35">
      <c r="A83" s="434" t="s">
        <v>51</v>
      </c>
      <c r="B83" s="439">
        <f>B81-B82</f>
        <v>0</v>
      </c>
      <c r="C83" s="440"/>
      <c r="D83" s="440"/>
      <c r="E83" s="440"/>
      <c r="F83" s="440"/>
      <c r="G83" s="441"/>
      <c r="I83" s="438"/>
      <c r="J83" s="438"/>
      <c r="K83" s="438"/>
      <c r="L83" s="438"/>
    </row>
    <row r="84" spans="1:12" s="437" customFormat="1" ht="27" customHeight="1" thickBot="1" x14ac:dyDescent="0.45">
      <c r="A84" s="434" t="s">
        <v>52</v>
      </c>
      <c r="B84" s="442"/>
      <c r="C84" s="692" t="s">
        <v>111</v>
      </c>
      <c r="D84" s="693"/>
      <c r="E84" s="693"/>
      <c r="F84" s="693"/>
      <c r="G84" s="693"/>
      <c r="H84" s="694"/>
      <c r="I84" s="438"/>
      <c r="J84" s="438"/>
      <c r="K84" s="438"/>
      <c r="L84" s="438"/>
    </row>
    <row r="85" spans="1:12" s="437" customFormat="1" ht="27" customHeight="1" thickBot="1" x14ac:dyDescent="0.45">
      <c r="A85" s="434" t="s">
        <v>54</v>
      </c>
      <c r="B85" s="442"/>
      <c r="C85" s="692" t="s">
        <v>112</v>
      </c>
      <c r="D85" s="693"/>
      <c r="E85" s="693"/>
      <c r="F85" s="693"/>
      <c r="G85" s="693"/>
      <c r="H85" s="694"/>
      <c r="I85" s="438"/>
      <c r="J85" s="438"/>
      <c r="K85" s="438"/>
      <c r="L85" s="438"/>
    </row>
    <row r="86" spans="1:12" s="437" customFormat="1" ht="18.75" x14ac:dyDescent="0.3">
      <c r="A86" s="434"/>
      <c r="B86" s="445"/>
      <c r="C86" s="446"/>
      <c r="D86" s="446"/>
      <c r="E86" s="446"/>
      <c r="F86" s="446"/>
      <c r="G86" s="446"/>
      <c r="H86" s="446"/>
      <c r="I86" s="438"/>
      <c r="J86" s="438"/>
      <c r="K86" s="438"/>
      <c r="L86" s="438"/>
    </row>
    <row r="87" spans="1:12" s="437" customFormat="1" ht="18.75" x14ac:dyDescent="0.3">
      <c r="A87" s="434" t="s">
        <v>56</v>
      </c>
      <c r="B87" s="447" t="e">
        <f>B84/B85</f>
        <v>#DIV/0!</v>
      </c>
      <c r="C87" s="424" t="s">
        <v>57</v>
      </c>
      <c r="D87" s="424"/>
      <c r="E87" s="424"/>
      <c r="F87" s="424"/>
      <c r="G87" s="424"/>
      <c r="I87" s="438"/>
      <c r="J87" s="438"/>
      <c r="K87" s="438"/>
      <c r="L87" s="438"/>
    </row>
    <row r="88" spans="1:12" ht="19.5" customHeight="1" thickBot="1" x14ac:dyDescent="0.35">
      <c r="A88" s="432"/>
      <c r="B88" s="432"/>
    </row>
    <row r="89" spans="1:12" ht="27" customHeight="1" thickBot="1" x14ac:dyDescent="0.45">
      <c r="A89" s="448" t="s">
        <v>58</v>
      </c>
      <c r="B89" s="449"/>
      <c r="D89" s="532" t="s">
        <v>59</v>
      </c>
      <c r="E89" s="533"/>
      <c r="F89" s="695" t="s">
        <v>60</v>
      </c>
      <c r="G89" s="696"/>
    </row>
    <row r="90" spans="1:12" ht="27" customHeight="1" thickBot="1" x14ac:dyDescent="0.45">
      <c r="A90" s="450" t="s">
        <v>61</v>
      </c>
      <c r="B90" s="451"/>
      <c r="C90" s="534" t="s">
        <v>62</v>
      </c>
      <c r="D90" s="453" t="s">
        <v>63</v>
      </c>
      <c r="E90" s="454" t="s">
        <v>64</v>
      </c>
      <c r="F90" s="453" t="s">
        <v>63</v>
      </c>
      <c r="G90" s="535" t="s">
        <v>64</v>
      </c>
      <c r="I90" s="456" t="s">
        <v>65</v>
      </c>
    </row>
    <row r="91" spans="1:12" ht="26.25" customHeight="1" x14ac:dyDescent="0.4">
      <c r="A91" s="450" t="s">
        <v>66</v>
      </c>
      <c r="B91" s="451"/>
      <c r="C91" s="536">
        <v>1</v>
      </c>
      <c r="D91" s="458"/>
      <c r="E91" s="459" t="str">
        <f>IF(ISBLANK(D91),"-",$D$101/$D$98*D91)</f>
        <v>-</v>
      </c>
      <c r="F91" s="458"/>
      <c r="G91" s="460" t="str">
        <f>IF(ISBLANK(F91),"-",$D$101/$F$98*F91)</f>
        <v>-</v>
      </c>
      <c r="I91" s="461"/>
    </row>
    <row r="92" spans="1:12" ht="26.25" customHeight="1" x14ac:dyDescent="0.4">
      <c r="A92" s="450" t="s">
        <v>67</v>
      </c>
      <c r="B92" s="451">
        <v>1</v>
      </c>
      <c r="C92" s="480">
        <v>2</v>
      </c>
      <c r="D92" s="463"/>
      <c r="E92" s="464" t="str">
        <f>IF(ISBLANK(D92),"-",$D$101/$D$98*D92)</f>
        <v>-</v>
      </c>
      <c r="F92" s="463"/>
      <c r="G92" s="465" t="str">
        <f>IF(ISBLANK(F92),"-",$D$101/$F$98*F92)</f>
        <v>-</v>
      </c>
      <c r="I92" s="679" t="e">
        <f>ABS((F96/D96*D95)-F95)/D95</f>
        <v>#DIV/0!</v>
      </c>
    </row>
    <row r="93" spans="1:12" ht="26.25" customHeight="1" x14ac:dyDescent="0.4">
      <c r="A93" s="450" t="s">
        <v>68</v>
      </c>
      <c r="B93" s="451">
        <v>1</v>
      </c>
      <c r="C93" s="480">
        <v>3</v>
      </c>
      <c r="D93" s="463"/>
      <c r="E93" s="464" t="str">
        <f>IF(ISBLANK(D93),"-",$D$101/$D$98*D93)</f>
        <v>-</v>
      </c>
      <c r="F93" s="463"/>
      <c r="G93" s="465" t="str">
        <f>IF(ISBLANK(F93),"-",$D$101/$F$98*F93)</f>
        <v>-</v>
      </c>
      <c r="I93" s="679"/>
    </row>
    <row r="94" spans="1:12" ht="27" customHeight="1" thickBot="1" x14ac:dyDescent="0.45">
      <c r="A94" s="450" t="s">
        <v>69</v>
      </c>
      <c r="B94" s="451">
        <v>1</v>
      </c>
      <c r="C94" s="537">
        <v>4</v>
      </c>
      <c r="D94" s="467"/>
      <c r="E94" s="468" t="str">
        <f>IF(ISBLANK(D94),"-",$D$101/$D$98*D94)</f>
        <v>-</v>
      </c>
      <c r="F94" s="538"/>
      <c r="G94" s="469" t="str">
        <f>IF(ISBLANK(F94),"-",$D$101/$F$98*F94)</f>
        <v>-</v>
      </c>
      <c r="I94" s="470"/>
    </row>
    <row r="95" spans="1:12" ht="27" customHeight="1" thickBot="1" x14ac:dyDescent="0.45">
      <c r="A95" s="450" t="s">
        <v>70</v>
      </c>
      <c r="B95" s="451">
        <v>1</v>
      </c>
      <c r="C95" s="434" t="s">
        <v>71</v>
      </c>
      <c r="D95" s="539" t="e">
        <f>AVERAGE(D91:D94)</f>
        <v>#DIV/0!</v>
      </c>
      <c r="E95" s="473" t="e">
        <f>AVERAGE(E91:E94)</f>
        <v>#DIV/0!</v>
      </c>
      <c r="F95" s="540" t="e">
        <f>AVERAGE(F91:F94)</f>
        <v>#DIV/0!</v>
      </c>
      <c r="G95" s="541" t="e">
        <f>AVERAGE(G91:G94)</f>
        <v>#DIV/0!</v>
      </c>
    </row>
    <row r="96" spans="1:12" ht="26.25" customHeight="1" x14ac:dyDescent="0.4">
      <c r="A96" s="450" t="s">
        <v>72</v>
      </c>
      <c r="B96" s="435">
        <v>1</v>
      </c>
      <c r="C96" s="542" t="s">
        <v>113</v>
      </c>
      <c r="D96" s="543"/>
      <c r="E96" s="424"/>
      <c r="F96" s="477"/>
    </row>
    <row r="97" spans="1:10" ht="26.25" customHeight="1" x14ac:dyDescent="0.4">
      <c r="A97" s="450" t="s">
        <v>74</v>
      </c>
      <c r="B97" s="435">
        <v>1</v>
      </c>
      <c r="C97" s="544" t="s">
        <v>114</v>
      </c>
      <c r="D97" s="545" t="e">
        <f>D96*$B$87</f>
        <v>#DIV/0!</v>
      </c>
      <c r="E97" s="480"/>
      <c r="F97" s="479" t="e">
        <f>F96*$B$87</f>
        <v>#DIV/0!</v>
      </c>
    </row>
    <row r="98" spans="1:10" ht="19.5" customHeight="1" thickBot="1" x14ac:dyDescent="0.35">
      <c r="A98" s="450" t="s">
        <v>76</v>
      </c>
      <c r="B98" s="480" t="e">
        <f>(B97/B96)*(B95/B94)*(B93/B92)*(B91/B90)*B89</f>
        <v>#DIV/0!</v>
      </c>
      <c r="C98" s="544" t="s">
        <v>115</v>
      </c>
      <c r="D98" s="546" t="e">
        <f>D97*$B$83/100</f>
        <v>#DIV/0!</v>
      </c>
      <c r="E98" s="482"/>
      <c r="F98" s="481" t="e">
        <f>F97*$B$83/100</f>
        <v>#DIV/0!</v>
      </c>
    </row>
    <row r="99" spans="1:10" ht="19.5" customHeight="1" thickBot="1" x14ac:dyDescent="0.35">
      <c r="A99" s="680" t="s">
        <v>78</v>
      </c>
      <c r="B99" s="681"/>
      <c r="C99" s="544" t="s">
        <v>116</v>
      </c>
      <c r="D99" s="547" t="e">
        <f>D98/$B$98</f>
        <v>#DIV/0!</v>
      </c>
      <c r="E99" s="482"/>
      <c r="F99" s="485" t="e">
        <f>F98/$B$98</f>
        <v>#DIV/0!</v>
      </c>
      <c r="H99" s="475"/>
    </row>
    <row r="100" spans="1:10" ht="19.5" customHeight="1" thickBot="1" x14ac:dyDescent="0.35">
      <c r="A100" s="682"/>
      <c r="B100" s="683"/>
      <c r="C100" s="544" t="s">
        <v>80</v>
      </c>
      <c r="D100" s="548" t="e">
        <f>$B$56/$B$116</f>
        <v>#DIV/0!</v>
      </c>
      <c r="F100" s="490"/>
      <c r="G100" s="549"/>
      <c r="H100" s="475"/>
    </row>
    <row r="101" spans="1:10" ht="18.75" x14ac:dyDescent="0.3">
      <c r="C101" s="544" t="s">
        <v>81</v>
      </c>
      <c r="D101" s="545" t="e">
        <f>D100*$B$98</f>
        <v>#DIV/0!</v>
      </c>
      <c r="F101" s="490"/>
      <c r="H101" s="475"/>
    </row>
    <row r="102" spans="1:10" ht="19.5" customHeight="1" thickBot="1" x14ac:dyDescent="0.35">
      <c r="C102" s="550" t="s">
        <v>82</v>
      </c>
      <c r="D102" s="551" t="e">
        <f>D101/B34</f>
        <v>#DIV/0!</v>
      </c>
      <c r="F102" s="494"/>
      <c r="H102" s="475"/>
      <c r="J102" s="552"/>
    </row>
    <row r="103" spans="1:10" ht="18.75" x14ac:dyDescent="0.3">
      <c r="C103" s="553" t="s">
        <v>117</v>
      </c>
      <c r="D103" s="554" t="e">
        <f>AVERAGE(E91:E94,G91:G94)</f>
        <v>#DIV/0!</v>
      </c>
      <c r="F103" s="494"/>
      <c r="G103" s="549"/>
      <c r="H103" s="475"/>
      <c r="J103" s="555"/>
    </row>
    <row r="104" spans="1:10" ht="18.75" x14ac:dyDescent="0.3">
      <c r="C104" s="527" t="s">
        <v>84</v>
      </c>
      <c r="D104" s="556" t="e">
        <f>STDEV(E91:E94,G91:G94)/D103</f>
        <v>#DIV/0!</v>
      </c>
      <c r="F104" s="494"/>
      <c r="H104" s="475"/>
      <c r="J104" s="555"/>
    </row>
    <row r="105" spans="1:10" ht="19.5" customHeight="1" thickBot="1" x14ac:dyDescent="0.35">
      <c r="C105" s="529" t="s">
        <v>15</v>
      </c>
      <c r="D105" s="557">
        <f>COUNT(E91:E94,G91:G94)</f>
        <v>0</v>
      </c>
      <c r="F105" s="494"/>
      <c r="H105" s="475"/>
      <c r="J105" s="555"/>
    </row>
    <row r="106" spans="1:10" ht="19.5" customHeight="1" thickBot="1" x14ac:dyDescent="0.35">
      <c r="A106" s="498"/>
      <c r="B106" s="498"/>
      <c r="C106" s="498"/>
      <c r="D106" s="498"/>
      <c r="E106" s="498"/>
    </row>
    <row r="107" spans="1:10" ht="26.25" customHeight="1" x14ac:dyDescent="0.4">
      <c r="A107" s="448" t="s">
        <v>118</v>
      </c>
      <c r="B107" s="449"/>
      <c r="C107" s="532" t="s">
        <v>119</v>
      </c>
      <c r="D107" s="558" t="s">
        <v>63</v>
      </c>
      <c r="E107" s="559" t="s">
        <v>120</v>
      </c>
      <c r="F107" s="560" t="s">
        <v>121</v>
      </c>
    </row>
    <row r="108" spans="1:10" ht="26.25" customHeight="1" x14ac:dyDescent="0.4">
      <c r="A108" s="450" t="s">
        <v>122</v>
      </c>
      <c r="B108" s="451"/>
      <c r="C108" s="561">
        <v>1</v>
      </c>
      <c r="D108" s="562"/>
      <c r="E108" s="563" t="str">
        <f t="shared" ref="E108:E113" si="1">IF(ISBLANK(D108),"-",D108/$D$103*$D$100*$B$116)</f>
        <v>-</v>
      </c>
      <c r="F108" s="564" t="str">
        <f t="shared" ref="F108:F113" si="2">IF(ISBLANK(D108), "-", E108/$B$56)</f>
        <v>-</v>
      </c>
    </row>
    <row r="109" spans="1:10" ht="26.25" customHeight="1" x14ac:dyDescent="0.4">
      <c r="A109" s="450" t="s">
        <v>95</v>
      </c>
      <c r="B109" s="451"/>
      <c r="C109" s="561">
        <v>2</v>
      </c>
      <c r="D109" s="562"/>
      <c r="E109" s="565" t="str">
        <f t="shared" si="1"/>
        <v>-</v>
      </c>
      <c r="F109" s="566" t="str">
        <f t="shared" si="2"/>
        <v>-</v>
      </c>
    </row>
    <row r="110" spans="1:10" ht="26.25" customHeight="1" x14ac:dyDescent="0.4">
      <c r="A110" s="450" t="s">
        <v>96</v>
      </c>
      <c r="B110" s="451"/>
      <c r="C110" s="561">
        <v>3</v>
      </c>
      <c r="D110" s="562"/>
      <c r="E110" s="565" t="str">
        <f t="shared" si="1"/>
        <v>-</v>
      </c>
      <c r="F110" s="566" t="str">
        <f t="shared" si="2"/>
        <v>-</v>
      </c>
    </row>
    <row r="111" spans="1:10" ht="26.25" customHeight="1" x14ac:dyDescent="0.4">
      <c r="A111" s="450" t="s">
        <v>97</v>
      </c>
      <c r="B111" s="451">
        <v>1</v>
      </c>
      <c r="C111" s="561">
        <v>4</v>
      </c>
      <c r="D111" s="562"/>
      <c r="E111" s="565" t="str">
        <f t="shared" si="1"/>
        <v>-</v>
      </c>
      <c r="F111" s="566" t="str">
        <f t="shared" si="2"/>
        <v>-</v>
      </c>
    </row>
    <row r="112" spans="1:10" ht="26.25" customHeight="1" x14ac:dyDescent="0.4">
      <c r="A112" s="450" t="s">
        <v>98</v>
      </c>
      <c r="B112" s="451">
        <v>1</v>
      </c>
      <c r="C112" s="561">
        <v>5</v>
      </c>
      <c r="D112" s="562"/>
      <c r="E112" s="565" t="str">
        <f t="shared" si="1"/>
        <v>-</v>
      </c>
      <c r="F112" s="566" t="str">
        <f t="shared" si="2"/>
        <v>-</v>
      </c>
    </row>
    <row r="113" spans="1:10" ht="26.25" customHeight="1" x14ac:dyDescent="0.4">
      <c r="A113" s="450" t="s">
        <v>100</v>
      </c>
      <c r="B113" s="451">
        <v>1</v>
      </c>
      <c r="C113" s="567">
        <v>6</v>
      </c>
      <c r="D113" s="568"/>
      <c r="E113" s="569" t="str">
        <f t="shared" si="1"/>
        <v>-</v>
      </c>
      <c r="F113" s="570" t="str">
        <f t="shared" si="2"/>
        <v>-</v>
      </c>
    </row>
    <row r="114" spans="1:10" ht="26.25" customHeight="1" x14ac:dyDescent="0.4">
      <c r="A114" s="450" t="s">
        <v>101</v>
      </c>
      <c r="B114" s="451">
        <v>1</v>
      </c>
      <c r="C114" s="561"/>
      <c r="D114" s="480"/>
      <c r="E114" s="424"/>
      <c r="F114" s="571"/>
    </row>
    <row r="115" spans="1:10" ht="26.25" customHeight="1" x14ac:dyDescent="0.4">
      <c r="A115" s="450" t="s">
        <v>102</v>
      </c>
      <c r="B115" s="451">
        <v>1</v>
      </c>
      <c r="C115" s="561"/>
      <c r="D115" s="572" t="s">
        <v>71</v>
      </c>
      <c r="E115" s="573" t="e">
        <f>AVERAGE(E108:E113)</f>
        <v>#DIV/0!</v>
      </c>
      <c r="F115" s="574" t="e">
        <f>AVERAGE(F108:F113)</f>
        <v>#DIV/0!</v>
      </c>
    </row>
    <row r="116" spans="1:10" ht="27" customHeight="1" thickBot="1" x14ac:dyDescent="0.45">
      <c r="A116" s="450" t="s">
        <v>103</v>
      </c>
      <c r="B116" s="462" t="e">
        <f>(B115/B114)*(B113/B112)*(B111/B110)*(B109/B108)*B107</f>
        <v>#DIV/0!</v>
      </c>
      <c r="C116" s="575"/>
      <c r="D116" s="434" t="s">
        <v>84</v>
      </c>
      <c r="E116" s="576" t="e">
        <f>STDEV(E108:E113)/E115</f>
        <v>#DIV/0!</v>
      </c>
      <c r="F116" s="576" t="e">
        <f>STDEV(F108:F113)/F115</f>
        <v>#DIV/0!</v>
      </c>
      <c r="I116" s="424"/>
    </row>
    <row r="117" spans="1:10" ht="27" customHeight="1" thickBot="1" x14ac:dyDescent="0.45">
      <c r="A117" s="680" t="s">
        <v>78</v>
      </c>
      <c r="B117" s="684"/>
      <c r="C117" s="577"/>
      <c r="D117" s="578" t="s">
        <v>15</v>
      </c>
      <c r="E117" s="579">
        <f>COUNT(E108:E113)</f>
        <v>0</v>
      </c>
      <c r="F117" s="579">
        <f>COUNT(F108:F113)</f>
        <v>0</v>
      </c>
      <c r="I117" s="424"/>
      <c r="J117" s="555"/>
    </row>
    <row r="118" spans="1:10" ht="19.5" customHeight="1" thickBot="1" x14ac:dyDescent="0.35">
      <c r="A118" s="682"/>
      <c r="B118" s="685"/>
      <c r="C118" s="424"/>
      <c r="D118" s="424"/>
      <c r="E118" s="424"/>
      <c r="F118" s="480"/>
      <c r="G118" s="424"/>
      <c r="H118" s="424"/>
      <c r="I118" s="424"/>
    </row>
    <row r="119" spans="1:10" ht="18.75" x14ac:dyDescent="0.3">
      <c r="A119" s="580"/>
      <c r="B119" s="446"/>
      <c r="C119" s="424"/>
      <c r="D119" s="424"/>
      <c r="E119" s="424"/>
      <c r="F119" s="480"/>
      <c r="G119" s="424"/>
      <c r="H119" s="424"/>
      <c r="I119" s="424"/>
    </row>
    <row r="120" spans="1:10" ht="26.25" customHeight="1" x14ac:dyDescent="0.4">
      <c r="A120" s="433" t="s">
        <v>106</v>
      </c>
      <c r="B120" s="434" t="s">
        <v>123</v>
      </c>
      <c r="C120" s="686" t="str">
        <f>B20</f>
        <v>Lamivudine, Nevirapine and Zidovudine</v>
      </c>
      <c r="D120" s="686"/>
      <c r="E120" s="424" t="s">
        <v>124</v>
      </c>
      <c r="F120" s="424"/>
      <c r="G120" s="531" t="e">
        <f>F115</f>
        <v>#DIV/0!</v>
      </c>
      <c r="H120" s="424"/>
      <c r="I120" s="424"/>
    </row>
    <row r="121" spans="1:10" ht="19.5" customHeight="1" thickBot="1" x14ac:dyDescent="0.35">
      <c r="A121" s="581"/>
      <c r="B121" s="581"/>
      <c r="C121" s="582"/>
      <c r="D121" s="582"/>
      <c r="E121" s="582"/>
      <c r="F121" s="582"/>
      <c r="G121" s="582"/>
      <c r="H121" s="582"/>
    </row>
    <row r="122" spans="1:10" ht="18.75" x14ac:dyDescent="0.3">
      <c r="B122" s="687" t="s">
        <v>21</v>
      </c>
      <c r="C122" s="687"/>
      <c r="E122" s="534" t="s">
        <v>22</v>
      </c>
      <c r="F122" s="583"/>
      <c r="G122" s="687" t="s">
        <v>23</v>
      </c>
      <c r="H122" s="687"/>
    </row>
    <row r="123" spans="1:10" ht="69.95" customHeight="1" x14ac:dyDescent="0.3">
      <c r="A123" s="433" t="s">
        <v>24</v>
      </c>
      <c r="B123" s="584"/>
      <c r="C123" s="584"/>
      <c r="E123" s="584"/>
      <c r="F123" s="424"/>
      <c r="G123" s="584"/>
      <c r="H123" s="584"/>
    </row>
    <row r="124" spans="1:10" ht="69.95" customHeight="1" x14ac:dyDescent="0.3">
      <c r="A124" s="433" t="s">
        <v>25</v>
      </c>
      <c r="B124" s="585"/>
      <c r="C124" s="585"/>
      <c r="E124" s="585"/>
      <c r="F124" s="424"/>
      <c r="G124" s="586"/>
      <c r="H124" s="586"/>
    </row>
    <row r="125" spans="1:10" ht="18.75" x14ac:dyDescent="0.3">
      <c r="A125" s="480"/>
      <c r="B125" s="480"/>
      <c r="C125" s="480"/>
      <c r="D125" s="480"/>
      <c r="E125" s="480"/>
      <c r="F125" s="482"/>
      <c r="G125" s="480"/>
      <c r="H125" s="480"/>
      <c r="I125" s="424"/>
    </row>
    <row r="126" spans="1:10" ht="18.75" x14ac:dyDescent="0.3">
      <c r="A126" s="480"/>
      <c r="B126" s="480"/>
      <c r="C126" s="480"/>
      <c r="D126" s="480"/>
      <c r="E126" s="480"/>
      <c r="F126" s="482"/>
      <c r="G126" s="480"/>
      <c r="H126" s="480"/>
      <c r="I126" s="424"/>
    </row>
    <row r="127" spans="1:10" ht="18.75" x14ac:dyDescent="0.3">
      <c r="A127" s="480"/>
      <c r="B127" s="480"/>
      <c r="C127" s="480"/>
      <c r="D127" s="480"/>
      <c r="E127" s="480"/>
      <c r="F127" s="482"/>
      <c r="G127" s="480"/>
      <c r="H127" s="480"/>
      <c r="I127" s="424"/>
    </row>
    <row r="128" spans="1:10" ht="18.75" x14ac:dyDescent="0.3">
      <c r="A128" s="480"/>
      <c r="B128" s="480"/>
      <c r="C128" s="480"/>
      <c r="D128" s="480"/>
      <c r="E128" s="480"/>
      <c r="F128" s="482"/>
      <c r="G128" s="480"/>
      <c r="H128" s="480"/>
      <c r="I128" s="424"/>
    </row>
    <row r="129" spans="1:9" ht="18.75" x14ac:dyDescent="0.3">
      <c r="A129" s="480"/>
      <c r="B129" s="480"/>
      <c r="C129" s="480"/>
      <c r="D129" s="480"/>
      <c r="E129" s="480"/>
      <c r="F129" s="482"/>
      <c r="G129" s="480"/>
      <c r="H129" s="480"/>
      <c r="I129" s="424"/>
    </row>
    <row r="130" spans="1:9" ht="18.75" x14ac:dyDescent="0.3">
      <c r="A130" s="480"/>
      <c r="B130" s="480"/>
      <c r="C130" s="480"/>
      <c r="D130" s="480"/>
      <c r="E130" s="480"/>
      <c r="F130" s="482"/>
      <c r="G130" s="480"/>
      <c r="H130" s="480"/>
      <c r="I130" s="424"/>
    </row>
    <row r="131" spans="1:9" ht="18.75" x14ac:dyDescent="0.3">
      <c r="A131" s="480"/>
      <c r="B131" s="480"/>
      <c r="C131" s="480"/>
      <c r="D131" s="480"/>
      <c r="E131" s="480"/>
      <c r="F131" s="482"/>
      <c r="G131" s="480"/>
      <c r="H131" s="480"/>
      <c r="I131" s="424"/>
    </row>
    <row r="132" spans="1:9" ht="18.75" x14ac:dyDescent="0.3">
      <c r="A132" s="480"/>
      <c r="B132" s="480"/>
      <c r="C132" s="480"/>
      <c r="D132" s="480"/>
      <c r="E132" s="480"/>
      <c r="F132" s="482"/>
      <c r="G132" s="480"/>
      <c r="H132" s="480"/>
      <c r="I132" s="424"/>
    </row>
    <row r="133" spans="1:9" ht="18.75" x14ac:dyDescent="0.3">
      <c r="A133" s="480"/>
      <c r="B133" s="480"/>
      <c r="C133" s="480"/>
      <c r="D133" s="480"/>
      <c r="E133" s="480"/>
      <c r="F133" s="482"/>
      <c r="G133" s="480"/>
      <c r="H133" s="480"/>
      <c r="I133" s="424"/>
    </row>
    <row r="250" spans="1:1" x14ac:dyDescent="0.25">
      <c r="A250" s="423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47" priority="9" operator="greaterThan">
      <formula>0.02</formula>
    </cfRule>
  </conditionalFormatting>
  <conditionalFormatting sqref="D51">
    <cfRule type="cellIs" dxfId="46" priority="8" operator="greaterThan">
      <formula>0.02</formula>
    </cfRule>
  </conditionalFormatting>
  <conditionalFormatting sqref="G73">
    <cfRule type="cellIs" dxfId="45" priority="7" operator="greaterThan">
      <formula>0.02</formula>
    </cfRule>
  </conditionalFormatting>
  <conditionalFormatting sqref="H73">
    <cfRule type="cellIs" dxfId="44" priority="6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4" operator="lessThanOrEqual">
      <formula>0.02</formula>
    </cfRule>
  </conditionalFormatting>
  <conditionalFormatting sqref="I39">
    <cfRule type="cellIs" dxfId="41" priority="3" operator="greaterThan">
      <formula>0.02</formula>
    </cfRule>
  </conditionalFormatting>
  <conditionalFormatting sqref="I92">
    <cfRule type="cellIs" dxfId="40" priority="2" operator="lessThanOrEqual">
      <formula>0.02</formula>
    </cfRule>
  </conditionalFormatting>
  <conditionalFormatting sqref="I92">
    <cfRule type="cellIs" dxfId="39" priority="1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Layout" topLeftCell="A124" zoomScale="47" zoomScaleNormal="40" zoomScalePageLayoutView="47" workbookViewId="0">
      <selection sqref="A1:I130"/>
    </sheetView>
  </sheetViews>
  <sheetFormatPr defaultColWidth="9.140625" defaultRowHeight="13.5" x14ac:dyDescent="0.25"/>
  <cols>
    <col min="1" max="1" width="55.42578125" style="258" customWidth="1"/>
    <col min="2" max="2" width="33.7109375" style="258" customWidth="1"/>
    <col min="3" max="3" width="42.28515625" style="258" customWidth="1"/>
    <col min="4" max="4" width="30.5703125" style="258" customWidth="1"/>
    <col min="5" max="5" width="39.85546875" style="258" customWidth="1"/>
    <col min="6" max="6" width="30.7109375" style="258" customWidth="1"/>
    <col min="7" max="7" width="39.85546875" style="258" customWidth="1"/>
    <col min="8" max="8" width="30" style="258" customWidth="1"/>
    <col min="9" max="9" width="30.28515625" style="258" hidden="1" customWidth="1"/>
    <col min="10" max="10" width="30.42578125" style="258" customWidth="1"/>
    <col min="11" max="11" width="21.28515625" style="258" customWidth="1"/>
    <col min="12" max="12" width="9.140625" style="258"/>
    <col min="13" max="16384" width="9.140625" style="260"/>
  </cols>
  <sheetData>
    <row r="1" spans="1:9" ht="18.75" customHeight="1" x14ac:dyDescent="0.25">
      <c r="A1" s="748" t="s">
        <v>45</v>
      </c>
      <c r="B1" s="748"/>
      <c r="C1" s="748"/>
      <c r="D1" s="748"/>
      <c r="E1" s="748"/>
      <c r="F1" s="748"/>
      <c r="G1" s="748"/>
      <c r="H1" s="748"/>
      <c r="I1" s="748"/>
    </row>
    <row r="2" spans="1:9" ht="18.75" customHeight="1" x14ac:dyDescent="0.25">
      <c r="A2" s="748"/>
      <c r="B2" s="748"/>
      <c r="C2" s="748"/>
      <c r="D2" s="748"/>
      <c r="E2" s="748"/>
      <c r="F2" s="748"/>
      <c r="G2" s="748"/>
      <c r="H2" s="748"/>
      <c r="I2" s="748"/>
    </row>
    <row r="3" spans="1:9" ht="18.75" customHeight="1" x14ac:dyDescent="0.25">
      <c r="A3" s="748"/>
      <c r="B3" s="748"/>
      <c r="C3" s="748"/>
      <c r="D3" s="748"/>
      <c r="E3" s="748"/>
      <c r="F3" s="748"/>
      <c r="G3" s="748"/>
      <c r="H3" s="748"/>
      <c r="I3" s="748"/>
    </row>
    <row r="4" spans="1:9" ht="18.75" customHeight="1" x14ac:dyDescent="0.25">
      <c r="A4" s="748"/>
      <c r="B4" s="748"/>
      <c r="C4" s="748"/>
      <c r="D4" s="748"/>
      <c r="E4" s="748"/>
      <c r="F4" s="748"/>
      <c r="G4" s="748"/>
      <c r="H4" s="748"/>
      <c r="I4" s="748"/>
    </row>
    <row r="5" spans="1:9" ht="18.75" customHeight="1" x14ac:dyDescent="0.25">
      <c r="A5" s="748"/>
      <c r="B5" s="748"/>
      <c r="C5" s="748"/>
      <c r="D5" s="748"/>
      <c r="E5" s="748"/>
      <c r="F5" s="748"/>
      <c r="G5" s="748"/>
      <c r="H5" s="748"/>
      <c r="I5" s="748"/>
    </row>
    <row r="6" spans="1:9" ht="18.75" customHeight="1" x14ac:dyDescent="0.25">
      <c r="A6" s="748"/>
      <c r="B6" s="748"/>
      <c r="C6" s="748"/>
      <c r="D6" s="748"/>
      <c r="E6" s="748"/>
      <c r="F6" s="748"/>
      <c r="G6" s="748"/>
      <c r="H6" s="748"/>
      <c r="I6" s="748"/>
    </row>
    <row r="7" spans="1:9" ht="18.75" customHeight="1" x14ac:dyDescent="0.25">
      <c r="A7" s="748"/>
      <c r="B7" s="748"/>
      <c r="C7" s="748"/>
      <c r="D7" s="748"/>
      <c r="E7" s="748"/>
      <c r="F7" s="748"/>
      <c r="G7" s="748"/>
      <c r="H7" s="748"/>
      <c r="I7" s="748"/>
    </row>
    <row r="8" spans="1:9" x14ac:dyDescent="0.25">
      <c r="A8" s="749" t="s">
        <v>46</v>
      </c>
      <c r="B8" s="749"/>
      <c r="C8" s="749"/>
      <c r="D8" s="749"/>
      <c r="E8" s="749"/>
      <c r="F8" s="749"/>
      <c r="G8" s="749"/>
      <c r="H8" s="749"/>
      <c r="I8" s="749"/>
    </row>
    <row r="9" spans="1:9" x14ac:dyDescent="0.25">
      <c r="A9" s="749"/>
      <c r="B9" s="749"/>
      <c r="C9" s="749"/>
      <c r="D9" s="749"/>
      <c r="E9" s="749"/>
      <c r="F9" s="749"/>
      <c r="G9" s="749"/>
      <c r="H9" s="749"/>
      <c r="I9" s="749"/>
    </row>
    <row r="10" spans="1:9" x14ac:dyDescent="0.25">
      <c r="A10" s="749"/>
      <c r="B10" s="749"/>
      <c r="C10" s="749"/>
      <c r="D10" s="749"/>
      <c r="E10" s="749"/>
      <c r="F10" s="749"/>
      <c r="G10" s="749"/>
      <c r="H10" s="749"/>
      <c r="I10" s="749"/>
    </row>
    <row r="11" spans="1:9" x14ac:dyDescent="0.25">
      <c r="A11" s="749"/>
      <c r="B11" s="749"/>
      <c r="C11" s="749"/>
      <c r="D11" s="749"/>
      <c r="E11" s="749"/>
      <c r="F11" s="749"/>
      <c r="G11" s="749"/>
      <c r="H11" s="749"/>
      <c r="I11" s="749"/>
    </row>
    <row r="12" spans="1:9" x14ac:dyDescent="0.25">
      <c r="A12" s="749"/>
      <c r="B12" s="749"/>
      <c r="C12" s="749"/>
      <c r="D12" s="749"/>
      <c r="E12" s="749"/>
      <c r="F12" s="749"/>
      <c r="G12" s="749"/>
      <c r="H12" s="749"/>
      <c r="I12" s="749"/>
    </row>
    <row r="13" spans="1:9" x14ac:dyDescent="0.25">
      <c r="A13" s="749"/>
      <c r="B13" s="749"/>
      <c r="C13" s="749"/>
      <c r="D13" s="749"/>
      <c r="E13" s="749"/>
      <c r="F13" s="749"/>
      <c r="G13" s="749"/>
      <c r="H13" s="749"/>
      <c r="I13" s="749"/>
    </row>
    <row r="14" spans="1:9" x14ac:dyDescent="0.25">
      <c r="A14" s="749"/>
      <c r="B14" s="749"/>
      <c r="C14" s="749"/>
      <c r="D14" s="749"/>
      <c r="E14" s="749"/>
      <c r="F14" s="749"/>
      <c r="G14" s="749"/>
      <c r="H14" s="749"/>
      <c r="I14" s="749"/>
    </row>
    <row r="15" spans="1:9" ht="19.5" customHeight="1" thickBot="1" x14ac:dyDescent="0.35">
      <c r="A15" s="259"/>
    </row>
    <row r="16" spans="1:9" ht="19.5" customHeight="1" thickBot="1" x14ac:dyDescent="0.35">
      <c r="A16" s="750" t="s">
        <v>26</v>
      </c>
      <c r="B16" s="751"/>
      <c r="C16" s="751"/>
      <c r="D16" s="751"/>
      <c r="E16" s="751"/>
      <c r="F16" s="751"/>
      <c r="G16" s="751"/>
      <c r="H16" s="752"/>
    </row>
    <row r="17" spans="1:14" ht="20.25" customHeight="1" x14ac:dyDescent="0.25">
      <c r="A17" s="753" t="s">
        <v>47</v>
      </c>
      <c r="B17" s="753"/>
      <c r="C17" s="753"/>
      <c r="D17" s="753"/>
      <c r="E17" s="753"/>
      <c r="F17" s="753"/>
      <c r="G17" s="753"/>
      <c r="H17" s="753"/>
    </row>
    <row r="18" spans="1:14" ht="26.25" customHeight="1" x14ac:dyDescent="0.4">
      <c r="A18" s="261" t="s">
        <v>28</v>
      </c>
      <c r="B18" s="718" t="s">
        <v>29</v>
      </c>
      <c r="C18" s="718"/>
      <c r="D18" s="262"/>
      <c r="E18" s="263"/>
      <c r="F18" s="264"/>
      <c r="G18" s="264"/>
      <c r="H18" s="264"/>
    </row>
    <row r="19" spans="1:14" ht="26.25" customHeight="1" x14ac:dyDescent="0.4">
      <c r="A19" s="261" t="s">
        <v>30</v>
      </c>
      <c r="B19" s="265" t="s">
        <v>31</v>
      </c>
      <c r="C19" s="264">
        <v>29</v>
      </c>
      <c r="D19" s="264"/>
      <c r="E19" s="264"/>
      <c r="F19" s="264"/>
      <c r="G19" s="264"/>
      <c r="H19" s="264"/>
    </row>
    <row r="20" spans="1:14" ht="26.25" customHeight="1" x14ac:dyDescent="0.4">
      <c r="A20" s="261" t="s">
        <v>32</v>
      </c>
      <c r="B20" s="709" t="s">
        <v>33</v>
      </c>
      <c r="C20" s="709"/>
      <c r="D20" s="264"/>
      <c r="E20" s="264"/>
      <c r="F20" s="264"/>
      <c r="G20" s="264"/>
      <c r="H20" s="264"/>
    </row>
    <row r="21" spans="1:14" ht="26.25" customHeight="1" x14ac:dyDescent="0.4">
      <c r="A21" s="261" t="s">
        <v>34</v>
      </c>
      <c r="B21" s="709" t="s">
        <v>125</v>
      </c>
      <c r="C21" s="709"/>
      <c r="D21" s="709"/>
      <c r="E21" s="709"/>
      <c r="F21" s="709"/>
      <c r="G21" s="709"/>
      <c r="H21" s="709"/>
      <c r="I21" s="266"/>
    </row>
    <row r="22" spans="1:14" ht="26.25" customHeight="1" x14ac:dyDescent="0.4">
      <c r="A22" s="261" t="s">
        <v>36</v>
      </c>
      <c r="B22" s="57">
        <v>42552.664282407408</v>
      </c>
      <c r="C22" s="264"/>
      <c r="D22" s="264"/>
      <c r="E22" s="264"/>
      <c r="F22" s="264"/>
      <c r="G22" s="264"/>
      <c r="H22" s="264"/>
    </row>
    <row r="23" spans="1:14" ht="26.25" customHeight="1" x14ac:dyDescent="0.4">
      <c r="A23" s="261" t="s">
        <v>38</v>
      </c>
      <c r="B23" s="57">
        <v>42556</v>
      </c>
      <c r="C23" s="264"/>
      <c r="D23" s="264"/>
      <c r="E23" s="264"/>
      <c r="F23" s="264"/>
      <c r="G23" s="264"/>
      <c r="H23" s="264"/>
    </row>
    <row r="24" spans="1:14" ht="18.75" x14ac:dyDescent="0.3">
      <c r="A24" s="261"/>
      <c r="B24" s="267"/>
    </row>
    <row r="25" spans="1:14" ht="18.75" x14ac:dyDescent="0.3">
      <c r="A25" s="268" t="s">
        <v>1</v>
      </c>
      <c r="B25" s="267"/>
    </row>
    <row r="26" spans="1:14" ht="26.25" customHeight="1" x14ac:dyDescent="0.4">
      <c r="A26" s="269" t="s">
        <v>4</v>
      </c>
      <c r="B26" s="746" t="s">
        <v>128</v>
      </c>
      <c r="C26" s="746"/>
    </row>
    <row r="27" spans="1:14" ht="26.25" customHeight="1" x14ac:dyDescent="0.4">
      <c r="A27" s="270" t="s">
        <v>48</v>
      </c>
      <c r="B27" s="747" t="s">
        <v>130</v>
      </c>
      <c r="C27" s="747"/>
    </row>
    <row r="28" spans="1:14" ht="27" customHeight="1" thickBot="1" x14ac:dyDescent="0.45">
      <c r="A28" s="270" t="s">
        <v>5</v>
      </c>
      <c r="B28" s="271">
        <v>100.4</v>
      </c>
    </row>
    <row r="29" spans="1:14" s="273" customFormat="1" ht="27" customHeight="1" thickBot="1" x14ac:dyDescent="0.45">
      <c r="A29" s="270" t="s">
        <v>49</v>
      </c>
      <c r="B29" s="272">
        <v>0</v>
      </c>
      <c r="C29" s="729" t="s">
        <v>50</v>
      </c>
      <c r="D29" s="730"/>
      <c r="E29" s="730"/>
      <c r="F29" s="730"/>
      <c r="G29" s="731"/>
      <c r="I29" s="274"/>
      <c r="J29" s="274"/>
      <c r="K29" s="274"/>
      <c r="L29" s="274"/>
    </row>
    <row r="30" spans="1:14" s="273" customFormat="1" ht="19.5" customHeight="1" thickBot="1" x14ac:dyDescent="0.35">
      <c r="A30" s="270" t="s">
        <v>51</v>
      </c>
      <c r="B30" s="275">
        <f>B28-B29</f>
        <v>100.4</v>
      </c>
      <c r="C30" s="276"/>
      <c r="D30" s="276"/>
      <c r="E30" s="276"/>
      <c r="F30" s="276"/>
      <c r="G30" s="277"/>
      <c r="I30" s="274"/>
      <c r="J30" s="274"/>
      <c r="K30" s="274"/>
      <c r="L30" s="274"/>
    </row>
    <row r="31" spans="1:14" s="273" customFormat="1" ht="27" customHeight="1" thickBot="1" x14ac:dyDescent="0.45">
      <c r="A31" s="270" t="s">
        <v>52</v>
      </c>
      <c r="B31" s="278">
        <v>1</v>
      </c>
      <c r="C31" s="732" t="s">
        <v>53</v>
      </c>
      <c r="D31" s="733"/>
      <c r="E31" s="733"/>
      <c r="F31" s="733"/>
      <c r="G31" s="733"/>
      <c r="H31" s="734"/>
      <c r="I31" s="274"/>
      <c r="J31" s="274"/>
      <c r="K31" s="274"/>
      <c r="L31" s="274"/>
    </row>
    <row r="32" spans="1:14" s="273" customFormat="1" ht="27" customHeight="1" thickBot="1" x14ac:dyDescent="0.45">
      <c r="A32" s="270" t="s">
        <v>54</v>
      </c>
      <c r="B32" s="278">
        <v>1</v>
      </c>
      <c r="C32" s="732" t="s">
        <v>55</v>
      </c>
      <c r="D32" s="733"/>
      <c r="E32" s="733"/>
      <c r="F32" s="733"/>
      <c r="G32" s="733"/>
      <c r="H32" s="734"/>
      <c r="I32" s="274"/>
      <c r="J32" s="274"/>
      <c r="K32" s="274"/>
      <c r="L32" s="279"/>
      <c r="M32" s="279"/>
      <c r="N32" s="280"/>
    </row>
    <row r="33" spans="1:14" s="273" customFormat="1" ht="17.25" customHeight="1" x14ac:dyDescent="0.3">
      <c r="A33" s="270"/>
      <c r="B33" s="281"/>
      <c r="C33" s="282"/>
      <c r="D33" s="282"/>
      <c r="E33" s="282"/>
      <c r="F33" s="282"/>
      <c r="G33" s="282"/>
      <c r="H33" s="282"/>
      <c r="I33" s="274"/>
      <c r="J33" s="274"/>
      <c r="K33" s="274"/>
      <c r="L33" s="279"/>
      <c r="M33" s="279"/>
      <c r="N33" s="280"/>
    </row>
    <row r="34" spans="1:14" s="273" customFormat="1" ht="18.75" x14ac:dyDescent="0.3">
      <c r="A34" s="270" t="s">
        <v>56</v>
      </c>
      <c r="B34" s="283">
        <f>B31/B32</f>
        <v>1</v>
      </c>
      <c r="C34" s="259" t="s">
        <v>57</v>
      </c>
      <c r="D34" s="259"/>
      <c r="E34" s="259"/>
      <c r="F34" s="259"/>
      <c r="G34" s="259"/>
      <c r="I34" s="274"/>
      <c r="J34" s="274"/>
      <c r="K34" s="274"/>
      <c r="L34" s="279"/>
      <c r="M34" s="279"/>
      <c r="N34" s="280"/>
    </row>
    <row r="35" spans="1:14" s="273" customFormat="1" ht="19.5" customHeight="1" thickBot="1" x14ac:dyDescent="0.35">
      <c r="A35" s="270"/>
      <c r="B35" s="275"/>
      <c r="G35" s="259"/>
      <c r="I35" s="274"/>
      <c r="J35" s="274"/>
      <c r="K35" s="274"/>
      <c r="L35" s="279"/>
      <c r="M35" s="279"/>
      <c r="N35" s="280"/>
    </row>
    <row r="36" spans="1:14" s="273" customFormat="1" ht="27" customHeight="1" thickBot="1" x14ac:dyDescent="0.45">
      <c r="A36" s="284" t="s">
        <v>58</v>
      </c>
      <c r="B36" s="285">
        <v>20</v>
      </c>
      <c r="C36" s="259"/>
      <c r="D36" s="735" t="s">
        <v>59</v>
      </c>
      <c r="E36" s="745"/>
      <c r="F36" s="735" t="s">
        <v>60</v>
      </c>
      <c r="G36" s="736"/>
      <c r="J36" s="274"/>
      <c r="K36" s="274"/>
      <c r="L36" s="279"/>
      <c r="M36" s="279"/>
      <c r="N36" s="280"/>
    </row>
    <row r="37" spans="1:14" s="273" customFormat="1" ht="27" customHeight="1" thickBot="1" x14ac:dyDescent="0.45">
      <c r="A37" s="286" t="s">
        <v>61</v>
      </c>
      <c r="B37" s="287">
        <v>4</v>
      </c>
      <c r="C37" s="288" t="s">
        <v>62</v>
      </c>
      <c r="D37" s="289" t="s">
        <v>63</v>
      </c>
      <c r="E37" s="290" t="s">
        <v>64</v>
      </c>
      <c r="F37" s="289" t="s">
        <v>63</v>
      </c>
      <c r="G37" s="291" t="s">
        <v>64</v>
      </c>
      <c r="I37" s="292" t="s">
        <v>65</v>
      </c>
      <c r="J37" s="274"/>
      <c r="K37" s="274"/>
      <c r="L37" s="279"/>
      <c r="M37" s="279"/>
      <c r="N37" s="280"/>
    </row>
    <row r="38" spans="1:14" s="273" customFormat="1" ht="26.25" customHeight="1" x14ac:dyDescent="0.4">
      <c r="A38" s="286" t="s">
        <v>66</v>
      </c>
      <c r="B38" s="287">
        <v>20</v>
      </c>
      <c r="C38" s="293">
        <v>1</v>
      </c>
      <c r="D38" s="294">
        <v>116113666</v>
      </c>
      <c r="E38" s="295">
        <f>IF(ISBLANK(D38),"-",$D$48/$D$45*D38)</f>
        <v>115420221.31036732</v>
      </c>
      <c r="F38" s="294">
        <v>100778982</v>
      </c>
      <c r="G38" s="296">
        <f>IF(ISBLANK(F38),"-",$D$48/$F$45*F38)</f>
        <v>115731136.17780989</v>
      </c>
      <c r="I38" s="297"/>
      <c r="J38" s="274"/>
      <c r="K38" s="274"/>
      <c r="L38" s="279"/>
      <c r="M38" s="279"/>
      <c r="N38" s="280"/>
    </row>
    <row r="39" spans="1:14" s="273" customFormat="1" ht="26.25" customHeight="1" x14ac:dyDescent="0.4">
      <c r="A39" s="286" t="s">
        <v>67</v>
      </c>
      <c r="B39" s="287">
        <v>1</v>
      </c>
      <c r="C39" s="298">
        <v>2</v>
      </c>
      <c r="D39" s="299">
        <v>116283330</v>
      </c>
      <c r="E39" s="300">
        <f>IF(ISBLANK(D39),"-",$D$48/$D$45*D39)</f>
        <v>115588872.05668345</v>
      </c>
      <c r="F39" s="299">
        <v>100853391</v>
      </c>
      <c r="G39" s="301">
        <f>IF(ISBLANK(F39),"-",$D$48/$F$45*F39)</f>
        <v>115816584.92854102</v>
      </c>
      <c r="I39" s="719">
        <f>ABS((F43/D43*D42)-F42)/D42</f>
        <v>2.8290533554181994E-3</v>
      </c>
      <c r="J39" s="274"/>
      <c r="K39" s="274"/>
      <c r="L39" s="279"/>
      <c r="M39" s="279"/>
      <c r="N39" s="280"/>
    </row>
    <row r="40" spans="1:14" ht="26.25" customHeight="1" x14ac:dyDescent="0.4">
      <c r="A40" s="286" t="s">
        <v>68</v>
      </c>
      <c r="B40" s="287">
        <v>1</v>
      </c>
      <c r="C40" s="298">
        <v>3</v>
      </c>
      <c r="D40" s="299">
        <v>116082407</v>
      </c>
      <c r="E40" s="300">
        <f>IF(ISBLANK(D40),"-",$D$48/$D$45*D40)</f>
        <v>115389148.99285096</v>
      </c>
      <c r="F40" s="299">
        <v>100998007</v>
      </c>
      <c r="G40" s="301">
        <f>IF(ISBLANK(F40),"-",$D$48/$F$45*F40)</f>
        <v>115982656.99691626</v>
      </c>
      <c r="I40" s="719"/>
      <c r="L40" s="279"/>
      <c r="M40" s="279"/>
      <c r="N40" s="259"/>
    </row>
    <row r="41" spans="1:14" ht="27" customHeight="1" thickBot="1" x14ac:dyDescent="0.45">
      <c r="A41" s="286" t="s">
        <v>69</v>
      </c>
      <c r="B41" s="287">
        <v>1</v>
      </c>
      <c r="C41" s="302">
        <v>4</v>
      </c>
      <c r="D41" s="303"/>
      <c r="E41" s="304" t="str">
        <f>IF(ISBLANK(D41),"-",$D$48/$D$45*D41)</f>
        <v>-</v>
      </c>
      <c r="F41" s="303"/>
      <c r="G41" s="305" t="str">
        <f>IF(ISBLANK(F41),"-",$D$48/$F$45*F41)</f>
        <v>-</v>
      </c>
      <c r="I41" s="306"/>
      <c r="L41" s="279"/>
      <c r="M41" s="279"/>
      <c r="N41" s="259"/>
    </row>
    <row r="42" spans="1:14" ht="27" customHeight="1" thickBot="1" x14ac:dyDescent="0.45">
      <c r="A42" s="286" t="s">
        <v>70</v>
      </c>
      <c r="B42" s="287">
        <v>1</v>
      </c>
      <c r="C42" s="307" t="s">
        <v>71</v>
      </c>
      <c r="D42" s="308">
        <f>AVERAGE(D38:D41)</f>
        <v>116159801</v>
      </c>
      <c r="E42" s="309">
        <f>AVERAGE(E38:E41)</f>
        <v>115466080.78663391</v>
      </c>
      <c r="F42" s="308">
        <f>AVERAGE(F38:F41)</f>
        <v>100876793.33333333</v>
      </c>
      <c r="G42" s="310">
        <f>AVERAGE(G38:G41)</f>
        <v>115843459.36775573</v>
      </c>
      <c r="H42" s="311"/>
    </row>
    <row r="43" spans="1:14" ht="26.25" customHeight="1" x14ac:dyDescent="0.4">
      <c r="A43" s="286" t="s">
        <v>72</v>
      </c>
      <c r="B43" s="287">
        <v>1</v>
      </c>
      <c r="C43" s="312" t="s">
        <v>73</v>
      </c>
      <c r="D43" s="313">
        <v>15.03</v>
      </c>
      <c r="E43" s="259"/>
      <c r="F43" s="313">
        <v>13.01</v>
      </c>
      <c r="H43" s="311"/>
    </row>
    <row r="44" spans="1:14" ht="26.25" customHeight="1" x14ac:dyDescent="0.4">
      <c r="A44" s="286" t="s">
        <v>74</v>
      </c>
      <c r="B44" s="287">
        <v>1</v>
      </c>
      <c r="C44" s="314" t="s">
        <v>75</v>
      </c>
      <c r="D44" s="315">
        <f>D43*$B$34</f>
        <v>15.03</v>
      </c>
      <c r="E44" s="316"/>
      <c r="F44" s="315">
        <f>F43*$B$34</f>
        <v>13.01</v>
      </c>
      <c r="H44" s="311"/>
    </row>
    <row r="45" spans="1:14" ht="19.5" customHeight="1" thickBot="1" x14ac:dyDescent="0.35">
      <c r="A45" s="286" t="s">
        <v>76</v>
      </c>
      <c r="B45" s="298">
        <f>(B44/B43)*(B42/B41)*(B40/B39)*(B38/B37)*B36</f>
        <v>100</v>
      </c>
      <c r="C45" s="314" t="s">
        <v>77</v>
      </c>
      <c r="D45" s="317">
        <f>D44*$B$30/100</f>
        <v>15.090119999999999</v>
      </c>
      <c r="E45" s="318"/>
      <c r="F45" s="317">
        <f>F44*$B$30/100</f>
        <v>13.06204</v>
      </c>
      <c r="H45" s="311"/>
    </row>
    <row r="46" spans="1:14" ht="19.5" customHeight="1" thickBot="1" x14ac:dyDescent="0.35">
      <c r="A46" s="720" t="s">
        <v>78</v>
      </c>
      <c r="B46" s="724"/>
      <c r="C46" s="314" t="s">
        <v>79</v>
      </c>
      <c r="D46" s="319">
        <f>D45/$B$45</f>
        <v>0.15090119999999999</v>
      </c>
      <c r="E46" s="320"/>
      <c r="F46" s="321">
        <f>F45/$B$45</f>
        <v>0.1306204</v>
      </c>
      <c r="H46" s="311"/>
    </row>
    <row r="47" spans="1:14" ht="27" customHeight="1" thickBot="1" x14ac:dyDescent="0.45">
      <c r="A47" s="722"/>
      <c r="B47" s="725"/>
      <c r="C47" s="322" t="s">
        <v>80</v>
      </c>
      <c r="D47" s="323">
        <v>0.15</v>
      </c>
      <c r="E47" s="324"/>
      <c r="F47" s="320"/>
      <c r="H47" s="311"/>
    </row>
    <row r="48" spans="1:14" ht="18.75" x14ac:dyDescent="0.3">
      <c r="C48" s="325" t="s">
        <v>81</v>
      </c>
      <c r="D48" s="317">
        <f>D47*$B$45</f>
        <v>15</v>
      </c>
      <c r="F48" s="326"/>
      <c r="H48" s="311"/>
    </row>
    <row r="49" spans="1:12" ht="19.5" customHeight="1" thickBot="1" x14ac:dyDescent="0.35">
      <c r="C49" s="327" t="s">
        <v>82</v>
      </c>
      <c r="D49" s="328">
        <f>D48/B34</f>
        <v>15</v>
      </c>
      <c r="F49" s="326"/>
      <c r="H49" s="311"/>
    </row>
    <row r="50" spans="1:12" ht="18.75" x14ac:dyDescent="0.3">
      <c r="C50" s="284" t="s">
        <v>83</v>
      </c>
      <c r="D50" s="329">
        <f>AVERAGE(E38:E41,G38:G41)</f>
        <v>115654770.07719482</v>
      </c>
      <c r="F50" s="330"/>
      <c r="H50" s="311"/>
    </row>
    <row r="51" spans="1:12" ht="18.75" x14ac:dyDescent="0.3">
      <c r="C51" s="286" t="s">
        <v>84</v>
      </c>
      <c r="D51" s="331">
        <f>STDEV(E38:E41,G38:G41)/D50</f>
        <v>2.0071469663380729E-3</v>
      </c>
      <c r="F51" s="330"/>
      <c r="H51" s="311"/>
    </row>
    <row r="52" spans="1:12" ht="19.5" customHeight="1" thickBot="1" x14ac:dyDescent="0.35">
      <c r="C52" s="332" t="s">
        <v>15</v>
      </c>
      <c r="D52" s="333">
        <f>COUNT(E38:E41,G38:G41)</f>
        <v>6</v>
      </c>
      <c r="F52" s="330"/>
    </row>
    <row r="54" spans="1:12" ht="18.75" x14ac:dyDescent="0.3">
      <c r="A54" s="334" t="s">
        <v>1</v>
      </c>
      <c r="B54" s="335" t="s">
        <v>85</v>
      </c>
    </row>
    <row r="55" spans="1:12" ht="18.75" x14ac:dyDescent="0.3">
      <c r="A55" s="259" t="s">
        <v>86</v>
      </c>
      <c r="B55" s="336" t="str">
        <f>B21</f>
        <v>Nevirapine 50mg, Lamivudine 30mg, Zidovudine 60mg</v>
      </c>
    </row>
    <row r="56" spans="1:12" ht="26.25" customHeight="1" x14ac:dyDescent="0.4">
      <c r="A56" s="336" t="s">
        <v>87</v>
      </c>
      <c r="B56" s="337">
        <v>30</v>
      </c>
      <c r="C56" s="259" t="str">
        <f>B20</f>
        <v>Lamivudine, Nevirapine and Zidovudine</v>
      </c>
      <c r="H56" s="316"/>
    </row>
    <row r="57" spans="1:12" ht="18.75" x14ac:dyDescent="0.3">
      <c r="A57" s="336" t="s">
        <v>88</v>
      </c>
      <c r="B57" s="338">
        <f>Uniformity!C46</f>
        <v>350.33499999999998</v>
      </c>
      <c r="H57" s="316"/>
    </row>
    <row r="58" spans="1:12" ht="19.5" customHeight="1" thickBot="1" x14ac:dyDescent="0.35">
      <c r="H58" s="316"/>
    </row>
    <row r="59" spans="1:12" s="273" customFormat="1" ht="27" customHeight="1" thickBot="1" x14ac:dyDescent="0.45">
      <c r="A59" s="284" t="s">
        <v>89</v>
      </c>
      <c r="B59" s="285">
        <v>100</v>
      </c>
      <c r="C59" s="259"/>
      <c r="D59" s="339" t="s">
        <v>90</v>
      </c>
      <c r="E59" s="340" t="s">
        <v>62</v>
      </c>
      <c r="F59" s="340" t="s">
        <v>63</v>
      </c>
      <c r="G59" s="340" t="s">
        <v>91</v>
      </c>
      <c r="H59" s="288" t="s">
        <v>92</v>
      </c>
      <c r="L59" s="274"/>
    </row>
    <row r="60" spans="1:12" s="273" customFormat="1" ht="26.25" customHeight="1" x14ac:dyDescent="0.4">
      <c r="A60" s="286" t="s">
        <v>93</v>
      </c>
      <c r="B60" s="287">
        <v>10</v>
      </c>
      <c r="C60" s="737" t="s">
        <v>94</v>
      </c>
      <c r="D60" s="700">
        <v>348.6</v>
      </c>
      <c r="E60" s="341">
        <v>1</v>
      </c>
      <c r="F60" s="342">
        <v>121602324</v>
      </c>
      <c r="G60" s="343">
        <f>IF(ISBLANK(F60),"-",(F60/$D$50*$D$47*$B$68)*($B$57/$D$60))</f>
        <v>31.69974179901865</v>
      </c>
      <c r="H60" s="344">
        <f t="shared" ref="H60:H71" si="0">IF(ISBLANK(F60),"-",G60/$B$56)</f>
        <v>1.0566580599672883</v>
      </c>
      <c r="L60" s="274"/>
    </row>
    <row r="61" spans="1:12" s="273" customFormat="1" ht="26.25" customHeight="1" x14ac:dyDescent="0.4">
      <c r="A61" s="286" t="s">
        <v>95</v>
      </c>
      <c r="B61" s="287">
        <v>20</v>
      </c>
      <c r="C61" s="738"/>
      <c r="D61" s="701"/>
      <c r="E61" s="345">
        <v>2</v>
      </c>
      <c r="F61" s="299">
        <v>123056472</v>
      </c>
      <c r="G61" s="346">
        <f>IF(ISBLANK(F61),"-",(F61/$D$50*$D$47*$B$68)*($B$57/$D$60))</f>
        <v>32.078814456688903</v>
      </c>
      <c r="H61" s="347">
        <f t="shared" si="0"/>
        <v>1.0692938152229634</v>
      </c>
      <c r="L61" s="274"/>
    </row>
    <row r="62" spans="1:12" s="273" customFormat="1" ht="26.25" customHeight="1" x14ac:dyDescent="0.4">
      <c r="A62" s="286" t="s">
        <v>96</v>
      </c>
      <c r="B62" s="287">
        <v>1</v>
      </c>
      <c r="C62" s="738"/>
      <c r="D62" s="701"/>
      <c r="E62" s="345">
        <v>3</v>
      </c>
      <c r="F62" s="348">
        <v>121193877</v>
      </c>
      <c r="G62" s="346">
        <f>IF(ISBLANK(F62),"-",(F62/$D$50*$D$47*$B$68)*($B$57/$D$60))</f>
        <v>31.593266330354218</v>
      </c>
      <c r="H62" s="347">
        <f t="shared" si="0"/>
        <v>1.0531088776784741</v>
      </c>
      <c r="L62" s="274"/>
    </row>
    <row r="63" spans="1:12" ht="27" customHeight="1" thickBot="1" x14ac:dyDescent="0.45">
      <c r="A63" s="286" t="s">
        <v>97</v>
      </c>
      <c r="B63" s="287">
        <v>1</v>
      </c>
      <c r="C63" s="739"/>
      <c r="D63" s="702"/>
      <c r="E63" s="349">
        <v>4</v>
      </c>
      <c r="F63" s="350"/>
      <c r="G63" s="346" t="str">
        <f>IF(ISBLANK(F63),"-",(F63/$D$50*$D$47*$B$68)*($B$57/$D$60))</f>
        <v>-</v>
      </c>
      <c r="H63" s="347" t="str">
        <f t="shared" si="0"/>
        <v>-</v>
      </c>
    </row>
    <row r="64" spans="1:12" ht="26.25" customHeight="1" x14ac:dyDescent="0.4">
      <c r="A64" s="286" t="s">
        <v>98</v>
      </c>
      <c r="B64" s="287">
        <v>1</v>
      </c>
      <c r="C64" s="737" t="s">
        <v>99</v>
      </c>
      <c r="D64" s="700">
        <v>350.64</v>
      </c>
      <c r="E64" s="341">
        <v>1</v>
      </c>
      <c r="F64" s="342">
        <v>123211990</v>
      </c>
      <c r="G64" s="351">
        <f>IF(ISBLANK(F64),"-",(F64/$D$50*$D$47*$B$68)*($B$57/$D$64))</f>
        <v>31.932487206255786</v>
      </c>
      <c r="H64" s="352">
        <f t="shared" si="0"/>
        <v>1.0644162402085262</v>
      </c>
    </row>
    <row r="65" spans="1:8" ht="26.25" customHeight="1" x14ac:dyDescent="0.4">
      <c r="A65" s="286" t="s">
        <v>100</v>
      </c>
      <c r="B65" s="287">
        <v>1</v>
      </c>
      <c r="C65" s="738"/>
      <c r="D65" s="701"/>
      <c r="E65" s="345">
        <v>2</v>
      </c>
      <c r="F65" s="299">
        <v>122963214</v>
      </c>
      <c r="G65" s="353">
        <f>IF(ISBLANK(F65),"-",(F65/$D$50*$D$47*$B$68)*($B$57/$D$64))</f>
        <v>31.868012665772962</v>
      </c>
      <c r="H65" s="354">
        <f t="shared" si="0"/>
        <v>1.0622670888590988</v>
      </c>
    </row>
    <row r="66" spans="1:8" ht="26.25" customHeight="1" x14ac:dyDescent="0.4">
      <c r="A66" s="286" t="s">
        <v>101</v>
      </c>
      <c r="B66" s="287">
        <v>1</v>
      </c>
      <c r="C66" s="738"/>
      <c r="D66" s="701"/>
      <c r="E66" s="345">
        <v>3</v>
      </c>
      <c r="F66" s="299">
        <v>122718347</v>
      </c>
      <c r="G66" s="353">
        <f>IF(ISBLANK(F66),"-",(F66/$D$50*$D$47*$B$68)*($B$57/$D$64))</f>
        <v>31.804551209264272</v>
      </c>
      <c r="H66" s="354">
        <f t="shared" si="0"/>
        <v>1.0601517069754758</v>
      </c>
    </row>
    <row r="67" spans="1:8" ht="27" customHeight="1" thickBot="1" x14ac:dyDescent="0.45">
      <c r="A67" s="286" t="s">
        <v>102</v>
      </c>
      <c r="B67" s="287">
        <v>1</v>
      </c>
      <c r="C67" s="739"/>
      <c r="D67" s="702"/>
      <c r="E67" s="349">
        <v>4</v>
      </c>
      <c r="F67" s="350"/>
      <c r="G67" s="355" t="str">
        <f>IF(ISBLANK(F67),"-",(F67/$D$50*$D$47*$B$68)*($B$57/$D$64))</f>
        <v>-</v>
      </c>
      <c r="H67" s="356" t="str">
        <f t="shared" si="0"/>
        <v>-</v>
      </c>
    </row>
    <row r="68" spans="1:8" ht="26.25" customHeight="1" x14ac:dyDescent="0.4">
      <c r="A68" s="286" t="s">
        <v>103</v>
      </c>
      <c r="B68" s="357">
        <f>(B67/B66)*(B65/B64)*(B63/B62)*(B61/B60)*B59</f>
        <v>200</v>
      </c>
      <c r="C68" s="737" t="s">
        <v>104</v>
      </c>
      <c r="D68" s="700">
        <v>348.54</v>
      </c>
      <c r="E68" s="341">
        <v>1</v>
      </c>
      <c r="F68" s="342">
        <v>122187474</v>
      </c>
      <c r="G68" s="351">
        <f>IF(ISBLANK(F68),"-",(F68/$D$50*$D$47*$B$68)*($B$57/$D$68))</f>
        <v>31.857764120739059</v>
      </c>
      <c r="H68" s="347">
        <f t="shared" si="0"/>
        <v>1.0619254706913019</v>
      </c>
    </row>
    <row r="69" spans="1:8" ht="27" customHeight="1" thickBot="1" x14ac:dyDescent="0.45">
      <c r="A69" s="332" t="s">
        <v>105</v>
      </c>
      <c r="B69" s="358">
        <f>(D47*B68)/B56*B57</f>
        <v>350.33499999999998</v>
      </c>
      <c r="C69" s="738"/>
      <c r="D69" s="701"/>
      <c r="E69" s="345">
        <v>2</v>
      </c>
      <c r="F69" s="299">
        <v>122087953</v>
      </c>
      <c r="G69" s="353">
        <f>IF(ISBLANK(F69),"-",(F69/$D$50*$D$47*$B$68)*($B$57/$D$68))</f>
        <v>31.831816153739926</v>
      </c>
      <c r="H69" s="347">
        <f t="shared" si="0"/>
        <v>1.0610605384579974</v>
      </c>
    </row>
    <row r="70" spans="1:8" ht="26.25" customHeight="1" x14ac:dyDescent="0.4">
      <c r="A70" s="741" t="s">
        <v>78</v>
      </c>
      <c r="B70" s="742"/>
      <c r="C70" s="738"/>
      <c r="D70" s="701"/>
      <c r="E70" s="345">
        <v>3</v>
      </c>
      <c r="F70" s="299">
        <v>121585305</v>
      </c>
      <c r="G70" s="353">
        <f>IF(ISBLANK(F70),"-",(F70/$D$50*$D$47*$B$68)*($B$57/$D$68))</f>
        <v>31.700761464617198</v>
      </c>
      <c r="H70" s="347">
        <f t="shared" si="0"/>
        <v>1.0566920488205733</v>
      </c>
    </row>
    <row r="71" spans="1:8" ht="27" customHeight="1" thickBot="1" x14ac:dyDescent="0.45">
      <c r="A71" s="743"/>
      <c r="B71" s="744"/>
      <c r="C71" s="740"/>
      <c r="D71" s="702"/>
      <c r="E71" s="349">
        <v>4</v>
      </c>
      <c r="F71" s="350"/>
      <c r="G71" s="355" t="str">
        <f>IF(ISBLANK(F71),"-",(F71/$D$50*$D$47*$B$68)*($B$57/$D$68))</f>
        <v>-</v>
      </c>
      <c r="H71" s="359" t="str">
        <f t="shared" si="0"/>
        <v>-</v>
      </c>
    </row>
    <row r="72" spans="1:8" ht="26.25" customHeight="1" x14ac:dyDescent="0.4">
      <c r="A72" s="316"/>
      <c r="B72" s="316"/>
      <c r="C72" s="316"/>
      <c r="D72" s="316"/>
      <c r="E72" s="316"/>
      <c r="F72" s="360" t="s">
        <v>71</v>
      </c>
      <c r="G72" s="361">
        <f>AVERAGE(G60:G71)</f>
        <v>31.818579489605668</v>
      </c>
      <c r="H72" s="362">
        <f>AVERAGE(H60:H71)</f>
        <v>1.0606193163201887</v>
      </c>
    </row>
    <row r="73" spans="1:8" ht="26.25" customHeight="1" x14ac:dyDescent="0.4">
      <c r="C73" s="316"/>
      <c r="D73" s="316"/>
      <c r="E73" s="316"/>
      <c r="F73" s="363" t="s">
        <v>84</v>
      </c>
      <c r="G73" s="364">
        <f>STDEV(G60:G71)/G72</f>
        <v>4.4973298867504461E-3</v>
      </c>
      <c r="H73" s="364">
        <f>STDEV(H60:H71)/H72</f>
        <v>4.4973298867504166E-3</v>
      </c>
    </row>
    <row r="74" spans="1:8" ht="27" customHeight="1" thickBot="1" x14ac:dyDescent="0.45">
      <c r="A74" s="316"/>
      <c r="B74" s="316"/>
      <c r="C74" s="316"/>
      <c r="D74" s="316"/>
      <c r="E74" s="318"/>
      <c r="F74" s="365" t="s">
        <v>15</v>
      </c>
      <c r="G74" s="366">
        <f>COUNT(G60:G71)</f>
        <v>9</v>
      </c>
      <c r="H74" s="366">
        <f>COUNT(H60:H71)</f>
        <v>9</v>
      </c>
    </row>
    <row r="76" spans="1:8" ht="26.25" customHeight="1" x14ac:dyDescent="0.4">
      <c r="A76" s="269" t="s">
        <v>106</v>
      </c>
      <c r="B76" s="270" t="s">
        <v>107</v>
      </c>
      <c r="C76" s="726" t="str">
        <f>B20</f>
        <v>Lamivudine, Nevirapine and Zidovudine</v>
      </c>
      <c r="D76" s="726"/>
      <c r="E76" s="259" t="s">
        <v>108</v>
      </c>
      <c r="F76" s="259"/>
      <c r="G76" s="367">
        <f>H72</f>
        <v>1.0606193163201887</v>
      </c>
      <c r="H76" s="275"/>
    </row>
    <row r="77" spans="1:8" ht="18.75" x14ac:dyDescent="0.3">
      <c r="A77" s="268" t="s">
        <v>109</v>
      </c>
      <c r="B77" s="268" t="s">
        <v>110</v>
      </c>
    </row>
    <row r="78" spans="1:8" ht="18.75" x14ac:dyDescent="0.3">
      <c r="A78" s="268"/>
      <c r="B78" s="268"/>
    </row>
    <row r="79" spans="1:8" ht="26.25" customHeight="1" x14ac:dyDescent="0.4">
      <c r="A79" s="269" t="s">
        <v>4</v>
      </c>
      <c r="B79" s="728"/>
      <c r="C79" s="728"/>
    </row>
    <row r="80" spans="1:8" ht="26.25" customHeight="1" x14ac:dyDescent="0.4">
      <c r="A80" s="270" t="s">
        <v>48</v>
      </c>
      <c r="B80" s="728"/>
      <c r="C80" s="728"/>
    </row>
    <row r="81" spans="1:12" ht="27" customHeight="1" thickBot="1" x14ac:dyDescent="0.45">
      <c r="A81" s="270" t="s">
        <v>5</v>
      </c>
      <c r="B81" s="271"/>
    </row>
    <row r="82" spans="1:12" s="273" customFormat="1" ht="27" customHeight="1" thickBot="1" x14ac:dyDescent="0.45">
      <c r="A82" s="270" t="s">
        <v>49</v>
      </c>
      <c r="B82" s="272">
        <v>0</v>
      </c>
      <c r="C82" s="729" t="s">
        <v>50</v>
      </c>
      <c r="D82" s="730"/>
      <c r="E82" s="730"/>
      <c r="F82" s="730"/>
      <c r="G82" s="731"/>
      <c r="I82" s="274"/>
      <c r="J82" s="274"/>
      <c r="K82" s="274"/>
      <c r="L82" s="274"/>
    </row>
    <row r="83" spans="1:12" s="273" customFormat="1" ht="19.5" customHeight="1" thickBot="1" x14ac:dyDescent="0.35">
      <c r="A83" s="270" t="s">
        <v>51</v>
      </c>
      <c r="B83" s="275">
        <f>B81-B82</f>
        <v>0</v>
      </c>
      <c r="C83" s="276"/>
      <c r="D83" s="276"/>
      <c r="E83" s="276"/>
      <c r="F83" s="276"/>
      <c r="G83" s="277"/>
      <c r="I83" s="274"/>
      <c r="J83" s="274"/>
      <c r="K83" s="274"/>
      <c r="L83" s="274"/>
    </row>
    <row r="84" spans="1:12" s="273" customFormat="1" ht="27" customHeight="1" thickBot="1" x14ac:dyDescent="0.45">
      <c r="A84" s="270" t="s">
        <v>52</v>
      </c>
      <c r="B84" s="278"/>
      <c r="C84" s="732" t="s">
        <v>111</v>
      </c>
      <c r="D84" s="733"/>
      <c r="E84" s="733"/>
      <c r="F84" s="733"/>
      <c r="G84" s="733"/>
      <c r="H84" s="734"/>
      <c r="I84" s="274"/>
      <c r="J84" s="274"/>
      <c r="K84" s="274"/>
      <c r="L84" s="274"/>
    </row>
    <row r="85" spans="1:12" s="273" customFormat="1" ht="27" customHeight="1" thickBot="1" x14ac:dyDescent="0.45">
      <c r="A85" s="270" t="s">
        <v>54</v>
      </c>
      <c r="B85" s="278"/>
      <c r="C85" s="732" t="s">
        <v>112</v>
      </c>
      <c r="D85" s="733"/>
      <c r="E85" s="733"/>
      <c r="F85" s="733"/>
      <c r="G85" s="733"/>
      <c r="H85" s="734"/>
      <c r="I85" s="274"/>
      <c r="J85" s="274"/>
      <c r="K85" s="274"/>
      <c r="L85" s="274"/>
    </row>
    <row r="86" spans="1:12" s="273" customFormat="1" ht="18.75" x14ac:dyDescent="0.3">
      <c r="A86" s="270"/>
      <c r="B86" s="281"/>
      <c r="C86" s="282"/>
      <c r="D86" s="282"/>
      <c r="E86" s="282"/>
      <c r="F86" s="282"/>
      <c r="G86" s="282"/>
      <c r="H86" s="282"/>
      <c r="I86" s="274"/>
      <c r="J86" s="274"/>
      <c r="K86" s="274"/>
      <c r="L86" s="274"/>
    </row>
    <row r="87" spans="1:12" s="273" customFormat="1" ht="18.75" x14ac:dyDescent="0.3">
      <c r="A87" s="270" t="s">
        <v>56</v>
      </c>
      <c r="B87" s="283" t="e">
        <f>B84/B85</f>
        <v>#DIV/0!</v>
      </c>
      <c r="C87" s="259" t="s">
        <v>57</v>
      </c>
      <c r="D87" s="259"/>
      <c r="E87" s="259"/>
      <c r="F87" s="259"/>
      <c r="G87" s="259"/>
      <c r="I87" s="274"/>
      <c r="J87" s="274"/>
      <c r="K87" s="274"/>
      <c r="L87" s="274"/>
    </row>
    <row r="88" spans="1:12" ht="19.5" customHeight="1" thickBot="1" x14ac:dyDescent="0.35">
      <c r="A88" s="268"/>
      <c r="B88" s="268"/>
    </row>
    <row r="89" spans="1:12" ht="27" customHeight="1" thickBot="1" x14ac:dyDescent="0.45">
      <c r="A89" s="284" t="s">
        <v>58</v>
      </c>
      <c r="B89" s="285"/>
      <c r="D89" s="368" t="s">
        <v>59</v>
      </c>
      <c r="E89" s="369"/>
      <c r="F89" s="735" t="s">
        <v>60</v>
      </c>
      <c r="G89" s="736"/>
    </row>
    <row r="90" spans="1:12" ht="27" customHeight="1" thickBot="1" x14ac:dyDescent="0.45">
      <c r="A90" s="286" t="s">
        <v>61</v>
      </c>
      <c r="B90" s="287"/>
      <c r="C90" s="370" t="s">
        <v>62</v>
      </c>
      <c r="D90" s="289" t="s">
        <v>63</v>
      </c>
      <c r="E90" s="290" t="s">
        <v>64</v>
      </c>
      <c r="F90" s="289" t="s">
        <v>63</v>
      </c>
      <c r="G90" s="371" t="s">
        <v>64</v>
      </c>
      <c r="I90" s="292" t="s">
        <v>65</v>
      </c>
    </row>
    <row r="91" spans="1:12" ht="26.25" customHeight="1" x14ac:dyDescent="0.4">
      <c r="A91" s="286" t="s">
        <v>66</v>
      </c>
      <c r="B91" s="287"/>
      <c r="C91" s="372">
        <v>1</v>
      </c>
      <c r="D91" s="294"/>
      <c r="E91" s="295" t="str">
        <f>IF(ISBLANK(D91),"-",$D$101/$D$98*D91)</f>
        <v>-</v>
      </c>
      <c r="F91" s="294"/>
      <c r="G91" s="296" t="str">
        <f>IF(ISBLANK(F91),"-",$D$101/$F$98*F91)</f>
        <v>-</v>
      </c>
      <c r="I91" s="297"/>
    </row>
    <row r="92" spans="1:12" ht="26.25" customHeight="1" x14ac:dyDescent="0.4">
      <c r="A92" s="286" t="s">
        <v>67</v>
      </c>
      <c r="B92" s="287">
        <v>1</v>
      </c>
      <c r="C92" s="316">
        <v>2</v>
      </c>
      <c r="D92" s="299"/>
      <c r="E92" s="300" t="str">
        <f>IF(ISBLANK(D92),"-",$D$101/$D$98*D92)</f>
        <v>-</v>
      </c>
      <c r="F92" s="299"/>
      <c r="G92" s="301" t="str">
        <f>IF(ISBLANK(F92),"-",$D$101/$F$98*F92)</f>
        <v>-</v>
      </c>
      <c r="I92" s="719" t="e">
        <f>ABS((F96/D96*D95)-F95)/D95</f>
        <v>#DIV/0!</v>
      </c>
    </row>
    <row r="93" spans="1:12" ht="26.25" customHeight="1" x14ac:dyDescent="0.4">
      <c r="A93" s="286" t="s">
        <v>68</v>
      </c>
      <c r="B93" s="287">
        <v>1</v>
      </c>
      <c r="C93" s="316">
        <v>3</v>
      </c>
      <c r="D93" s="299"/>
      <c r="E93" s="300" t="str">
        <f>IF(ISBLANK(D93),"-",$D$101/$D$98*D93)</f>
        <v>-</v>
      </c>
      <c r="F93" s="299"/>
      <c r="G93" s="301" t="str">
        <f>IF(ISBLANK(F93),"-",$D$101/$F$98*F93)</f>
        <v>-</v>
      </c>
      <c r="I93" s="719"/>
    </row>
    <row r="94" spans="1:12" ht="27" customHeight="1" thickBot="1" x14ac:dyDescent="0.45">
      <c r="A94" s="286" t="s">
        <v>69</v>
      </c>
      <c r="B94" s="287">
        <v>1</v>
      </c>
      <c r="C94" s="373">
        <v>4</v>
      </c>
      <c r="D94" s="303"/>
      <c r="E94" s="304" t="str">
        <f>IF(ISBLANK(D94),"-",$D$101/$D$98*D94)</f>
        <v>-</v>
      </c>
      <c r="F94" s="374"/>
      <c r="G94" s="305" t="str">
        <f>IF(ISBLANK(F94),"-",$D$101/$F$98*F94)</f>
        <v>-</v>
      </c>
      <c r="I94" s="306"/>
    </row>
    <row r="95" spans="1:12" ht="27" customHeight="1" thickBot="1" x14ac:dyDescent="0.45">
      <c r="A95" s="286" t="s">
        <v>70</v>
      </c>
      <c r="B95" s="287">
        <v>1</v>
      </c>
      <c r="C95" s="270" t="s">
        <v>71</v>
      </c>
      <c r="D95" s="375" t="e">
        <f>AVERAGE(D91:D94)</f>
        <v>#DIV/0!</v>
      </c>
      <c r="E95" s="309" t="e">
        <f>AVERAGE(E91:E94)</f>
        <v>#DIV/0!</v>
      </c>
      <c r="F95" s="376" t="e">
        <f>AVERAGE(F91:F94)</f>
        <v>#DIV/0!</v>
      </c>
      <c r="G95" s="377" t="e">
        <f>AVERAGE(G91:G94)</f>
        <v>#DIV/0!</v>
      </c>
    </row>
    <row r="96" spans="1:12" ht="26.25" customHeight="1" x14ac:dyDescent="0.4">
      <c r="A96" s="286" t="s">
        <v>72</v>
      </c>
      <c r="B96" s="271">
        <v>1</v>
      </c>
      <c r="C96" s="378" t="s">
        <v>113</v>
      </c>
      <c r="D96" s="379"/>
      <c r="E96" s="259"/>
      <c r="F96" s="313"/>
    </row>
    <row r="97" spans="1:10" ht="26.25" customHeight="1" x14ac:dyDescent="0.4">
      <c r="A97" s="286" t="s">
        <v>74</v>
      </c>
      <c r="B97" s="271">
        <v>1</v>
      </c>
      <c r="C97" s="380" t="s">
        <v>114</v>
      </c>
      <c r="D97" s="381" t="e">
        <f>D96*$B$87</f>
        <v>#DIV/0!</v>
      </c>
      <c r="E97" s="316"/>
      <c r="F97" s="315" t="e">
        <f>F96*$B$87</f>
        <v>#DIV/0!</v>
      </c>
    </row>
    <row r="98" spans="1:10" ht="19.5" customHeight="1" thickBot="1" x14ac:dyDescent="0.35">
      <c r="A98" s="286" t="s">
        <v>76</v>
      </c>
      <c r="B98" s="316" t="e">
        <f>(B97/B96)*(B95/B94)*(B93/B92)*(B91/B90)*B89</f>
        <v>#DIV/0!</v>
      </c>
      <c r="C98" s="380" t="s">
        <v>115</v>
      </c>
      <c r="D98" s="382" t="e">
        <f>D97*$B$83/100</f>
        <v>#DIV/0!</v>
      </c>
      <c r="E98" s="318"/>
      <c r="F98" s="317" t="e">
        <f>F97*$B$83/100</f>
        <v>#DIV/0!</v>
      </c>
    </row>
    <row r="99" spans="1:10" ht="19.5" customHeight="1" thickBot="1" x14ac:dyDescent="0.35">
      <c r="A99" s="720" t="s">
        <v>78</v>
      </c>
      <c r="B99" s="721"/>
      <c r="C99" s="380" t="s">
        <v>116</v>
      </c>
      <c r="D99" s="383" t="e">
        <f>D98/$B$98</f>
        <v>#DIV/0!</v>
      </c>
      <c r="E99" s="318"/>
      <c r="F99" s="321" t="e">
        <f>F98/$B$98</f>
        <v>#DIV/0!</v>
      </c>
      <c r="H99" s="311"/>
    </row>
    <row r="100" spans="1:10" ht="19.5" customHeight="1" thickBot="1" x14ac:dyDescent="0.35">
      <c r="A100" s="722"/>
      <c r="B100" s="723"/>
      <c r="C100" s="380" t="s">
        <v>80</v>
      </c>
      <c r="D100" s="384" t="e">
        <f>$B$56/$B$116</f>
        <v>#DIV/0!</v>
      </c>
      <c r="F100" s="326"/>
      <c r="G100" s="385"/>
      <c r="H100" s="311"/>
    </row>
    <row r="101" spans="1:10" ht="18.75" x14ac:dyDescent="0.3">
      <c r="C101" s="380" t="s">
        <v>81</v>
      </c>
      <c r="D101" s="381" t="e">
        <f>D100*$B$98</f>
        <v>#DIV/0!</v>
      </c>
      <c r="F101" s="326"/>
      <c r="H101" s="311"/>
    </row>
    <row r="102" spans="1:10" ht="19.5" customHeight="1" thickBot="1" x14ac:dyDescent="0.35">
      <c r="C102" s="386" t="s">
        <v>82</v>
      </c>
      <c r="D102" s="387" t="e">
        <f>D101/B34</f>
        <v>#DIV/0!</v>
      </c>
      <c r="F102" s="330"/>
      <c r="H102" s="311"/>
      <c r="J102" s="388"/>
    </row>
    <row r="103" spans="1:10" ht="18.75" x14ac:dyDescent="0.3">
      <c r="C103" s="389" t="s">
        <v>117</v>
      </c>
      <c r="D103" s="390" t="e">
        <f>AVERAGE(E91:E94,G91:G94)</f>
        <v>#DIV/0!</v>
      </c>
      <c r="F103" s="330"/>
      <c r="G103" s="385"/>
      <c r="H103" s="311"/>
      <c r="J103" s="391"/>
    </row>
    <row r="104" spans="1:10" ht="18.75" x14ac:dyDescent="0.3">
      <c r="C104" s="363" t="s">
        <v>84</v>
      </c>
      <c r="D104" s="392" t="e">
        <f>STDEV(E91:E94,G91:G94)/D103</f>
        <v>#DIV/0!</v>
      </c>
      <c r="F104" s="330"/>
      <c r="H104" s="311"/>
      <c r="J104" s="391"/>
    </row>
    <row r="105" spans="1:10" ht="19.5" customHeight="1" thickBot="1" x14ac:dyDescent="0.35">
      <c r="C105" s="365" t="s">
        <v>15</v>
      </c>
      <c r="D105" s="393">
        <f>COUNT(E91:E94,G91:G94)</f>
        <v>0</v>
      </c>
      <c r="F105" s="330"/>
      <c r="H105" s="311"/>
      <c r="J105" s="391"/>
    </row>
    <row r="106" spans="1:10" ht="19.5" customHeight="1" thickBot="1" x14ac:dyDescent="0.35">
      <c r="A106" s="334"/>
      <c r="B106" s="334"/>
      <c r="C106" s="334"/>
      <c r="D106" s="334"/>
      <c r="E106" s="334"/>
    </row>
    <row r="107" spans="1:10" ht="26.25" customHeight="1" x14ac:dyDescent="0.4">
      <c r="A107" s="284" t="s">
        <v>118</v>
      </c>
      <c r="B107" s="285"/>
      <c r="C107" s="368" t="s">
        <v>119</v>
      </c>
      <c r="D107" s="394" t="s">
        <v>63</v>
      </c>
      <c r="E107" s="395" t="s">
        <v>120</v>
      </c>
      <c r="F107" s="396" t="s">
        <v>121</v>
      </c>
    </row>
    <row r="108" spans="1:10" ht="26.25" customHeight="1" x14ac:dyDescent="0.4">
      <c r="A108" s="286" t="s">
        <v>122</v>
      </c>
      <c r="B108" s="287"/>
      <c r="C108" s="397">
        <v>1</v>
      </c>
      <c r="D108" s="398"/>
      <c r="E108" s="399" t="str">
        <f t="shared" ref="E108:E113" si="1">IF(ISBLANK(D108),"-",D108/$D$103*$D$100*$B$116)</f>
        <v>-</v>
      </c>
      <c r="F108" s="400" t="str">
        <f t="shared" ref="F108:F113" si="2">IF(ISBLANK(D108), "-", E108/$B$56)</f>
        <v>-</v>
      </c>
    </row>
    <row r="109" spans="1:10" ht="26.25" customHeight="1" x14ac:dyDescent="0.4">
      <c r="A109" s="286" t="s">
        <v>95</v>
      </c>
      <c r="B109" s="287"/>
      <c r="C109" s="397">
        <v>2</v>
      </c>
      <c r="D109" s="398"/>
      <c r="E109" s="401" t="str">
        <f t="shared" si="1"/>
        <v>-</v>
      </c>
      <c r="F109" s="402" t="str">
        <f t="shared" si="2"/>
        <v>-</v>
      </c>
    </row>
    <row r="110" spans="1:10" ht="26.25" customHeight="1" x14ac:dyDescent="0.4">
      <c r="A110" s="286" t="s">
        <v>96</v>
      </c>
      <c r="B110" s="287">
        <v>1</v>
      </c>
      <c r="C110" s="397">
        <v>3</v>
      </c>
      <c r="D110" s="398"/>
      <c r="E110" s="401" t="str">
        <f t="shared" si="1"/>
        <v>-</v>
      </c>
      <c r="F110" s="402" t="str">
        <f t="shared" si="2"/>
        <v>-</v>
      </c>
    </row>
    <row r="111" spans="1:10" ht="26.25" customHeight="1" x14ac:dyDescent="0.4">
      <c r="A111" s="286" t="s">
        <v>97</v>
      </c>
      <c r="B111" s="287">
        <v>1</v>
      </c>
      <c r="C111" s="397">
        <v>4</v>
      </c>
      <c r="D111" s="398"/>
      <c r="E111" s="401" t="str">
        <f t="shared" si="1"/>
        <v>-</v>
      </c>
      <c r="F111" s="402" t="str">
        <f t="shared" si="2"/>
        <v>-</v>
      </c>
    </row>
    <row r="112" spans="1:10" ht="26.25" customHeight="1" x14ac:dyDescent="0.4">
      <c r="A112" s="286" t="s">
        <v>98</v>
      </c>
      <c r="B112" s="287">
        <v>1</v>
      </c>
      <c r="C112" s="397">
        <v>5</v>
      </c>
      <c r="D112" s="398"/>
      <c r="E112" s="401" t="str">
        <f t="shared" si="1"/>
        <v>-</v>
      </c>
      <c r="F112" s="402" t="str">
        <f t="shared" si="2"/>
        <v>-</v>
      </c>
    </row>
    <row r="113" spans="1:10" ht="26.25" customHeight="1" x14ac:dyDescent="0.4">
      <c r="A113" s="286" t="s">
        <v>100</v>
      </c>
      <c r="B113" s="287">
        <v>1</v>
      </c>
      <c r="C113" s="403">
        <v>6</v>
      </c>
      <c r="D113" s="404"/>
      <c r="E113" s="405" t="str">
        <f t="shared" si="1"/>
        <v>-</v>
      </c>
      <c r="F113" s="406" t="str">
        <f t="shared" si="2"/>
        <v>-</v>
      </c>
    </row>
    <row r="114" spans="1:10" ht="26.25" customHeight="1" x14ac:dyDescent="0.4">
      <c r="A114" s="286" t="s">
        <v>101</v>
      </c>
      <c r="B114" s="287">
        <v>1</v>
      </c>
      <c r="C114" s="397"/>
      <c r="D114" s="316"/>
      <c r="E114" s="259"/>
      <c r="F114" s="407"/>
    </row>
    <row r="115" spans="1:10" ht="26.25" customHeight="1" x14ac:dyDescent="0.4">
      <c r="A115" s="286" t="s">
        <v>102</v>
      </c>
      <c r="B115" s="287">
        <v>1</v>
      </c>
      <c r="C115" s="397"/>
      <c r="D115" s="408" t="s">
        <v>71</v>
      </c>
      <c r="E115" s="409" t="e">
        <f>AVERAGE(E108:E113)</f>
        <v>#DIV/0!</v>
      </c>
      <c r="F115" s="410" t="e">
        <f>AVERAGE(F108:F113)</f>
        <v>#DIV/0!</v>
      </c>
    </row>
    <row r="116" spans="1:10" ht="27" customHeight="1" thickBot="1" x14ac:dyDescent="0.45">
      <c r="A116" s="286" t="s">
        <v>103</v>
      </c>
      <c r="B116" s="298" t="e">
        <f>(B115/B114)*(B113/B112)*(B111/B110)*(B109/B108)*B107</f>
        <v>#DIV/0!</v>
      </c>
      <c r="C116" s="411"/>
      <c r="D116" s="270" t="s">
        <v>84</v>
      </c>
      <c r="E116" s="412" t="e">
        <f>STDEV(E108:E113)/E115</f>
        <v>#DIV/0!</v>
      </c>
      <c r="F116" s="412" t="e">
        <f>STDEV(F108:F113)/F115</f>
        <v>#DIV/0!</v>
      </c>
      <c r="I116" s="259"/>
    </row>
    <row r="117" spans="1:10" ht="27" customHeight="1" thickBot="1" x14ac:dyDescent="0.45">
      <c r="A117" s="720" t="s">
        <v>78</v>
      </c>
      <c r="B117" s="724"/>
      <c r="C117" s="413"/>
      <c r="D117" s="414" t="s">
        <v>15</v>
      </c>
      <c r="E117" s="415">
        <f>COUNT(E108:E113)</f>
        <v>0</v>
      </c>
      <c r="F117" s="415">
        <f>COUNT(F108:F113)</f>
        <v>0</v>
      </c>
      <c r="I117" s="259"/>
      <c r="J117" s="391"/>
    </row>
    <row r="118" spans="1:10" ht="19.5" customHeight="1" thickBot="1" x14ac:dyDescent="0.35">
      <c r="A118" s="722"/>
      <c r="B118" s="725"/>
      <c r="C118" s="259"/>
      <c r="D118" s="259"/>
      <c r="E118" s="259"/>
      <c r="F118" s="316"/>
      <c r="G118" s="259"/>
      <c r="H118" s="259"/>
      <c r="I118" s="259"/>
    </row>
    <row r="119" spans="1:10" ht="18.75" x14ac:dyDescent="0.3">
      <c r="A119" s="416"/>
      <c r="B119" s="282"/>
      <c r="C119" s="259"/>
      <c r="D119" s="259"/>
      <c r="E119" s="259"/>
      <c r="F119" s="316"/>
      <c r="G119" s="259"/>
      <c r="H119" s="259"/>
      <c r="I119" s="259"/>
    </row>
    <row r="120" spans="1:10" ht="26.25" customHeight="1" x14ac:dyDescent="0.4">
      <c r="A120" s="269" t="s">
        <v>106</v>
      </c>
      <c r="B120" s="270" t="s">
        <v>123</v>
      </c>
      <c r="C120" s="726" t="str">
        <f>B20</f>
        <v>Lamivudine, Nevirapine and Zidovudine</v>
      </c>
      <c r="D120" s="726"/>
      <c r="E120" s="259" t="s">
        <v>124</v>
      </c>
      <c r="F120" s="259"/>
      <c r="G120" s="367" t="e">
        <f>F115</f>
        <v>#DIV/0!</v>
      </c>
      <c r="H120" s="259"/>
      <c r="I120" s="259"/>
    </row>
    <row r="121" spans="1:10" ht="19.5" customHeight="1" thickBot="1" x14ac:dyDescent="0.35">
      <c r="A121" s="417"/>
      <c r="B121" s="417"/>
      <c r="C121" s="418"/>
      <c r="D121" s="418"/>
      <c r="E121" s="418"/>
      <c r="F121" s="418"/>
      <c r="G121" s="418"/>
      <c r="H121" s="418"/>
    </row>
    <row r="122" spans="1:10" ht="18.75" x14ac:dyDescent="0.3">
      <c r="B122" s="727" t="s">
        <v>21</v>
      </c>
      <c r="C122" s="727"/>
      <c r="E122" s="370" t="s">
        <v>22</v>
      </c>
      <c r="F122" s="419"/>
      <c r="G122" s="727" t="s">
        <v>23</v>
      </c>
      <c r="H122" s="727"/>
    </row>
    <row r="123" spans="1:10" ht="69.95" customHeight="1" x14ac:dyDescent="0.3">
      <c r="A123" s="269" t="s">
        <v>24</v>
      </c>
      <c r="B123" s="420"/>
      <c r="C123" s="420"/>
      <c r="E123" s="420"/>
      <c r="F123" s="259"/>
      <c r="G123" s="420"/>
      <c r="H123" s="420"/>
    </row>
    <row r="124" spans="1:10" ht="69.95" customHeight="1" x14ac:dyDescent="0.3">
      <c r="A124" s="269" t="s">
        <v>25</v>
      </c>
      <c r="B124" s="421"/>
      <c r="C124" s="421"/>
      <c r="E124" s="421"/>
      <c r="F124" s="259"/>
      <c r="G124" s="422"/>
      <c r="H124" s="422"/>
    </row>
    <row r="125" spans="1:10" ht="18.75" x14ac:dyDescent="0.3">
      <c r="A125" s="316"/>
      <c r="B125" s="316"/>
      <c r="C125" s="316"/>
      <c r="D125" s="316"/>
      <c r="E125" s="316"/>
      <c r="F125" s="318"/>
      <c r="G125" s="316"/>
      <c r="H125" s="316"/>
      <c r="I125" s="259"/>
    </row>
    <row r="126" spans="1:10" ht="18.75" x14ac:dyDescent="0.3">
      <c r="A126" s="316"/>
      <c r="B126" s="316"/>
      <c r="C126" s="316"/>
      <c r="D126" s="316"/>
      <c r="E126" s="316"/>
      <c r="F126" s="318"/>
      <c r="G126" s="316"/>
      <c r="H126" s="316"/>
      <c r="I126" s="259"/>
    </row>
    <row r="127" spans="1:10" ht="18.75" x14ac:dyDescent="0.3">
      <c r="A127" s="316"/>
      <c r="B127" s="316"/>
      <c r="C127" s="316"/>
      <c r="D127" s="316"/>
      <c r="E127" s="316"/>
      <c r="F127" s="318"/>
      <c r="G127" s="316"/>
      <c r="H127" s="316"/>
      <c r="I127" s="259"/>
    </row>
    <row r="128" spans="1:10" ht="18.75" x14ac:dyDescent="0.3">
      <c r="A128" s="316"/>
      <c r="B128" s="316"/>
      <c r="C128" s="316"/>
      <c r="D128" s="316"/>
      <c r="E128" s="316"/>
      <c r="F128" s="318"/>
      <c r="G128" s="316"/>
      <c r="H128" s="316"/>
      <c r="I128" s="259"/>
    </row>
    <row r="129" spans="1:9" ht="18.75" x14ac:dyDescent="0.3">
      <c r="A129" s="316"/>
      <c r="B129" s="316"/>
      <c r="C129" s="316"/>
      <c r="D129" s="316"/>
      <c r="E129" s="316"/>
      <c r="F129" s="318"/>
      <c r="G129" s="316"/>
      <c r="H129" s="316"/>
      <c r="I129" s="259"/>
    </row>
    <row r="130" spans="1:9" ht="18.75" x14ac:dyDescent="0.3">
      <c r="A130" s="316"/>
      <c r="B130" s="316"/>
      <c r="C130" s="316"/>
      <c r="D130" s="316"/>
      <c r="E130" s="316"/>
      <c r="F130" s="318"/>
      <c r="G130" s="316"/>
      <c r="H130" s="316"/>
      <c r="I130" s="259"/>
    </row>
    <row r="131" spans="1:9" ht="18.75" x14ac:dyDescent="0.3">
      <c r="A131" s="316"/>
      <c r="B131" s="316"/>
      <c r="C131" s="316"/>
      <c r="D131" s="316"/>
      <c r="E131" s="316"/>
      <c r="F131" s="318"/>
      <c r="G131" s="316"/>
      <c r="H131" s="316"/>
      <c r="I131" s="259"/>
    </row>
    <row r="132" spans="1:9" ht="18.75" x14ac:dyDescent="0.3">
      <c r="A132" s="316"/>
      <c r="B132" s="316"/>
      <c r="C132" s="316"/>
      <c r="D132" s="316"/>
      <c r="E132" s="316"/>
      <c r="F132" s="318"/>
      <c r="G132" s="316"/>
      <c r="H132" s="316"/>
      <c r="I132" s="259"/>
    </row>
    <row r="133" spans="1:9" ht="18.75" x14ac:dyDescent="0.3">
      <c r="A133" s="316"/>
      <c r="B133" s="316"/>
      <c r="C133" s="316"/>
      <c r="D133" s="316"/>
      <c r="E133" s="316"/>
      <c r="F133" s="318"/>
      <c r="G133" s="316"/>
      <c r="H133" s="316"/>
      <c r="I133" s="259"/>
    </row>
    <row r="250" spans="1:1" x14ac:dyDescent="0.25">
      <c r="A250" s="25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38" priority="9" operator="greaterThan">
      <formula>0.02</formula>
    </cfRule>
  </conditionalFormatting>
  <conditionalFormatting sqref="D51">
    <cfRule type="cellIs" dxfId="37" priority="8" operator="greaterThan">
      <formula>0.02</formula>
    </cfRule>
  </conditionalFormatting>
  <conditionalFormatting sqref="G73">
    <cfRule type="cellIs" dxfId="36" priority="7" operator="greaterThan">
      <formula>0.02</formula>
    </cfRule>
  </conditionalFormatting>
  <conditionalFormatting sqref="H73">
    <cfRule type="cellIs" dxfId="35" priority="6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4" operator="lessThanOrEqual">
      <formula>0.02</formula>
    </cfRule>
  </conditionalFormatting>
  <conditionalFormatting sqref="I39">
    <cfRule type="cellIs" dxfId="32" priority="3" operator="greaterThan">
      <formula>0.02</formula>
    </cfRule>
  </conditionalFormatting>
  <conditionalFormatting sqref="I92">
    <cfRule type="cellIs" dxfId="31" priority="2" operator="lessThanOrEqual">
      <formula>0.02</formula>
    </cfRule>
  </conditionalFormatting>
  <conditionalFormatting sqref="I92">
    <cfRule type="cellIs" dxfId="30" priority="1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E48" sqref="E48"/>
    </sheetView>
  </sheetViews>
  <sheetFormatPr defaultRowHeight="13.5" x14ac:dyDescent="0.25"/>
  <cols>
    <col min="1" max="1" width="27.5703125" style="215" customWidth="1"/>
    <col min="2" max="2" width="20.42578125" style="215" customWidth="1"/>
    <col min="3" max="3" width="31.85546875" style="215" customWidth="1"/>
    <col min="4" max="4" width="25.85546875" style="215" customWidth="1"/>
    <col min="5" max="5" width="25.7109375" style="215" customWidth="1"/>
    <col min="6" max="6" width="23.140625" style="215" customWidth="1"/>
    <col min="7" max="7" width="28.42578125" style="215" customWidth="1"/>
    <col min="8" max="8" width="21.5703125" style="215" customWidth="1"/>
    <col min="9" max="9" width="9.140625" style="215" customWidth="1"/>
    <col min="10" max="16384" width="9.140625" style="251"/>
  </cols>
  <sheetData>
    <row r="14" spans="1:6" ht="15" customHeight="1" x14ac:dyDescent="0.3">
      <c r="A14" s="214"/>
      <c r="C14" s="216"/>
      <c r="F14" s="216"/>
    </row>
    <row r="15" spans="1:6" ht="18.75" customHeight="1" x14ac:dyDescent="0.3">
      <c r="A15" s="754" t="s">
        <v>0</v>
      </c>
      <c r="B15" s="754"/>
      <c r="C15" s="754"/>
      <c r="D15" s="754"/>
      <c r="E15" s="754"/>
    </row>
    <row r="16" spans="1:6" ht="16.5" customHeight="1" x14ac:dyDescent="0.3">
      <c r="A16" s="217" t="s">
        <v>1</v>
      </c>
      <c r="B16" s="218" t="s">
        <v>2</v>
      </c>
    </row>
    <row r="17" spans="1:5" ht="16.5" customHeight="1" x14ac:dyDescent="0.3">
      <c r="A17" s="219" t="s">
        <v>3</v>
      </c>
      <c r="B17" s="219" t="s">
        <v>128</v>
      </c>
      <c r="D17" s="220"/>
      <c r="E17" s="221"/>
    </row>
    <row r="18" spans="1:5" ht="16.5" customHeight="1" x14ac:dyDescent="0.3">
      <c r="A18" s="222" t="s">
        <v>4</v>
      </c>
      <c r="B18" s="219" t="s">
        <v>129</v>
      </c>
      <c r="C18" s="221"/>
      <c r="D18" s="221"/>
      <c r="E18" s="221"/>
    </row>
    <row r="19" spans="1:5" ht="16.5" customHeight="1" x14ac:dyDescent="0.3">
      <c r="A19" s="222" t="s">
        <v>5</v>
      </c>
      <c r="B19" s="223">
        <v>100.4</v>
      </c>
      <c r="C19" s="221"/>
      <c r="D19" s="221"/>
      <c r="E19" s="221"/>
    </row>
    <row r="20" spans="1:5" ht="16.5" customHeight="1" x14ac:dyDescent="0.3">
      <c r="A20" s="219" t="s">
        <v>6</v>
      </c>
      <c r="B20" s="223">
        <v>15.03</v>
      </c>
      <c r="C20" s="221"/>
      <c r="D20" s="221"/>
      <c r="E20" s="221"/>
    </row>
    <row r="21" spans="1:5" ht="16.5" customHeight="1" x14ac:dyDescent="0.3">
      <c r="A21" s="219" t="s">
        <v>7</v>
      </c>
      <c r="B21" s="224">
        <f>B20/20*4/20</f>
        <v>0.15029999999999999</v>
      </c>
      <c r="C21" s="221"/>
      <c r="D21" s="221"/>
      <c r="E21" s="221"/>
    </row>
    <row r="22" spans="1:5" ht="15.75" customHeight="1" x14ac:dyDescent="0.25">
      <c r="A22" s="221"/>
      <c r="B22" s="221"/>
      <c r="C22" s="221"/>
      <c r="D22" s="221"/>
      <c r="E22" s="221"/>
    </row>
    <row r="23" spans="1:5" ht="16.5" customHeight="1" x14ac:dyDescent="0.3">
      <c r="A23" s="225" t="s">
        <v>8</v>
      </c>
      <c r="B23" s="226" t="s">
        <v>9</v>
      </c>
      <c r="C23" s="225" t="s">
        <v>10</v>
      </c>
      <c r="D23" s="225" t="s">
        <v>11</v>
      </c>
      <c r="E23" s="225" t="s">
        <v>12</v>
      </c>
    </row>
    <row r="24" spans="1:5" ht="16.5" customHeight="1" x14ac:dyDescent="0.3">
      <c r="A24" s="227">
        <v>1</v>
      </c>
      <c r="B24" s="228">
        <v>116354953</v>
      </c>
      <c r="C24" s="228">
        <v>5567.9</v>
      </c>
      <c r="D24" s="229">
        <v>1.2</v>
      </c>
      <c r="E24" s="230">
        <v>3</v>
      </c>
    </row>
    <row r="25" spans="1:5" ht="16.5" customHeight="1" x14ac:dyDescent="0.3">
      <c r="A25" s="227">
        <v>2</v>
      </c>
      <c r="B25" s="228">
        <v>116060251</v>
      </c>
      <c r="C25" s="228">
        <v>5562.9</v>
      </c>
      <c r="D25" s="229">
        <v>1.2</v>
      </c>
      <c r="E25" s="229">
        <v>3</v>
      </c>
    </row>
    <row r="26" spans="1:5" ht="16.5" customHeight="1" x14ac:dyDescent="0.3">
      <c r="A26" s="227">
        <v>3</v>
      </c>
      <c r="B26" s="228">
        <v>116329380</v>
      </c>
      <c r="C26" s="228">
        <v>5547.9</v>
      </c>
      <c r="D26" s="229">
        <v>1.2</v>
      </c>
      <c r="E26" s="229">
        <v>3</v>
      </c>
    </row>
    <row r="27" spans="1:5" ht="16.5" customHeight="1" x14ac:dyDescent="0.3">
      <c r="A27" s="227">
        <v>4</v>
      </c>
      <c r="B27" s="228">
        <v>116335601</v>
      </c>
      <c r="C27" s="228">
        <v>5570.1</v>
      </c>
      <c r="D27" s="229">
        <v>1.2</v>
      </c>
      <c r="E27" s="229">
        <v>3</v>
      </c>
    </row>
    <row r="28" spans="1:5" ht="16.5" customHeight="1" x14ac:dyDescent="0.3">
      <c r="A28" s="227">
        <v>5</v>
      </c>
      <c r="B28" s="228">
        <v>116007398</v>
      </c>
      <c r="C28" s="228">
        <v>5555.2</v>
      </c>
      <c r="D28" s="229">
        <v>1.2</v>
      </c>
      <c r="E28" s="229">
        <v>3</v>
      </c>
    </row>
    <row r="29" spans="1:5" ht="16.5" customHeight="1" x14ac:dyDescent="0.3">
      <c r="A29" s="227">
        <v>6</v>
      </c>
      <c r="B29" s="231">
        <v>116307782</v>
      </c>
      <c r="C29" s="231">
        <v>5512.6</v>
      </c>
      <c r="D29" s="232">
        <v>1.2</v>
      </c>
      <c r="E29" s="232">
        <v>3</v>
      </c>
    </row>
    <row r="30" spans="1:5" ht="16.5" customHeight="1" x14ac:dyDescent="0.3">
      <c r="A30" s="233" t="s">
        <v>13</v>
      </c>
      <c r="B30" s="234">
        <f>AVERAGE(B24:B29)</f>
        <v>116232560.83333333</v>
      </c>
      <c r="C30" s="235">
        <f>AVERAGE(C24:C29)</f>
        <v>5552.7666666666664</v>
      </c>
      <c r="D30" s="236">
        <f>AVERAGE(D24:D29)</f>
        <v>1.2</v>
      </c>
      <c r="E30" s="236">
        <f>AVERAGE(E24:E29)</f>
        <v>3</v>
      </c>
    </row>
    <row r="31" spans="1:5" ht="16.5" customHeight="1" x14ac:dyDescent="0.3">
      <c r="A31" s="237" t="s">
        <v>14</v>
      </c>
      <c r="B31" s="238">
        <f>(STDEV(B24:B29)/B30)</f>
        <v>1.3384824095353453E-3</v>
      </c>
      <c r="C31" s="239"/>
      <c r="D31" s="239"/>
      <c r="E31" s="240"/>
    </row>
    <row r="32" spans="1:5" s="215" customFormat="1" ht="16.5" customHeight="1" x14ac:dyDescent="0.3">
      <c r="A32" s="241" t="s">
        <v>15</v>
      </c>
      <c r="B32" s="242">
        <f>COUNT(B24:B29)</f>
        <v>6</v>
      </c>
      <c r="C32" s="243"/>
      <c r="D32" s="244"/>
      <c r="E32" s="245"/>
    </row>
    <row r="33" spans="1:5" s="215" customFormat="1" ht="15.75" customHeight="1" x14ac:dyDescent="0.25">
      <c r="A33" s="221"/>
      <c r="B33" s="221"/>
      <c r="C33" s="221"/>
      <c r="D33" s="221"/>
      <c r="E33" s="221"/>
    </row>
    <row r="34" spans="1:5" s="215" customFormat="1" ht="16.5" customHeight="1" x14ac:dyDescent="0.3">
      <c r="A34" s="222" t="s">
        <v>16</v>
      </c>
      <c r="B34" s="246" t="s">
        <v>17</v>
      </c>
      <c r="C34" s="247"/>
      <c r="D34" s="247"/>
      <c r="E34" s="247"/>
    </row>
    <row r="35" spans="1:5" ht="16.5" customHeight="1" x14ac:dyDescent="0.3">
      <c r="A35" s="222"/>
      <c r="B35" s="246" t="s">
        <v>18</v>
      </c>
      <c r="C35" s="247"/>
      <c r="D35" s="247"/>
      <c r="E35" s="247"/>
    </row>
    <row r="36" spans="1:5" ht="16.5" customHeight="1" x14ac:dyDescent="0.3">
      <c r="A36" s="222"/>
      <c r="B36" s="246" t="s">
        <v>19</v>
      </c>
      <c r="C36" s="247"/>
      <c r="D36" s="247"/>
      <c r="E36" s="247"/>
    </row>
    <row r="37" spans="1:5" ht="15.75" customHeight="1" x14ac:dyDescent="0.25">
      <c r="A37" s="221"/>
      <c r="B37" s="221"/>
      <c r="C37" s="221"/>
      <c r="D37" s="221"/>
      <c r="E37" s="221"/>
    </row>
    <row r="38" spans="1:5" ht="16.5" customHeight="1" x14ac:dyDescent="0.3">
      <c r="A38" s="217" t="s">
        <v>1</v>
      </c>
      <c r="B38" s="218" t="s">
        <v>20</v>
      </c>
    </row>
    <row r="39" spans="1:5" ht="16.5" customHeight="1" x14ac:dyDescent="0.3">
      <c r="A39" s="222" t="s">
        <v>4</v>
      </c>
      <c r="B39" s="219"/>
      <c r="C39" s="221"/>
      <c r="D39" s="221"/>
      <c r="E39" s="221"/>
    </row>
    <row r="40" spans="1:5" ht="16.5" customHeight="1" x14ac:dyDescent="0.3">
      <c r="A40" s="222" t="s">
        <v>5</v>
      </c>
      <c r="B40" s="223"/>
      <c r="C40" s="221"/>
      <c r="D40" s="221"/>
      <c r="E40" s="221"/>
    </row>
    <row r="41" spans="1:5" ht="16.5" customHeight="1" x14ac:dyDescent="0.3">
      <c r="A41" s="219" t="s">
        <v>6</v>
      </c>
      <c r="B41" s="223"/>
      <c r="C41" s="221"/>
      <c r="D41" s="221"/>
      <c r="E41" s="221"/>
    </row>
    <row r="42" spans="1:5" ht="16.5" customHeight="1" x14ac:dyDescent="0.3">
      <c r="A42" s="219" t="s">
        <v>7</v>
      </c>
      <c r="B42" s="224"/>
      <c r="C42" s="221"/>
      <c r="D42" s="221"/>
      <c r="E42" s="221"/>
    </row>
    <row r="43" spans="1:5" ht="15.75" customHeight="1" x14ac:dyDescent="0.25">
      <c r="A43" s="221"/>
      <c r="B43" s="221"/>
      <c r="C43" s="221"/>
      <c r="D43" s="221"/>
      <c r="E43" s="221"/>
    </row>
    <row r="44" spans="1:5" ht="16.5" customHeight="1" x14ac:dyDescent="0.3">
      <c r="A44" s="225" t="s">
        <v>8</v>
      </c>
      <c r="B44" s="226" t="s">
        <v>9</v>
      </c>
      <c r="C44" s="225" t="s">
        <v>10</v>
      </c>
      <c r="D44" s="225" t="s">
        <v>11</v>
      </c>
      <c r="E44" s="225" t="s">
        <v>12</v>
      </c>
    </row>
    <row r="45" spans="1:5" ht="16.5" customHeight="1" x14ac:dyDescent="0.3">
      <c r="A45" s="227">
        <v>1</v>
      </c>
      <c r="B45" s="228"/>
      <c r="C45" s="228"/>
      <c r="D45" s="229"/>
      <c r="E45" s="230"/>
    </row>
    <row r="46" spans="1:5" ht="16.5" customHeight="1" x14ac:dyDescent="0.3">
      <c r="A46" s="227">
        <v>2</v>
      </c>
      <c r="B46" s="228"/>
      <c r="C46" s="228"/>
      <c r="D46" s="229"/>
      <c r="E46" s="229"/>
    </row>
    <row r="47" spans="1:5" ht="16.5" customHeight="1" x14ac:dyDescent="0.3">
      <c r="A47" s="227">
        <v>3</v>
      </c>
      <c r="B47" s="228"/>
      <c r="C47" s="228"/>
      <c r="D47" s="229"/>
      <c r="E47" s="229"/>
    </row>
    <row r="48" spans="1:5" ht="16.5" customHeight="1" x14ac:dyDescent="0.3">
      <c r="A48" s="227">
        <v>4</v>
      </c>
      <c r="B48" s="228"/>
      <c r="C48" s="228"/>
      <c r="D48" s="229"/>
      <c r="E48" s="229"/>
    </row>
    <row r="49" spans="1:7" ht="16.5" customHeight="1" x14ac:dyDescent="0.3">
      <c r="A49" s="227">
        <v>5</v>
      </c>
      <c r="B49" s="228"/>
      <c r="C49" s="228"/>
      <c r="D49" s="229"/>
      <c r="E49" s="229"/>
    </row>
    <row r="50" spans="1:7" ht="16.5" customHeight="1" x14ac:dyDescent="0.3">
      <c r="A50" s="227">
        <v>6</v>
      </c>
      <c r="B50" s="231"/>
      <c r="C50" s="231"/>
      <c r="D50" s="232"/>
      <c r="E50" s="232"/>
    </row>
    <row r="51" spans="1:7" ht="16.5" customHeight="1" x14ac:dyDescent="0.3">
      <c r="A51" s="233" t="s">
        <v>13</v>
      </c>
      <c r="B51" s="234" t="e">
        <f>AVERAGE(B45:B50)</f>
        <v>#DIV/0!</v>
      </c>
      <c r="C51" s="235" t="e">
        <f>AVERAGE(C45:C50)</f>
        <v>#DIV/0!</v>
      </c>
      <c r="D51" s="236" t="e">
        <f>AVERAGE(D45:D50)</f>
        <v>#DIV/0!</v>
      </c>
      <c r="E51" s="236" t="e">
        <f>AVERAGE(E45:E50)</f>
        <v>#DIV/0!</v>
      </c>
    </row>
    <row r="52" spans="1:7" ht="16.5" customHeight="1" x14ac:dyDescent="0.3">
      <c r="A52" s="237" t="s">
        <v>14</v>
      </c>
      <c r="B52" s="238" t="e">
        <f>(STDEV(B45:B50)/B51)</f>
        <v>#DIV/0!</v>
      </c>
      <c r="C52" s="239"/>
      <c r="D52" s="239"/>
      <c r="E52" s="240"/>
    </row>
    <row r="53" spans="1:7" s="215" customFormat="1" ht="16.5" customHeight="1" x14ac:dyDescent="0.3">
      <c r="A53" s="241" t="s">
        <v>15</v>
      </c>
      <c r="B53" s="242">
        <f>COUNT(B45:B50)</f>
        <v>0</v>
      </c>
      <c r="C53" s="243"/>
      <c r="D53" s="244"/>
      <c r="E53" s="245"/>
    </row>
    <row r="54" spans="1:7" s="215" customFormat="1" ht="15.75" customHeight="1" x14ac:dyDescent="0.25">
      <c r="A54" s="221"/>
      <c r="B54" s="221"/>
      <c r="C54" s="221"/>
      <c r="D54" s="221"/>
      <c r="E54" s="221"/>
    </row>
    <row r="55" spans="1:7" s="215" customFormat="1" ht="16.5" customHeight="1" x14ac:dyDescent="0.3">
      <c r="A55" s="222" t="s">
        <v>16</v>
      </c>
      <c r="B55" s="246" t="s">
        <v>17</v>
      </c>
      <c r="C55" s="247"/>
      <c r="D55" s="247"/>
      <c r="E55" s="247"/>
    </row>
    <row r="56" spans="1:7" ht="16.5" customHeight="1" x14ac:dyDescent="0.3">
      <c r="A56" s="222"/>
      <c r="B56" s="246" t="s">
        <v>18</v>
      </c>
      <c r="C56" s="247"/>
      <c r="D56" s="247"/>
      <c r="E56" s="247"/>
    </row>
    <row r="57" spans="1:7" ht="16.5" customHeight="1" x14ac:dyDescent="0.3">
      <c r="A57" s="222"/>
      <c r="B57" s="246" t="s">
        <v>19</v>
      </c>
      <c r="C57" s="247"/>
      <c r="D57" s="247"/>
      <c r="E57" s="247"/>
    </row>
    <row r="58" spans="1:7" ht="14.25" customHeight="1" thickBot="1" x14ac:dyDescent="0.3">
      <c r="A58" s="248"/>
      <c r="B58" s="249"/>
      <c r="D58" s="250"/>
      <c r="F58" s="251"/>
      <c r="G58" s="251"/>
    </row>
    <row r="59" spans="1:7" ht="15" customHeight="1" x14ac:dyDescent="0.3">
      <c r="B59" s="755" t="s">
        <v>21</v>
      </c>
      <c r="C59" s="755"/>
      <c r="E59" s="252" t="s">
        <v>22</v>
      </c>
      <c r="F59" s="253"/>
      <c r="G59" s="252" t="s">
        <v>23</v>
      </c>
    </row>
    <row r="60" spans="1:7" ht="15" customHeight="1" x14ac:dyDescent="0.3">
      <c r="A60" s="254" t="s">
        <v>24</v>
      </c>
      <c r="B60" s="255"/>
      <c r="C60" s="255"/>
      <c r="E60" s="255"/>
      <c r="G60" s="255"/>
    </row>
    <row r="61" spans="1:7" ht="15" customHeight="1" x14ac:dyDescent="0.3">
      <c r="A61" s="254" t="s">
        <v>25</v>
      </c>
      <c r="B61" s="256"/>
      <c r="C61" s="256"/>
      <c r="E61" s="256"/>
      <c r="G61" s="2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Layout" topLeftCell="A96" zoomScale="50" zoomScaleNormal="40" zoomScalePageLayoutView="50" workbookViewId="0">
      <selection activeCell="D108" sqref="D108:D113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784" t="s">
        <v>45</v>
      </c>
      <c r="B1" s="784"/>
      <c r="C1" s="784"/>
      <c r="D1" s="784"/>
      <c r="E1" s="784"/>
      <c r="F1" s="784"/>
      <c r="G1" s="784"/>
      <c r="H1" s="784"/>
      <c r="I1" s="784"/>
    </row>
    <row r="2" spans="1:9" ht="18.75" customHeight="1" x14ac:dyDescent="0.25">
      <c r="A2" s="784"/>
      <c r="B2" s="784"/>
      <c r="C2" s="784"/>
      <c r="D2" s="784"/>
      <c r="E2" s="784"/>
      <c r="F2" s="784"/>
      <c r="G2" s="784"/>
      <c r="H2" s="784"/>
      <c r="I2" s="784"/>
    </row>
    <row r="3" spans="1:9" ht="18.75" customHeight="1" x14ac:dyDescent="0.25">
      <c r="A3" s="784"/>
      <c r="B3" s="784"/>
      <c r="C3" s="784"/>
      <c r="D3" s="784"/>
      <c r="E3" s="784"/>
      <c r="F3" s="784"/>
      <c r="G3" s="784"/>
      <c r="H3" s="784"/>
      <c r="I3" s="784"/>
    </row>
    <row r="4" spans="1:9" ht="18.75" customHeight="1" x14ac:dyDescent="0.25">
      <c r="A4" s="784"/>
      <c r="B4" s="784"/>
      <c r="C4" s="784"/>
      <c r="D4" s="784"/>
      <c r="E4" s="784"/>
      <c r="F4" s="784"/>
      <c r="G4" s="784"/>
      <c r="H4" s="784"/>
      <c r="I4" s="784"/>
    </row>
    <row r="5" spans="1:9" ht="18.75" customHeight="1" x14ac:dyDescent="0.25">
      <c r="A5" s="784"/>
      <c r="B5" s="784"/>
      <c r="C5" s="784"/>
      <c r="D5" s="784"/>
      <c r="E5" s="784"/>
      <c r="F5" s="784"/>
      <c r="G5" s="784"/>
      <c r="H5" s="784"/>
      <c r="I5" s="784"/>
    </row>
    <row r="6" spans="1:9" ht="18.75" customHeight="1" x14ac:dyDescent="0.25">
      <c r="A6" s="784"/>
      <c r="B6" s="784"/>
      <c r="C6" s="784"/>
      <c r="D6" s="784"/>
      <c r="E6" s="784"/>
      <c r="F6" s="784"/>
      <c r="G6" s="784"/>
      <c r="H6" s="784"/>
      <c r="I6" s="784"/>
    </row>
    <row r="7" spans="1:9" ht="18.75" customHeight="1" x14ac:dyDescent="0.25">
      <c r="A7" s="784"/>
      <c r="B7" s="784"/>
      <c r="C7" s="784"/>
      <c r="D7" s="784"/>
      <c r="E7" s="784"/>
      <c r="F7" s="784"/>
      <c r="G7" s="784"/>
      <c r="H7" s="784"/>
      <c r="I7" s="784"/>
    </row>
    <row r="8" spans="1:9" x14ac:dyDescent="0.25">
      <c r="A8" s="785" t="s">
        <v>46</v>
      </c>
      <c r="B8" s="785"/>
      <c r="C8" s="785"/>
      <c r="D8" s="785"/>
      <c r="E8" s="785"/>
      <c r="F8" s="785"/>
      <c r="G8" s="785"/>
      <c r="H8" s="785"/>
      <c r="I8" s="785"/>
    </row>
    <row r="9" spans="1:9" x14ac:dyDescent="0.25">
      <c r="A9" s="785"/>
      <c r="B9" s="785"/>
      <c r="C9" s="785"/>
      <c r="D9" s="785"/>
      <c r="E9" s="785"/>
      <c r="F9" s="785"/>
      <c r="G9" s="785"/>
      <c r="H9" s="785"/>
      <c r="I9" s="785"/>
    </row>
    <row r="10" spans="1:9" x14ac:dyDescent="0.25">
      <c r="A10" s="785"/>
      <c r="B10" s="785"/>
      <c r="C10" s="785"/>
      <c r="D10" s="785"/>
      <c r="E10" s="785"/>
      <c r="F10" s="785"/>
      <c r="G10" s="785"/>
      <c r="H10" s="785"/>
      <c r="I10" s="785"/>
    </row>
    <row r="11" spans="1:9" x14ac:dyDescent="0.25">
      <c r="A11" s="785"/>
      <c r="B11" s="785"/>
      <c r="C11" s="785"/>
      <c r="D11" s="785"/>
      <c r="E11" s="785"/>
      <c r="F11" s="785"/>
      <c r="G11" s="785"/>
      <c r="H11" s="785"/>
      <c r="I11" s="785"/>
    </row>
    <row r="12" spans="1:9" x14ac:dyDescent="0.25">
      <c r="A12" s="785"/>
      <c r="B12" s="785"/>
      <c r="C12" s="785"/>
      <c r="D12" s="785"/>
      <c r="E12" s="785"/>
      <c r="F12" s="785"/>
      <c r="G12" s="785"/>
      <c r="H12" s="785"/>
      <c r="I12" s="785"/>
    </row>
    <row r="13" spans="1:9" x14ac:dyDescent="0.25">
      <c r="A13" s="785"/>
      <c r="B13" s="785"/>
      <c r="C13" s="785"/>
      <c r="D13" s="785"/>
      <c r="E13" s="785"/>
      <c r="F13" s="785"/>
      <c r="G13" s="785"/>
      <c r="H13" s="785"/>
      <c r="I13" s="785"/>
    </row>
    <row r="14" spans="1:9" x14ac:dyDescent="0.25">
      <c r="A14" s="785"/>
      <c r="B14" s="785"/>
      <c r="C14" s="785"/>
      <c r="D14" s="785"/>
      <c r="E14" s="785"/>
      <c r="F14" s="785"/>
      <c r="G14" s="785"/>
      <c r="H14" s="785"/>
      <c r="I14" s="785"/>
    </row>
    <row r="15" spans="1:9" ht="19.5" customHeight="1" thickBot="1" x14ac:dyDescent="0.35">
      <c r="A15" s="49"/>
    </row>
    <row r="16" spans="1:9" ht="19.5" customHeight="1" thickBot="1" x14ac:dyDescent="0.35">
      <c r="A16" s="786" t="s">
        <v>26</v>
      </c>
      <c r="B16" s="787"/>
      <c r="C16" s="787"/>
      <c r="D16" s="787"/>
      <c r="E16" s="787"/>
      <c r="F16" s="787"/>
      <c r="G16" s="787"/>
      <c r="H16" s="788"/>
    </row>
    <row r="17" spans="1:14" ht="20.25" customHeight="1" x14ac:dyDescent="0.25">
      <c r="A17" s="789" t="s">
        <v>47</v>
      </c>
      <c r="B17" s="789"/>
      <c r="C17" s="789"/>
      <c r="D17" s="789"/>
      <c r="E17" s="789"/>
      <c r="F17" s="789"/>
      <c r="G17" s="789"/>
      <c r="H17" s="789"/>
    </row>
    <row r="18" spans="1:14" ht="26.25" customHeight="1" x14ac:dyDescent="0.4">
      <c r="A18" s="51" t="s">
        <v>28</v>
      </c>
      <c r="B18" s="718" t="s">
        <v>29</v>
      </c>
      <c r="C18" s="718"/>
      <c r="D18" s="52"/>
      <c r="E18" s="53"/>
      <c r="F18" s="54"/>
      <c r="G18" s="54"/>
      <c r="H18" s="54"/>
    </row>
    <row r="19" spans="1:14" ht="26.25" customHeight="1" x14ac:dyDescent="0.4">
      <c r="A19" s="51" t="s">
        <v>30</v>
      </c>
      <c r="B19" s="55" t="s">
        <v>31</v>
      </c>
      <c r="C19" s="54">
        <v>29</v>
      </c>
      <c r="D19" s="54"/>
      <c r="E19" s="54"/>
      <c r="F19" s="54"/>
      <c r="G19" s="54"/>
      <c r="H19" s="54"/>
    </row>
    <row r="20" spans="1:14" ht="26.25" customHeight="1" x14ac:dyDescent="0.4">
      <c r="A20" s="51" t="s">
        <v>32</v>
      </c>
      <c r="B20" s="709" t="s">
        <v>33</v>
      </c>
      <c r="C20" s="709"/>
      <c r="D20" s="54"/>
      <c r="E20" s="54"/>
      <c r="F20" s="54"/>
      <c r="G20" s="54"/>
      <c r="H20" s="54"/>
    </row>
    <row r="21" spans="1:14" ht="26.25" customHeight="1" x14ac:dyDescent="0.4">
      <c r="A21" s="51" t="s">
        <v>34</v>
      </c>
      <c r="B21" s="709" t="s">
        <v>125</v>
      </c>
      <c r="C21" s="709"/>
      <c r="D21" s="709"/>
      <c r="E21" s="709"/>
      <c r="F21" s="709"/>
      <c r="G21" s="709"/>
      <c r="H21" s="709"/>
      <c r="I21" s="56"/>
    </row>
    <row r="22" spans="1:14" ht="26.25" customHeight="1" x14ac:dyDescent="0.4">
      <c r="A22" s="51" t="s">
        <v>36</v>
      </c>
      <c r="B22" s="57">
        <v>42552.664282407408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38</v>
      </c>
      <c r="B23" s="57">
        <v>42556</v>
      </c>
      <c r="C23" s="54"/>
      <c r="D23" s="54"/>
      <c r="E23" s="54"/>
      <c r="F23" s="54"/>
      <c r="G23" s="54"/>
      <c r="H23" s="54"/>
    </row>
    <row r="24" spans="1:14" ht="18.75" x14ac:dyDescent="0.3">
      <c r="A24" s="51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18" t="s">
        <v>126</v>
      </c>
      <c r="C26" s="718"/>
    </row>
    <row r="27" spans="1:14" ht="26.25" customHeight="1" x14ac:dyDescent="0.4">
      <c r="A27" s="61" t="s">
        <v>48</v>
      </c>
      <c r="B27" s="783" t="s">
        <v>127</v>
      </c>
      <c r="C27" s="783"/>
    </row>
    <row r="28" spans="1:14" ht="27" customHeight="1" thickBot="1" x14ac:dyDescent="0.45">
      <c r="A28" s="61" t="s">
        <v>5</v>
      </c>
      <c r="B28" s="62">
        <v>99.4</v>
      </c>
    </row>
    <row r="29" spans="1:14" s="64" customFormat="1" ht="27" customHeight="1" thickBot="1" x14ac:dyDescent="0.45">
      <c r="A29" s="61" t="s">
        <v>49</v>
      </c>
      <c r="B29" s="63">
        <v>0</v>
      </c>
      <c r="C29" s="766" t="s">
        <v>50</v>
      </c>
      <c r="D29" s="767"/>
      <c r="E29" s="767"/>
      <c r="F29" s="767"/>
      <c r="G29" s="768"/>
      <c r="I29" s="65"/>
      <c r="J29" s="65"/>
      <c r="K29" s="65"/>
      <c r="L29" s="65"/>
    </row>
    <row r="30" spans="1:14" s="64" customFormat="1" ht="19.5" customHeight="1" thickBot="1" x14ac:dyDescent="0.35">
      <c r="A30" s="61" t="s">
        <v>51</v>
      </c>
      <c r="B30" s="66">
        <f>B28-B29</f>
        <v>99.4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1" t="s">
        <v>52</v>
      </c>
      <c r="B31" s="69">
        <v>1</v>
      </c>
      <c r="C31" s="769" t="s">
        <v>53</v>
      </c>
      <c r="D31" s="770"/>
      <c r="E31" s="770"/>
      <c r="F31" s="770"/>
      <c r="G31" s="770"/>
      <c r="H31" s="771"/>
      <c r="I31" s="65"/>
      <c r="J31" s="65"/>
      <c r="K31" s="65"/>
      <c r="L31" s="65"/>
    </row>
    <row r="32" spans="1:14" s="64" customFormat="1" ht="27" customHeight="1" thickBot="1" x14ac:dyDescent="0.45">
      <c r="A32" s="61" t="s">
        <v>54</v>
      </c>
      <c r="B32" s="69">
        <v>1</v>
      </c>
      <c r="C32" s="769" t="s">
        <v>55</v>
      </c>
      <c r="D32" s="770"/>
      <c r="E32" s="770"/>
      <c r="F32" s="770"/>
      <c r="G32" s="770"/>
      <c r="H32" s="771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1" t="s">
        <v>56</v>
      </c>
      <c r="B34" s="74">
        <f>B31/B32</f>
        <v>1</v>
      </c>
      <c r="C34" s="49" t="s">
        <v>57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58</v>
      </c>
      <c r="B36" s="76">
        <v>20</v>
      </c>
      <c r="C36" s="49"/>
      <c r="D36" s="772" t="s">
        <v>59</v>
      </c>
      <c r="E36" s="782"/>
      <c r="F36" s="772" t="s">
        <v>60</v>
      </c>
      <c r="G36" s="773"/>
      <c r="J36" s="65"/>
      <c r="K36" s="65"/>
      <c r="L36" s="70"/>
      <c r="M36" s="70"/>
      <c r="N36" s="71"/>
    </row>
    <row r="37" spans="1:14" s="64" customFormat="1" ht="27" customHeight="1" thickBot="1" x14ac:dyDescent="0.45">
      <c r="A37" s="77" t="s">
        <v>61</v>
      </c>
      <c r="B37" s="78">
        <v>4</v>
      </c>
      <c r="C37" s="79" t="s">
        <v>62</v>
      </c>
      <c r="D37" s="80" t="s">
        <v>63</v>
      </c>
      <c r="E37" s="81" t="s">
        <v>64</v>
      </c>
      <c r="F37" s="80" t="s">
        <v>63</v>
      </c>
      <c r="G37" s="82" t="s">
        <v>64</v>
      </c>
      <c r="I37" s="83" t="s">
        <v>65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66</v>
      </c>
      <c r="B38" s="78">
        <v>20</v>
      </c>
      <c r="C38" s="84">
        <v>1</v>
      </c>
      <c r="D38" s="85">
        <v>233704824</v>
      </c>
      <c r="E38" s="86">
        <f>IF(ISBLANK(D38),"-",$D$48/$D$45*D38)</f>
        <v>235429422.99994895</v>
      </c>
      <c r="F38" s="85">
        <v>237659608</v>
      </c>
      <c r="G38" s="87">
        <f>IF(ISBLANK(F38),"-",$D$48/$F$45*F38)</f>
        <v>232205412.46833539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67</v>
      </c>
      <c r="B39" s="78">
        <v>1</v>
      </c>
      <c r="C39" s="89">
        <v>2</v>
      </c>
      <c r="D39" s="90">
        <v>234097030</v>
      </c>
      <c r="E39" s="91">
        <f>IF(ISBLANK(D39),"-",$D$48/$D$45*D39)</f>
        <v>235824523.24091411</v>
      </c>
      <c r="F39" s="90">
        <v>237288970</v>
      </c>
      <c r="G39" s="92">
        <f>IF(ISBLANK(F39),"-",$D$48/$F$45*F39)</f>
        <v>231843280.46622238</v>
      </c>
      <c r="I39" s="756">
        <f>ABS((F43/D43*D42)-F42)/D42</f>
        <v>1.4732851190964647E-2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68</v>
      </c>
      <c r="B40" s="78">
        <v>1</v>
      </c>
      <c r="C40" s="89">
        <v>3</v>
      </c>
      <c r="D40" s="90">
        <v>233761675</v>
      </c>
      <c r="E40" s="91">
        <f>IF(ISBLANK(D40),"-",$D$48/$D$45*D40)</f>
        <v>235486693.5256398</v>
      </c>
      <c r="F40" s="90">
        <v>238056426</v>
      </c>
      <c r="G40" s="92">
        <f>IF(ISBLANK(F40),"-",$D$48/$F$45*F40)</f>
        <v>232593123.64963493</v>
      </c>
      <c r="I40" s="756"/>
      <c r="L40" s="70"/>
      <c r="M40" s="70"/>
      <c r="N40" s="49"/>
    </row>
    <row r="41" spans="1:14" ht="27" customHeight="1" thickBot="1" x14ac:dyDescent="0.45">
      <c r="A41" s="77" t="s">
        <v>69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45">
      <c r="A42" s="77" t="s">
        <v>70</v>
      </c>
      <c r="B42" s="78">
        <v>1</v>
      </c>
      <c r="C42" s="98" t="s">
        <v>71</v>
      </c>
      <c r="D42" s="99">
        <f>AVERAGE(D38:D41)</f>
        <v>233854509.66666666</v>
      </c>
      <c r="E42" s="100">
        <f>AVERAGE(E38:E41)</f>
        <v>235580213.25550094</v>
      </c>
      <c r="F42" s="99">
        <f>AVERAGE(F38:F41)</f>
        <v>237668334.66666666</v>
      </c>
      <c r="G42" s="101">
        <f>AVERAGE(G38:G41)</f>
        <v>232213938.86139759</v>
      </c>
      <c r="H42" s="102"/>
    </row>
    <row r="43" spans="1:14" ht="26.25" customHeight="1" x14ac:dyDescent="0.4">
      <c r="A43" s="77" t="s">
        <v>72</v>
      </c>
      <c r="B43" s="78">
        <v>1</v>
      </c>
      <c r="C43" s="103" t="s">
        <v>73</v>
      </c>
      <c r="D43" s="104">
        <v>29.96</v>
      </c>
      <c r="E43" s="49"/>
      <c r="F43" s="104">
        <v>30.89</v>
      </c>
      <c r="H43" s="102"/>
    </row>
    <row r="44" spans="1:14" ht="26.25" customHeight="1" x14ac:dyDescent="0.4">
      <c r="A44" s="77" t="s">
        <v>74</v>
      </c>
      <c r="B44" s="78">
        <v>1</v>
      </c>
      <c r="C44" s="105" t="s">
        <v>75</v>
      </c>
      <c r="D44" s="106">
        <f>D43*$B$34</f>
        <v>29.96</v>
      </c>
      <c r="E44" s="107"/>
      <c r="F44" s="106">
        <f>F43*$B$34</f>
        <v>30.89</v>
      </c>
      <c r="H44" s="102"/>
    </row>
    <row r="45" spans="1:14" ht="19.5" customHeight="1" thickBot="1" x14ac:dyDescent="0.35">
      <c r="A45" s="77" t="s">
        <v>76</v>
      </c>
      <c r="B45" s="89">
        <f>(B44/B43)*(B42/B41)*(B40/B39)*(B38/B37)*B36</f>
        <v>100</v>
      </c>
      <c r="C45" s="105" t="s">
        <v>77</v>
      </c>
      <c r="D45" s="108">
        <f>D44*$B$30/100</f>
        <v>29.780240000000003</v>
      </c>
      <c r="E45" s="109"/>
      <c r="F45" s="108">
        <f>F44*$B$30/100</f>
        <v>30.704660000000004</v>
      </c>
      <c r="H45" s="102"/>
    </row>
    <row r="46" spans="1:14" ht="19.5" customHeight="1" thickBot="1" x14ac:dyDescent="0.35">
      <c r="A46" s="757" t="s">
        <v>78</v>
      </c>
      <c r="B46" s="761"/>
      <c r="C46" s="105" t="s">
        <v>79</v>
      </c>
      <c r="D46" s="110">
        <f>D45/$B$45</f>
        <v>0.29780240000000002</v>
      </c>
      <c r="E46" s="111"/>
      <c r="F46" s="112">
        <f>F45/$B$45</f>
        <v>0.30704660000000006</v>
      </c>
      <c r="H46" s="102"/>
    </row>
    <row r="47" spans="1:14" ht="27" customHeight="1" thickBot="1" x14ac:dyDescent="0.45">
      <c r="A47" s="759"/>
      <c r="B47" s="762"/>
      <c r="C47" s="113" t="s">
        <v>80</v>
      </c>
      <c r="D47" s="114">
        <v>0.3</v>
      </c>
      <c r="E47" s="115"/>
      <c r="F47" s="111"/>
      <c r="H47" s="102"/>
    </row>
    <row r="48" spans="1:14" ht="18.75" x14ac:dyDescent="0.3">
      <c r="C48" s="116" t="s">
        <v>81</v>
      </c>
      <c r="D48" s="108">
        <f>D47*$B$45</f>
        <v>30</v>
      </c>
      <c r="F48" s="117"/>
      <c r="H48" s="102"/>
    </row>
    <row r="49" spans="1:12" ht="19.5" customHeight="1" thickBot="1" x14ac:dyDescent="0.35">
      <c r="C49" s="118" t="s">
        <v>82</v>
      </c>
      <c r="D49" s="119">
        <f>D48/B34</f>
        <v>30</v>
      </c>
      <c r="F49" s="117"/>
      <c r="H49" s="102"/>
    </row>
    <row r="50" spans="1:12" ht="18.75" x14ac:dyDescent="0.3">
      <c r="C50" s="75" t="s">
        <v>83</v>
      </c>
      <c r="D50" s="120">
        <f>AVERAGE(E38:E41,G38:G41)</f>
        <v>233897076.05844924</v>
      </c>
      <c r="F50" s="121"/>
      <c r="H50" s="102"/>
    </row>
    <row r="51" spans="1:12" ht="18.75" x14ac:dyDescent="0.3">
      <c r="C51" s="77" t="s">
        <v>84</v>
      </c>
      <c r="D51" s="122">
        <f>STDEV(E38:E41,G38:G41)/D50</f>
        <v>7.9687753193078466E-3</v>
      </c>
      <c r="F51" s="121"/>
      <c r="H51" s="102"/>
    </row>
    <row r="52" spans="1:12" ht="19.5" customHeight="1" thickBot="1" x14ac:dyDescent="0.35">
      <c r="C52" s="123" t="s">
        <v>15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85</v>
      </c>
    </row>
    <row r="55" spans="1:12" ht="18.75" x14ac:dyDescent="0.3">
      <c r="A55" s="49" t="s">
        <v>86</v>
      </c>
      <c r="B55" s="127" t="str">
        <f>B21</f>
        <v>Nevirapine 50mg, Lamivudine 30mg, Zidovudine 60mg</v>
      </c>
    </row>
    <row r="56" spans="1:12" ht="26.25" customHeight="1" x14ac:dyDescent="0.4">
      <c r="A56" s="127" t="s">
        <v>87</v>
      </c>
      <c r="B56" s="128">
        <v>60</v>
      </c>
      <c r="C56" s="49" t="str">
        <f>B20</f>
        <v>Lamivudine, Nevirapine and Zidovudine</v>
      </c>
      <c r="H56" s="107"/>
    </row>
    <row r="57" spans="1:12" ht="18.75" x14ac:dyDescent="0.3">
      <c r="A57" s="127" t="s">
        <v>88</v>
      </c>
      <c r="B57" s="129">
        <f>Uniformity!C46</f>
        <v>350.33499999999998</v>
      </c>
      <c r="H57" s="107"/>
    </row>
    <row r="58" spans="1:12" ht="19.5" customHeight="1" thickBot="1" x14ac:dyDescent="0.35">
      <c r="H58" s="107"/>
    </row>
    <row r="59" spans="1:12" s="64" customFormat="1" ht="27" customHeight="1" thickBot="1" x14ac:dyDescent="0.45">
      <c r="A59" s="75" t="s">
        <v>89</v>
      </c>
      <c r="B59" s="76">
        <v>100</v>
      </c>
      <c r="C59" s="49"/>
      <c r="D59" s="130" t="s">
        <v>90</v>
      </c>
      <c r="E59" s="131" t="s">
        <v>62</v>
      </c>
      <c r="F59" s="131" t="s">
        <v>63</v>
      </c>
      <c r="G59" s="131" t="s">
        <v>91</v>
      </c>
      <c r="H59" s="79" t="s">
        <v>92</v>
      </c>
      <c r="L59" s="65"/>
    </row>
    <row r="60" spans="1:12" s="64" customFormat="1" ht="26.25" customHeight="1" x14ac:dyDescent="0.4">
      <c r="A60" s="77" t="s">
        <v>93</v>
      </c>
      <c r="B60" s="78">
        <v>10</v>
      </c>
      <c r="C60" s="774" t="s">
        <v>94</v>
      </c>
      <c r="D60" s="700">
        <v>348.6</v>
      </c>
      <c r="E60" s="132">
        <v>1</v>
      </c>
      <c r="F60" s="133">
        <v>221655812</v>
      </c>
      <c r="G60" s="134">
        <f>IF(ISBLANK(F60),"-",(F60/$D$50*$D$47*$B$68)*($B$57/$D$60))</f>
        <v>57.142827447414057</v>
      </c>
      <c r="H60" s="135">
        <f t="shared" ref="H60:H71" si="0">IF(ISBLANK(F60),"-",G60/$B$56)</f>
        <v>0.95238045745690092</v>
      </c>
      <c r="L60" s="65"/>
    </row>
    <row r="61" spans="1:12" s="64" customFormat="1" ht="26.25" customHeight="1" x14ac:dyDescent="0.4">
      <c r="A61" s="77" t="s">
        <v>95</v>
      </c>
      <c r="B61" s="78">
        <v>20</v>
      </c>
      <c r="C61" s="775"/>
      <c r="D61" s="701"/>
      <c r="E61" s="136">
        <v>2</v>
      </c>
      <c r="F61" s="90">
        <v>223094877</v>
      </c>
      <c r="G61" s="137">
        <f>IF(ISBLANK(F61),"-",(F61/$D$50*$D$47*$B$68)*($B$57/$D$60))</f>
        <v>57.513818138967025</v>
      </c>
      <c r="H61" s="138">
        <f t="shared" si="0"/>
        <v>0.95856363564945046</v>
      </c>
      <c r="L61" s="65"/>
    </row>
    <row r="62" spans="1:12" s="64" customFormat="1" ht="26.25" customHeight="1" x14ac:dyDescent="0.4">
      <c r="A62" s="77" t="s">
        <v>96</v>
      </c>
      <c r="B62" s="78">
        <v>1</v>
      </c>
      <c r="C62" s="775"/>
      <c r="D62" s="701"/>
      <c r="E62" s="136">
        <v>3</v>
      </c>
      <c r="F62" s="139">
        <v>221682458</v>
      </c>
      <c r="G62" s="137">
        <f>IF(ISBLANK(F62),"-",(F62/$D$50*$D$47*$B$68)*($B$57/$D$60))</f>
        <v>57.149696781298992</v>
      </c>
      <c r="H62" s="138">
        <f t="shared" si="0"/>
        <v>0.95249494635498322</v>
      </c>
      <c r="L62" s="65"/>
    </row>
    <row r="63" spans="1:12" ht="27" customHeight="1" thickBot="1" x14ac:dyDescent="0.45">
      <c r="A63" s="77" t="s">
        <v>97</v>
      </c>
      <c r="B63" s="78">
        <v>1</v>
      </c>
      <c r="C63" s="776"/>
      <c r="D63" s="702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98</v>
      </c>
      <c r="B64" s="78">
        <v>1</v>
      </c>
      <c r="C64" s="774" t="s">
        <v>99</v>
      </c>
      <c r="D64" s="700">
        <v>350.64</v>
      </c>
      <c r="E64" s="132">
        <v>1</v>
      </c>
      <c r="F64" s="133">
        <v>215945868</v>
      </c>
      <c r="G64" s="142">
        <f>IF(ISBLANK(F64),"-",(F64/$D$50*$D$47*$B$68)*($B$57/$D$64))</f>
        <v>55.34691592858249</v>
      </c>
      <c r="H64" s="143">
        <f t="shared" si="0"/>
        <v>0.9224485988097082</v>
      </c>
    </row>
    <row r="65" spans="1:8" ht="26.25" customHeight="1" x14ac:dyDescent="0.4">
      <c r="A65" s="77" t="s">
        <v>100</v>
      </c>
      <c r="B65" s="78">
        <v>1</v>
      </c>
      <c r="C65" s="775"/>
      <c r="D65" s="701"/>
      <c r="E65" s="136">
        <v>2</v>
      </c>
      <c r="F65" s="90">
        <v>218478585</v>
      </c>
      <c r="G65" s="144">
        <f>IF(ISBLANK(F65),"-",(F65/$D$50*$D$47*$B$68)*($B$57/$D$64))</f>
        <v>55.996051177930681</v>
      </c>
      <c r="H65" s="145">
        <f t="shared" si="0"/>
        <v>0.93326751963217802</v>
      </c>
    </row>
    <row r="66" spans="1:8" ht="26.25" customHeight="1" x14ac:dyDescent="0.4">
      <c r="A66" s="77" t="s">
        <v>101</v>
      </c>
      <c r="B66" s="78">
        <v>1</v>
      </c>
      <c r="C66" s="775"/>
      <c r="D66" s="701"/>
      <c r="E66" s="136">
        <v>3</v>
      </c>
      <c r="F66" s="90">
        <v>217719777</v>
      </c>
      <c r="G66" s="144">
        <f>IF(ISBLANK(F66),"-",(F66/$D$50*$D$47*$B$68)*($B$57/$D$64))</f>
        <v>55.8015687228094</v>
      </c>
      <c r="H66" s="145">
        <f t="shared" si="0"/>
        <v>0.93002614538015671</v>
      </c>
    </row>
    <row r="67" spans="1:8" ht="27" customHeight="1" thickBot="1" x14ac:dyDescent="0.45">
      <c r="A67" s="77" t="s">
        <v>102</v>
      </c>
      <c r="B67" s="78">
        <v>1</v>
      </c>
      <c r="C67" s="776"/>
      <c r="D67" s="702"/>
      <c r="E67" s="140">
        <v>4</v>
      </c>
      <c r="F67" s="141"/>
      <c r="G67" s="146" t="str">
        <f>IF(ISBLANK(F67),"-",(F67/$D$50*$D$47*$B$68)*($B$57/$D$64))</f>
        <v>-</v>
      </c>
      <c r="H67" s="147" t="str">
        <f t="shared" si="0"/>
        <v>-</v>
      </c>
    </row>
    <row r="68" spans="1:8" ht="26.25" customHeight="1" x14ac:dyDescent="0.4">
      <c r="A68" s="77" t="s">
        <v>103</v>
      </c>
      <c r="B68" s="148">
        <f>(B67/B66)*(B65/B64)*(B63/B62)*(B61/B60)*B59</f>
        <v>200</v>
      </c>
      <c r="C68" s="774" t="s">
        <v>104</v>
      </c>
      <c r="D68" s="700">
        <v>348.54</v>
      </c>
      <c r="E68" s="132">
        <v>1</v>
      </c>
      <c r="F68" s="133">
        <v>213995535</v>
      </c>
      <c r="G68" s="142">
        <f>IF(ISBLANK(F68),"-",(F68/$D$50*$D$47*$B$68)*($B$57/$D$68))</f>
        <v>55.177506438873429</v>
      </c>
      <c r="H68" s="138">
        <f t="shared" si="0"/>
        <v>0.91962510731455716</v>
      </c>
    </row>
    <row r="69" spans="1:8" ht="27" customHeight="1" thickBot="1" x14ac:dyDescent="0.45">
      <c r="A69" s="123" t="s">
        <v>105</v>
      </c>
      <c r="B69" s="149">
        <f>(D47*B68)/B56*B57</f>
        <v>350.33499999999998</v>
      </c>
      <c r="C69" s="775"/>
      <c r="D69" s="701"/>
      <c r="E69" s="136">
        <v>2</v>
      </c>
      <c r="F69" s="90">
        <v>217442471</v>
      </c>
      <c r="G69" s="144">
        <f>IF(ISBLANK(F69),"-",(F69/$D$50*$D$47*$B$68)*($B$57/$D$68))</f>
        <v>56.066278876739418</v>
      </c>
      <c r="H69" s="138">
        <f t="shared" si="0"/>
        <v>0.93443798127899025</v>
      </c>
    </row>
    <row r="70" spans="1:8" ht="26.25" customHeight="1" x14ac:dyDescent="0.4">
      <c r="A70" s="778" t="s">
        <v>78</v>
      </c>
      <c r="B70" s="779"/>
      <c r="C70" s="775"/>
      <c r="D70" s="701"/>
      <c r="E70" s="136">
        <v>3</v>
      </c>
      <c r="F70" s="90">
        <v>216453439</v>
      </c>
      <c r="G70" s="144">
        <f>IF(ISBLANK(F70),"-",(F70/$D$50*$D$47*$B$68)*($B$57/$D$68))</f>
        <v>55.811262716947795</v>
      </c>
      <c r="H70" s="138">
        <f t="shared" si="0"/>
        <v>0.93018771194912986</v>
      </c>
    </row>
    <row r="71" spans="1:8" ht="27" customHeight="1" thickBot="1" x14ac:dyDescent="0.45">
      <c r="A71" s="780"/>
      <c r="B71" s="781"/>
      <c r="C71" s="777"/>
      <c r="D71" s="702"/>
      <c r="E71" s="140">
        <v>4</v>
      </c>
      <c r="F71" s="141"/>
      <c r="G71" s="146" t="str">
        <f>IF(ISBLANK(F71),"-",(F71/$D$50*$D$47*$B$68)*($B$57/$D$68))</f>
        <v>-</v>
      </c>
      <c r="H71" s="150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51" t="s">
        <v>71</v>
      </c>
      <c r="G72" s="152">
        <f>AVERAGE(G60:G71)</f>
        <v>56.222880692173696</v>
      </c>
      <c r="H72" s="153">
        <f>AVERAGE(H60:H71)</f>
        <v>0.93704801153622819</v>
      </c>
    </row>
    <row r="73" spans="1:8" ht="26.25" customHeight="1" x14ac:dyDescent="0.4">
      <c r="C73" s="107"/>
      <c r="D73" s="107"/>
      <c r="E73" s="107"/>
      <c r="F73" s="154" t="s">
        <v>84</v>
      </c>
      <c r="G73" s="155">
        <f>STDEV(G60:G71)/G72</f>
        <v>1.4953817503994851E-2</v>
      </c>
      <c r="H73" s="155">
        <f>STDEV(H60:H71)/H72</f>
        <v>1.4953817503994859E-2</v>
      </c>
    </row>
    <row r="74" spans="1:8" ht="27" customHeight="1" thickBot="1" x14ac:dyDescent="0.45">
      <c r="A74" s="107"/>
      <c r="B74" s="107"/>
      <c r="C74" s="107"/>
      <c r="D74" s="107"/>
      <c r="E74" s="109"/>
      <c r="F74" s="156" t="s">
        <v>15</v>
      </c>
      <c r="G74" s="157">
        <f>COUNT(G60:G71)</f>
        <v>9</v>
      </c>
      <c r="H74" s="157">
        <f>COUNT(H60:H71)</f>
        <v>9</v>
      </c>
    </row>
    <row r="76" spans="1:8" ht="26.25" customHeight="1" x14ac:dyDescent="0.4">
      <c r="A76" s="60" t="s">
        <v>106</v>
      </c>
      <c r="B76" s="61" t="s">
        <v>107</v>
      </c>
      <c r="C76" s="763" t="str">
        <f>B20</f>
        <v>Lamivudine, Nevirapine and Zidovudine</v>
      </c>
      <c r="D76" s="763"/>
      <c r="E76" s="49" t="s">
        <v>108</v>
      </c>
      <c r="F76" s="49"/>
      <c r="G76" s="158">
        <f>H72</f>
        <v>0.93704801153622819</v>
      </c>
      <c r="H76" s="66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65"/>
      <c r="C79" s="765"/>
    </row>
    <row r="80" spans="1:8" ht="26.25" customHeight="1" x14ac:dyDescent="0.4">
      <c r="A80" s="61" t="s">
        <v>48</v>
      </c>
      <c r="B80" s="765"/>
      <c r="C80" s="765"/>
    </row>
    <row r="81" spans="1:12" ht="27" customHeight="1" thickBot="1" x14ac:dyDescent="0.45">
      <c r="A81" s="61" t="s">
        <v>5</v>
      </c>
      <c r="B81" s="62"/>
    </row>
    <row r="82" spans="1:12" s="64" customFormat="1" ht="27" customHeight="1" thickBot="1" x14ac:dyDescent="0.45">
      <c r="A82" s="61" t="s">
        <v>49</v>
      </c>
      <c r="B82" s="63">
        <v>0</v>
      </c>
      <c r="C82" s="766" t="s">
        <v>50</v>
      </c>
      <c r="D82" s="767"/>
      <c r="E82" s="767"/>
      <c r="F82" s="767"/>
      <c r="G82" s="768"/>
      <c r="I82" s="65"/>
      <c r="J82" s="65"/>
      <c r="K82" s="65"/>
      <c r="L82" s="65"/>
    </row>
    <row r="83" spans="1:12" s="64" customFormat="1" ht="19.5" customHeight="1" thickBot="1" x14ac:dyDescent="0.35">
      <c r="A83" s="61" t="s">
        <v>51</v>
      </c>
      <c r="B83" s="66">
        <f>B81-B82</f>
        <v>0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45">
      <c r="A84" s="61" t="s">
        <v>52</v>
      </c>
      <c r="B84" s="69"/>
      <c r="C84" s="769" t="s">
        <v>111</v>
      </c>
      <c r="D84" s="770"/>
      <c r="E84" s="770"/>
      <c r="F84" s="770"/>
      <c r="G84" s="770"/>
      <c r="H84" s="771"/>
      <c r="I84" s="65"/>
      <c r="J84" s="65"/>
      <c r="K84" s="65"/>
      <c r="L84" s="65"/>
    </row>
    <row r="85" spans="1:12" s="64" customFormat="1" ht="27" customHeight="1" thickBot="1" x14ac:dyDescent="0.45">
      <c r="A85" s="61" t="s">
        <v>54</v>
      </c>
      <c r="B85" s="69"/>
      <c r="C85" s="769" t="s">
        <v>112</v>
      </c>
      <c r="D85" s="770"/>
      <c r="E85" s="770"/>
      <c r="F85" s="770"/>
      <c r="G85" s="770"/>
      <c r="H85" s="771"/>
      <c r="I85" s="65"/>
      <c r="J85" s="65"/>
      <c r="K85" s="65"/>
      <c r="L85" s="65"/>
    </row>
    <row r="86" spans="1:12" s="64" customFormat="1" ht="18.75" x14ac:dyDescent="0.3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.75" x14ac:dyDescent="0.3">
      <c r="A87" s="61" t="s">
        <v>56</v>
      </c>
      <c r="B87" s="74" t="e">
        <f>B84/B85</f>
        <v>#DIV/0!</v>
      </c>
      <c r="C87" s="49" t="s">
        <v>57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9"/>
      <c r="B88" s="59"/>
    </row>
    <row r="89" spans="1:12" ht="27" customHeight="1" thickBot="1" x14ac:dyDescent="0.45">
      <c r="A89" s="75" t="s">
        <v>58</v>
      </c>
      <c r="B89" s="76"/>
      <c r="D89" s="159" t="s">
        <v>59</v>
      </c>
      <c r="E89" s="160"/>
      <c r="F89" s="772" t="s">
        <v>60</v>
      </c>
      <c r="G89" s="773"/>
    </row>
    <row r="90" spans="1:12" ht="27" customHeight="1" thickBot="1" x14ac:dyDescent="0.45">
      <c r="A90" s="77" t="s">
        <v>61</v>
      </c>
      <c r="B90" s="78"/>
      <c r="C90" s="161" t="s">
        <v>62</v>
      </c>
      <c r="D90" s="80" t="s">
        <v>63</v>
      </c>
      <c r="E90" s="81" t="s">
        <v>64</v>
      </c>
      <c r="F90" s="80" t="s">
        <v>63</v>
      </c>
      <c r="G90" s="162" t="s">
        <v>64</v>
      </c>
      <c r="I90" s="83" t="s">
        <v>65</v>
      </c>
    </row>
    <row r="91" spans="1:12" ht="26.25" customHeight="1" x14ac:dyDescent="0.4">
      <c r="A91" s="77" t="s">
        <v>66</v>
      </c>
      <c r="B91" s="78"/>
      <c r="C91" s="163">
        <v>1</v>
      </c>
      <c r="D91" s="85"/>
      <c r="E91" s="86" t="str">
        <f>IF(ISBLANK(D91),"-",$D$101/$D$98*D91)</f>
        <v>-</v>
      </c>
      <c r="F91" s="85"/>
      <c r="G91" s="87" t="str">
        <f>IF(ISBLANK(F91),"-",$D$101/$F$98*F91)</f>
        <v>-</v>
      </c>
      <c r="I91" s="88"/>
    </row>
    <row r="92" spans="1:12" ht="26.25" customHeight="1" x14ac:dyDescent="0.4">
      <c r="A92" s="77" t="s">
        <v>67</v>
      </c>
      <c r="B92" s="78">
        <v>1</v>
      </c>
      <c r="C92" s="107">
        <v>2</v>
      </c>
      <c r="D92" s="90"/>
      <c r="E92" s="91" t="str">
        <f>IF(ISBLANK(D92),"-",$D$101/$D$98*D92)</f>
        <v>-</v>
      </c>
      <c r="F92" s="90"/>
      <c r="G92" s="92" t="str">
        <f>IF(ISBLANK(F92),"-",$D$101/$F$98*F92)</f>
        <v>-</v>
      </c>
      <c r="I92" s="756" t="e">
        <f>ABS((F96/D96*D95)-F95)/D95</f>
        <v>#DIV/0!</v>
      </c>
    </row>
    <row r="93" spans="1:12" ht="26.25" customHeight="1" x14ac:dyDescent="0.4">
      <c r="A93" s="77" t="s">
        <v>68</v>
      </c>
      <c r="B93" s="78">
        <v>1</v>
      </c>
      <c r="C93" s="107">
        <v>3</v>
      </c>
      <c r="D93" s="90"/>
      <c r="E93" s="91" t="str">
        <f>IF(ISBLANK(D93),"-",$D$101/$D$98*D93)</f>
        <v>-</v>
      </c>
      <c r="F93" s="90"/>
      <c r="G93" s="92" t="str">
        <f>IF(ISBLANK(F93),"-",$D$101/$F$98*F93)</f>
        <v>-</v>
      </c>
      <c r="I93" s="756"/>
    </row>
    <row r="94" spans="1:12" ht="27" customHeight="1" thickBot="1" x14ac:dyDescent="0.45">
      <c r="A94" s="77" t="s">
        <v>69</v>
      </c>
      <c r="B94" s="78">
        <v>1</v>
      </c>
      <c r="C94" s="164">
        <v>4</v>
      </c>
      <c r="D94" s="94"/>
      <c r="E94" s="95" t="str">
        <f>IF(ISBLANK(D94),"-",$D$101/$D$98*D94)</f>
        <v>-</v>
      </c>
      <c r="F94" s="165"/>
      <c r="G94" s="96" t="str">
        <f>IF(ISBLANK(F94),"-",$D$101/$F$98*F94)</f>
        <v>-</v>
      </c>
      <c r="I94" s="97"/>
    </row>
    <row r="95" spans="1:12" ht="27" customHeight="1" thickBot="1" x14ac:dyDescent="0.45">
      <c r="A95" s="77" t="s">
        <v>70</v>
      </c>
      <c r="B95" s="78">
        <v>1</v>
      </c>
      <c r="C95" s="61" t="s">
        <v>71</v>
      </c>
      <c r="D95" s="166" t="e">
        <f>AVERAGE(D91:D94)</f>
        <v>#DIV/0!</v>
      </c>
      <c r="E95" s="100" t="e">
        <f>AVERAGE(E91:E94)</f>
        <v>#DIV/0!</v>
      </c>
      <c r="F95" s="167" t="e">
        <f>AVERAGE(F91:F94)</f>
        <v>#DIV/0!</v>
      </c>
      <c r="G95" s="168" t="e">
        <f>AVERAGE(G91:G94)</f>
        <v>#DIV/0!</v>
      </c>
    </row>
    <row r="96" spans="1:12" ht="26.25" customHeight="1" x14ac:dyDescent="0.4">
      <c r="A96" s="77" t="s">
        <v>72</v>
      </c>
      <c r="B96" s="62">
        <v>1</v>
      </c>
      <c r="C96" s="169" t="s">
        <v>113</v>
      </c>
      <c r="D96" s="170"/>
      <c r="E96" s="49"/>
      <c r="F96" s="104"/>
    </row>
    <row r="97" spans="1:10" ht="26.25" customHeight="1" x14ac:dyDescent="0.4">
      <c r="A97" s="77" t="s">
        <v>74</v>
      </c>
      <c r="B97" s="62">
        <v>1</v>
      </c>
      <c r="C97" s="171" t="s">
        <v>114</v>
      </c>
      <c r="D97" s="172" t="e">
        <f>D96*$B$87</f>
        <v>#DIV/0!</v>
      </c>
      <c r="E97" s="107"/>
      <c r="F97" s="106" t="e">
        <f>F96*$B$87</f>
        <v>#DIV/0!</v>
      </c>
    </row>
    <row r="98" spans="1:10" ht="19.5" customHeight="1" thickBot="1" x14ac:dyDescent="0.35">
      <c r="A98" s="77" t="s">
        <v>76</v>
      </c>
      <c r="B98" s="107" t="e">
        <f>(B97/B96)*(B95/B94)*(B93/B92)*(B91/B90)*B89</f>
        <v>#DIV/0!</v>
      </c>
      <c r="C98" s="171" t="s">
        <v>115</v>
      </c>
      <c r="D98" s="173" t="e">
        <f>D97*$B$83/100</f>
        <v>#DIV/0!</v>
      </c>
      <c r="E98" s="109"/>
      <c r="F98" s="108" t="e">
        <f>F97*$B$83/100</f>
        <v>#DIV/0!</v>
      </c>
    </row>
    <row r="99" spans="1:10" ht="19.5" customHeight="1" thickBot="1" x14ac:dyDescent="0.35">
      <c r="A99" s="757" t="s">
        <v>78</v>
      </c>
      <c r="B99" s="758"/>
      <c r="C99" s="171" t="s">
        <v>116</v>
      </c>
      <c r="D99" s="174" t="e">
        <f>D98/$B$98</f>
        <v>#DIV/0!</v>
      </c>
      <c r="E99" s="109"/>
      <c r="F99" s="112" t="e">
        <f>F98/$B$98</f>
        <v>#DIV/0!</v>
      </c>
      <c r="H99" s="102"/>
    </row>
    <row r="100" spans="1:10" ht="19.5" customHeight="1" thickBot="1" x14ac:dyDescent="0.35">
      <c r="A100" s="759"/>
      <c r="B100" s="760"/>
      <c r="C100" s="171" t="s">
        <v>80</v>
      </c>
      <c r="D100" s="175" t="e">
        <f>$B$56/$B$116</f>
        <v>#DIV/0!</v>
      </c>
      <c r="F100" s="117"/>
      <c r="G100" s="176"/>
      <c r="H100" s="102"/>
    </row>
    <row r="101" spans="1:10" ht="18.75" x14ac:dyDescent="0.3">
      <c r="C101" s="171" t="s">
        <v>81</v>
      </c>
      <c r="D101" s="172" t="e">
        <f>D100*$B$98</f>
        <v>#DIV/0!</v>
      </c>
      <c r="F101" s="117"/>
      <c r="H101" s="102"/>
    </row>
    <row r="102" spans="1:10" ht="19.5" customHeight="1" thickBot="1" x14ac:dyDescent="0.35">
      <c r="C102" s="177" t="s">
        <v>82</v>
      </c>
      <c r="D102" s="178" t="e">
        <f>D101/B34</f>
        <v>#DIV/0!</v>
      </c>
      <c r="F102" s="121"/>
      <c r="H102" s="102"/>
      <c r="J102" s="179"/>
    </row>
    <row r="103" spans="1:10" ht="18.75" x14ac:dyDescent="0.3">
      <c r="C103" s="180" t="s">
        <v>117</v>
      </c>
      <c r="D103" s="181" t="e">
        <f>AVERAGE(E91:E94,G91:G94)</f>
        <v>#DIV/0!</v>
      </c>
      <c r="F103" s="121"/>
      <c r="G103" s="176"/>
      <c r="H103" s="102"/>
      <c r="J103" s="182"/>
    </row>
    <row r="104" spans="1:10" ht="18.75" x14ac:dyDescent="0.3">
      <c r="C104" s="154" t="s">
        <v>84</v>
      </c>
      <c r="D104" s="183" t="e">
        <f>STDEV(E91:E94,G91:G94)/D103</f>
        <v>#DIV/0!</v>
      </c>
      <c r="F104" s="121"/>
      <c r="H104" s="102"/>
      <c r="J104" s="182"/>
    </row>
    <row r="105" spans="1:10" ht="19.5" customHeight="1" thickBot="1" x14ac:dyDescent="0.35">
      <c r="C105" s="156" t="s">
        <v>15</v>
      </c>
      <c r="D105" s="184">
        <f>COUNT(E91:E94,G91:G94)</f>
        <v>0</v>
      </c>
      <c r="F105" s="121"/>
      <c r="H105" s="102"/>
      <c r="J105" s="182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6.25" customHeight="1" x14ac:dyDescent="0.4">
      <c r="A107" s="75" t="s">
        <v>118</v>
      </c>
      <c r="B107" s="76"/>
      <c r="C107" s="159" t="s">
        <v>119</v>
      </c>
      <c r="D107" s="185" t="s">
        <v>63</v>
      </c>
      <c r="E107" s="186" t="s">
        <v>120</v>
      </c>
      <c r="F107" s="187" t="s">
        <v>121</v>
      </c>
    </row>
    <row r="108" spans="1:10" ht="26.25" customHeight="1" x14ac:dyDescent="0.4">
      <c r="A108" s="77" t="s">
        <v>122</v>
      </c>
      <c r="B108" s="78"/>
      <c r="C108" s="188">
        <v>1</v>
      </c>
      <c r="D108" s="189"/>
      <c r="E108" s="190" t="str">
        <f t="shared" ref="E108:E113" si="1">IF(ISBLANK(D108),"-",D108/$D$103*$D$100*$B$116)</f>
        <v>-</v>
      </c>
      <c r="F108" s="191" t="str">
        <f t="shared" ref="F108:F113" si="2">IF(ISBLANK(D108), "-", E108/$B$56)</f>
        <v>-</v>
      </c>
    </row>
    <row r="109" spans="1:10" ht="26.25" customHeight="1" x14ac:dyDescent="0.4">
      <c r="A109" s="77" t="s">
        <v>95</v>
      </c>
      <c r="B109" s="78"/>
      <c r="C109" s="188">
        <v>2</v>
      </c>
      <c r="D109" s="189"/>
      <c r="E109" s="192" t="str">
        <f t="shared" si="1"/>
        <v>-</v>
      </c>
      <c r="F109" s="193" t="str">
        <f t="shared" si="2"/>
        <v>-</v>
      </c>
    </row>
    <row r="110" spans="1:10" ht="26.25" customHeight="1" x14ac:dyDescent="0.4">
      <c r="A110" s="77" t="s">
        <v>96</v>
      </c>
      <c r="B110" s="78">
        <v>1</v>
      </c>
      <c r="C110" s="188">
        <v>3</v>
      </c>
      <c r="D110" s="189"/>
      <c r="E110" s="192" t="str">
        <f t="shared" si="1"/>
        <v>-</v>
      </c>
      <c r="F110" s="193" t="str">
        <f t="shared" si="2"/>
        <v>-</v>
      </c>
    </row>
    <row r="111" spans="1:10" ht="26.25" customHeight="1" x14ac:dyDescent="0.4">
      <c r="A111" s="77" t="s">
        <v>97</v>
      </c>
      <c r="B111" s="78">
        <v>1</v>
      </c>
      <c r="C111" s="188">
        <v>4</v>
      </c>
      <c r="D111" s="189"/>
      <c r="E111" s="192" t="str">
        <f t="shared" si="1"/>
        <v>-</v>
      </c>
      <c r="F111" s="193" t="str">
        <f t="shared" si="2"/>
        <v>-</v>
      </c>
    </row>
    <row r="112" spans="1:10" ht="26.25" customHeight="1" x14ac:dyDescent="0.4">
      <c r="A112" s="77" t="s">
        <v>98</v>
      </c>
      <c r="B112" s="78">
        <v>1</v>
      </c>
      <c r="C112" s="188">
        <v>5</v>
      </c>
      <c r="D112" s="189"/>
      <c r="E112" s="192" t="str">
        <f t="shared" si="1"/>
        <v>-</v>
      </c>
      <c r="F112" s="193" t="str">
        <f t="shared" si="2"/>
        <v>-</v>
      </c>
    </row>
    <row r="113" spans="1:10" ht="26.25" customHeight="1" x14ac:dyDescent="0.4">
      <c r="A113" s="77" t="s">
        <v>100</v>
      </c>
      <c r="B113" s="78">
        <v>1</v>
      </c>
      <c r="C113" s="194">
        <v>6</v>
      </c>
      <c r="D113" s="195"/>
      <c r="E113" s="196" t="str">
        <f t="shared" si="1"/>
        <v>-</v>
      </c>
      <c r="F113" s="197" t="str">
        <f t="shared" si="2"/>
        <v>-</v>
      </c>
    </row>
    <row r="114" spans="1:10" ht="26.25" customHeight="1" x14ac:dyDescent="0.4">
      <c r="A114" s="77" t="s">
        <v>101</v>
      </c>
      <c r="B114" s="78">
        <v>1</v>
      </c>
      <c r="C114" s="188"/>
      <c r="D114" s="107"/>
      <c r="E114" s="49"/>
      <c r="F114" s="198"/>
    </row>
    <row r="115" spans="1:10" ht="26.25" customHeight="1" x14ac:dyDescent="0.4">
      <c r="A115" s="77" t="s">
        <v>102</v>
      </c>
      <c r="B115" s="78">
        <v>1</v>
      </c>
      <c r="C115" s="188"/>
      <c r="D115" s="199" t="s">
        <v>71</v>
      </c>
      <c r="E115" s="200" t="e">
        <f>AVERAGE(E108:E113)</f>
        <v>#DIV/0!</v>
      </c>
      <c r="F115" s="201" t="e">
        <f>AVERAGE(F108:F113)</f>
        <v>#DIV/0!</v>
      </c>
    </row>
    <row r="116" spans="1:10" ht="27" customHeight="1" thickBot="1" x14ac:dyDescent="0.45">
      <c r="A116" s="77" t="s">
        <v>103</v>
      </c>
      <c r="B116" s="89" t="e">
        <f>(B115/B114)*(B113/B112)*(B111/B110)*(B109/B108)*B107</f>
        <v>#DIV/0!</v>
      </c>
      <c r="C116" s="202"/>
      <c r="D116" s="61" t="s">
        <v>84</v>
      </c>
      <c r="E116" s="203" t="e">
        <f>STDEV(E108:E113)/E115</f>
        <v>#DIV/0!</v>
      </c>
      <c r="F116" s="203" t="e">
        <f>STDEV(F108:F113)/F115</f>
        <v>#DIV/0!</v>
      </c>
      <c r="I116" s="49"/>
    </row>
    <row r="117" spans="1:10" ht="27" customHeight="1" thickBot="1" x14ac:dyDescent="0.45">
      <c r="A117" s="757" t="s">
        <v>78</v>
      </c>
      <c r="B117" s="761"/>
      <c r="C117" s="204"/>
      <c r="D117" s="205" t="s">
        <v>15</v>
      </c>
      <c r="E117" s="206">
        <f>COUNT(E108:E113)</f>
        <v>0</v>
      </c>
      <c r="F117" s="206">
        <f>COUNT(F108:F113)</f>
        <v>0</v>
      </c>
      <c r="I117" s="49"/>
      <c r="J117" s="182"/>
    </row>
    <row r="118" spans="1:10" ht="19.5" customHeight="1" thickBot="1" x14ac:dyDescent="0.35">
      <c r="A118" s="759"/>
      <c r="B118" s="762"/>
      <c r="C118" s="49"/>
      <c r="D118" s="49"/>
      <c r="E118" s="49"/>
      <c r="F118" s="107"/>
      <c r="G118" s="49"/>
      <c r="H118" s="49"/>
      <c r="I118" s="49"/>
    </row>
    <row r="119" spans="1:10" ht="18.75" x14ac:dyDescent="0.3">
      <c r="A119" s="207"/>
      <c r="B119" s="73"/>
      <c r="C119" s="49"/>
      <c r="D119" s="49"/>
      <c r="E119" s="49"/>
      <c r="F119" s="107"/>
      <c r="G119" s="49"/>
      <c r="H119" s="49"/>
      <c r="I119" s="49"/>
    </row>
    <row r="120" spans="1:10" ht="26.25" customHeight="1" x14ac:dyDescent="0.4">
      <c r="A120" s="60" t="s">
        <v>106</v>
      </c>
      <c r="B120" s="61" t="s">
        <v>123</v>
      </c>
      <c r="C120" s="763" t="str">
        <f>B20</f>
        <v>Lamivudine, Nevirapine and Zidovudine</v>
      </c>
      <c r="D120" s="763"/>
      <c r="E120" s="49" t="s">
        <v>124</v>
      </c>
      <c r="F120" s="49"/>
      <c r="G120" s="158" t="e">
        <f>F115</f>
        <v>#DIV/0!</v>
      </c>
      <c r="H120" s="49"/>
      <c r="I120" s="49"/>
    </row>
    <row r="121" spans="1:10" ht="19.5" customHeight="1" thickBot="1" x14ac:dyDescent="0.35">
      <c r="A121" s="208"/>
      <c r="B121" s="208"/>
      <c r="C121" s="209"/>
      <c r="D121" s="209"/>
      <c r="E121" s="209"/>
      <c r="F121" s="209"/>
      <c r="G121" s="209"/>
      <c r="H121" s="209"/>
    </row>
    <row r="122" spans="1:10" ht="18.75" x14ac:dyDescent="0.3">
      <c r="B122" s="764" t="s">
        <v>21</v>
      </c>
      <c r="C122" s="764"/>
      <c r="E122" s="161" t="s">
        <v>22</v>
      </c>
      <c r="F122" s="210"/>
      <c r="G122" s="764" t="s">
        <v>23</v>
      </c>
      <c r="H122" s="764"/>
    </row>
    <row r="123" spans="1:10" ht="69.95" customHeight="1" x14ac:dyDescent="0.3">
      <c r="A123" s="60" t="s">
        <v>24</v>
      </c>
      <c r="B123" s="211"/>
      <c r="C123" s="211"/>
      <c r="E123" s="211"/>
      <c r="F123" s="49"/>
      <c r="G123" s="211"/>
      <c r="H123" s="211"/>
    </row>
    <row r="124" spans="1:10" ht="69.95" customHeight="1" x14ac:dyDescent="0.3">
      <c r="A124" s="60" t="s">
        <v>25</v>
      </c>
      <c r="B124" s="212"/>
      <c r="C124" s="212"/>
      <c r="E124" s="212"/>
      <c r="F124" s="49"/>
      <c r="G124" s="213"/>
      <c r="H124" s="213"/>
    </row>
    <row r="125" spans="1:10" ht="18.75" x14ac:dyDescent="0.3">
      <c r="A125" s="107"/>
      <c r="B125" s="107"/>
      <c r="C125" s="107"/>
      <c r="D125" s="107"/>
      <c r="E125" s="107"/>
      <c r="F125" s="109"/>
      <c r="G125" s="107"/>
      <c r="H125" s="107"/>
      <c r="I125" s="49"/>
    </row>
    <row r="126" spans="1:10" ht="18.75" x14ac:dyDescent="0.3">
      <c r="A126" s="107"/>
      <c r="B126" s="107"/>
      <c r="C126" s="107"/>
      <c r="D126" s="107"/>
      <c r="E126" s="107"/>
      <c r="F126" s="109"/>
      <c r="G126" s="107"/>
      <c r="H126" s="107"/>
      <c r="I126" s="49"/>
    </row>
    <row r="127" spans="1:10" ht="18.75" x14ac:dyDescent="0.3">
      <c r="A127" s="107"/>
      <c r="B127" s="107"/>
      <c r="C127" s="107"/>
      <c r="D127" s="107"/>
      <c r="E127" s="107"/>
      <c r="F127" s="109"/>
      <c r="G127" s="107"/>
      <c r="H127" s="107"/>
      <c r="I127" s="49"/>
    </row>
    <row r="128" spans="1:10" ht="18.75" x14ac:dyDescent="0.3">
      <c r="A128" s="107"/>
      <c r="B128" s="107"/>
      <c r="C128" s="107"/>
      <c r="D128" s="107"/>
      <c r="E128" s="107"/>
      <c r="F128" s="109"/>
      <c r="G128" s="107"/>
      <c r="H128" s="107"/>
      <c r="I128" s="49"/>
    </row>
    <row r="129" spans="1:9" ht="18.75" x14ac:dyDescent="0.3">
      <c r="A129" s="107"/>
      <c r="B129" s="107"/>
      <c r="C129" s="107"/>
      <c r="D129" s="107"/>
      <c r="E129" s="107"/>
      <c r="F129" s="109"/>
      <c r="G129" s="107"/>
      <c r="H129" s="107"/>
      <c r="I129" s="49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9"/>
    </row>
    <row r="250" spans="1:1" x14ac:dyDescent="0.25">
      <c r="A250" s="4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9" priority="9" operator="greaterThan">
      <formula>0.02</formula>
    </cfRule>
  </conditionalFormatting>
  <conditionalFormatting sqref="D51">
    <cfRule type="cellIs" dxfId="28" priority="8" operator="greaterThan">
      <formula>0.02</formula>
    </cfRule>
  </conditionalFormatting>
  <conditionalFormatting sqref="G73">
    <cfRule type="cellIs" dxfId="27" priority="7" operator="greaterThan">
      <formula>0.02</formula>
    </cfRule>
  </conditionalFormatting>
  <conditionalFormatting sqref="H73">
    <cfRule type="cellIs" dxfId="26" priority="6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4" operator="lessThanOrEqual">
      <formula>0.02</formula>
    </cfRule>
  </conditionalFormatting>
  <conditionalFormatting sqref="I39">
    <cfRule type="cellIs" dxfId="23" priority="3" operator="greaterThan">
      <formula>0.02</formula>
    </cfRule>
  </conditionalFormatting>
  <conditionalFormatting sqref="I92">
    <cfRule type="cellIs" dxfId="22" priority="2" operator="lessThanOrEqual">
      <formula>0.02</formula>
    </cfRule>
  </conditionalFormatting>
  <conditionalFormatting sqref="I92">
    <cfRule type="cellIs" dxfId="21" priority="1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A12" sqref="A12:F1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93" t="s">
        <v>26</v>
      </c>
      <c r="B11" s="794"/>
      <c r="C11" s="794"/>
      <c r="D11" s="794"/>
      <c r="E11" s="794"/>
      <c r="F11" s="795"/>
      <c r="G11" s="41"/>
    </row>
    <row r="12" spans="1:7" ht="16.5" customHeight="1" x14ac:dyDescent="0.3">
      <c r="A12" s="792" t="s">
        <v>27</v>
      </c>
      <c r="B12" s="792"/>
      <c r="C12" s="792"/>
      <c r="D12" s="792"/>
      <c r="E12" s="792"/>
      <c r="F12" s="792"/>
      <c r="G12" s="40"/>
    </row>
    <row r="14" spans="1:7" ht="16.5" customHeight="1" x14ac:dyDescent="0.3">
      <c r="A14" s="797" t="s">
        <v>28</v>
      </c>
      <c r="B14" s="797"/>
      <c r="C14" s="10" t="s">
        <v>29</v>
      </c>
    </row>
    <row r="15" spans="1:7" ht="16.5" customHeight="1" x14ac:dyDescent="0.3">
      <c r="A15" s="797" t="s">
        <v>30</v>
      </c>
      <c r="B15" s="797"/>
      <c r="C15" s="10" t="s">
        <v>31</v>
      </c>
    </row>
    <row r="16" spans="1:7" ht="16.5" customHeight="1" x14ac:dyDescent="0.3">
      <c r="A16" s="797" t="s">
        <v>32</v>
      </c>
      <c r="B16" s="797"/>
      <c r="C16" s="10" t="s">
        <v>33</v>
      </c>
    </row>
    <row r="17" spans="1:5" ht="16.5" customHeight="1" x14ac:dyDescent="0.3">
      <c r="A17" s="797" t="s">
        <v>34</v>
      </c>
      <c r="B17" s="797"/>
      <c r="C17" s="10" t="s">
        <v>35</v>
      </c>
    </row>
    <row r="18" spans="1:5" ht="16.5" customHeight="1" x14ac:dyDescent="0.3">
      <c r="A18" s="797" t="s">
        <v>36</v>
      </c>
      <c r="B18" s="797"/>
      <c r="C18" s="47" t="s">
        <v>37</v>
      </c>
    </row>
    <row r="19" spans="1:5" ht="16.5" customHeight="1" x14ac:dyDescent="0.3">
      <c r="A19" s="797" t="s">
        <v>38</v>
      </c>
      <c r="B19" s="797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792" t="s">
        <v>1</v>
      </c>
      <c r="B21" s="792"/>
      <c r="C21" s="9" t="s">
        <v>39</v>
      </c>
      <c r="D21" s="16"/>
    </row>
    <row r="22" spans="1:5" ht="15.75" customHeight="1" x14ac:dyDescent="0.3">
      <c r="A22" s="796"/>
      <c r="B22" s="796"/>
      <c r="C22" s="7"/>
      <c r="D22" s="796"/>
      <c r="E22" s="796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351.63</v>
      </c>
      <c r="D24" s="37">
        <f t="shared" ref="D24:D43" si="0">(C24-$C$46)/$C$46</f>
        <v>3.6964619578403984E-3</v>
      </c>
      <c r="E24" s="3"/>
    </row>
    <row r="25" spans="1:5" ht="15.75" customHeight="1" x14ac:dyDescent="0.3">
      <c r="C25" s="45">
        <v>344.41</v>
      </c>
      <c r="D25" s="38">
        <f t="shared" si="0"/>
        <v>-1.6912383861161329E-2</v>
      </c>
      <c r="E25" s="3"/>
    </row>
    <row r="26" spans="1:5" ht="15.75" customHeight="1" x14ac:dyDescent="0.3">
      <c r="C26" s="45">
        <v>355.31</v>
      </c>
      <c r="D26" s="38">
        <f t="shared" si="0"/>
        <v>1.4200693621819182E-2</v>
      </c>
      <c r="E26" s="3"/>
    </row>
    <row r="27" spans="1:5" ht="15.75" customHeight="1" x14ac:dyDescent="0.3">
      <c r="C27" s="45">
        <v>352.93</v>
      </c>
      <c r="D27" s="38">
        <f t="shared" si="0"/>
        <v>7.407195969572059E-3</v>
      </c>
      <c r="E27" s="3"/>
    </row>
    <row r="28" spans="1:5" ht="15.75" customHeight="1" x14ac:dyDescent="0.3">
      <c r="C28" s="45">
        <v>350.6</v>
      </c>
      <c r="D28" s="38">
        <f t="shared" si="0"/>
        <v>7.5641885623772452E-4</v>
      </c>
      <c r="E28" s="3"/>
    </row>
    <row r="29" spans="1:5" ht="15.75" customHeight="1" x14ac:dyDescent="0.3">
      <c r="C29" s="45">
        <v>349.61</v>
      </c>
      <c r="D29" s="38">
        <f t="shared" si="0"/>
        <v>-2.0694478142348491E-3</v>
      </c>
      <c r="E29" s="3"/>
    </row>
    <row r="30" spans="1:5" ht="15.75" customHeight="1" x14ac:dyDescent="0.3">
      <c r="C30" s="45">
        <v>346.3</v>
      </c>
      <c r="D30" s="38">
        <f t="shared" si="0"/>
        <v>-1.1517547490259234E-2</v>
      </c>
      <c r="E30" s="3"/>
    </row>
    <row r="31" spans="1:5" ht="15.75" customHeight="1" x14ac:dyDescent="0.3">
      <c r="C31" s="45">
        <v>352.8</v>
      </c>
      <c r="D31" s="38">
        <f t="shared" si="0"/>
        <v>7.0361225683989092E-3</v>
      </c>
      <c r="E31" s="3"/>
    </row>
    <row r="32" spans="1:5" ht="15.75" customHeight="1" x14ac:dyDescent="0.3">
      <c r="C32" s="45">
        <v>357.91</v>
      </c>
      <c r="D32" s="38">
        <f t="shared" si="0"/>
        <v>2.1622161645282505E-2</v>
      </c>
      <c r="E32" s="3"/>
    </row>
    <row r="33" spans="1:7" ht="15.75" customHeight="1" x14ac:dyDescent="0.3">
      <c r="C33" s="45">
        <v>348.16</v>
      </c>
      <c r="D33" s="38">
        <f t="shared" si="0"/>
        <v>-6.2083434427047104E-3</v>
      </c>
      <c r="E33" s="3"/>
    </row>
    <row r="34" spans="1:7" ht="15.75" customHeight="1" x14ac:dyDescent="0.3">
      <c r="C34" s="45">
        <v>345.45</v>
      </c>
      <c r="D34" s="38">
        <f t="shared" si="0"/>
        <v>-1.3943796651776133E-2</v>
      </c>
      <c r="E34" s="3"/>
    </row>
    <row r="35" spans="1:7" ht="15.75" customHeight="1" x14ac:dyDescent="0.3">
      <c r="C35" s="45">
        <v>342.53</v>
      </c>
      <c r="D35" s="38">
        <f t="shared" si="0"/>
        <v>-2.2278676124281065E-2</v>
      </c>
      <c r="E35" s="3"/>
    </row>
    <row r="36" spans="1:7" ht="15.75" customHeight="1" x14ac:dyDescent="0.3">
      <c r="C36" s="45">
        <v>348.82</v>
      </c>
      <c r="D36" s="38">
        <f t="shared" si="0"/>
        <v>-4.3244323290564362E-3</v>
      </c>
      <c r="E36" s="3"/>
    </row>
    <row r="37" spans="1:7" ht="15.75" customHeight="1" x14ac:dyDescent="0.3">
      <c r="C37" s="45">
        <v>353.77</v>
      </c>
      <c r="D37" s="38">
        <f t="shared" si="0"/>
        <v>9.8049010233062714E-3</v>
      </c>
      <c r="E37" s="3"/>
    </row>
    <row r="38" spans="1:7" ht="15.75" customHeight="1" x14ac:dyDescent="0.3">
      <c r="C38" s="45">
        <v>350.47</v>
      </c>
      <c r="D38" s="38">
        <f t="shared" si="0"/>
        <v>3.8534545506457466E-4</v>
      </c>
      <c r="E38" s="3"/>
    </row>
    <row r="39" spans="1:7" ht="15.75" customHeight="1" x14ac:dyDescent="0.3">
      <c r="C39" s="45">
        <v>347.6</v>
      </c>
      <c r="D39" s="38">
        <f t="shared" si="0"/>
        <v>-7.8068134785275719E-3</v>
      </c>
      <c r="E39" s="3"/>
    </row>
    <row r="40" spans="1:7" ht="15.75" customHeight="1" x14ac:dyDescent="0.3">
      <c r="C40" s="45">
        <v>349.62</v>
      </c>
      <c r="D40" s="38">
        <f t="shared" si="0"/>
        <v>-2.0409037064523243E-3</v>
      </c>
      <c r="E40" s="3"/>
    </row>
    <row r="41" spans="1:7" ht="15.75" customHeight="1" x14ac:dyDescent="0.3">
      <c r="C41" s="45">
        <v>360.17</v>
      </c>
      <c r="D41" s="38">
        <f t="shared" si="0"/>
        <v>2.8073130004139E-2</v>
      </c>
      <c r="E41" s="3"/>
    </row>
    <row r="42" spans="1:7" ht="15.75" customHeight="1" x14ac:dyDescent="0.3">
      <c r="C42" s="45">
        <v>348.58</v>
      </c>
      <c r="D42" s="38">
        <f t="shared" si="0"/>
        <v>-5.0094909158376853E-3</v>
      </c>
      <c r="E42" s="3"/>
    </row>
    <row r="43" spans="1:7" ht="16.5" customHeight="1" x14ac:dyDescent="0.3">
      <c r="C43" s="46">
        <v>350.03</v>
      </c>
      <c r="D43" s="39">
        <f t="shared" si="0"/>
        <v>-8.7059528736782457E-4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7006.7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350.33499999999998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790">
        <f>C46</f>
        <v>350.33499999999998</v>
      </c>
      <c r="C49" s="43">
        <f>-IF(C46&lt;=80,10%,IF(C46&lt;250,7.5%,5%))</f>
        <v>-0.05</v>
      </c>
      <c r="D49" s="31">
        <f>IF(C46&lt;=80,C46*0.9,IF(C46&lt;250,C46*0.925,C46*0.95))</f>
        <v>332.81824999999998</v>
      </c>
    </row>
    <row r="50" spans="1:6" ht="17.25" customHeight="1" x14ac:dyDescent="0.3">
      <c r="B50" s="791"/>
      <c r="C50" s="44">
        <f>IF(C46&lt;=80, 10%, IF(C46&lt;250, 7.5%, 5%))</f>
        <v>0.05</v>
      </c>
      <c r="D50" s="31">
        <f>IF(C46&lt;=80, C46*1.1, IF(C46&lt;250, C46*1.075, C46*1.05))</f>
        <v>367.85174999999998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21</v>
      </c>
      <c r="C52" s="17"/>
      <c r="D52" s="18" t="s">
        <v>22</v>
      </c>
      <c r="E52" s="19"/>
      <c r="F52" s="18" t="s">
        <v>23</v>
      </c>
    </row>
    <row r="53" spans="1:6" ht="34.5" customHeight="1" x14ac:dyDescent="0.3">
      <c r="A53" s="20" t="s">
        <v>24</v>
      </c>
      <c r="B53" s="21"/>
      <c r="C53" s="22"/>
      <c r="D53" s="21"/>
      <c r="E53" s="11"/>
      <c r="F53" s="23"/>
    </row>
    <row r="54" spans="1:6" ht="34.5" customHeight="1" x14ac:dyDescent="0.3">
      <c r="A54" s="20" t="s">
        <v>25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NEV</vt:lpstr>
      <vt:lpstr>SSTZIDO</vt:lpstr>
      <vt:lpstr>Nevirapine (2)</vt:lpstr>
      <vt:lpstr>Lamivudine (2)</vt:lpstr>
      <vt:lpstr>SST LAM</vt:lpstr>
      <vt:lpstr>Zidovudine (2)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2016-07-13T15:08:50Z</cp:lastPrinted>
  <dcterms:created xsi:type="dcterms:W3CDTF">2005-07-05T10:19:27Z</dcterms:created>
  <dcterms:modified xsi:type="dcterms:W3CDTF">2016-07-13T15:10:38Z</dcterms:modified>
</cp:coreProperties>
</file>