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activeTab="2"/>
  </bookViews>
  <sheets>
    <sheet name="SST(zid)" sheetId="7" r:id="rId1"/>
    <sheet name="SST(nev)" sheetId="8" r:id="rId2"/>
    <sheet name="Uniformity" sheetId="2" r:id="rId3"/>
    <sheet name="Nevirapine" sheetId="4" r:id="rId4"/>
    <sheet name="zidovudine" sheetId="5" r:id="rId5"/>
  </sheets>
  <definedNames>
    <definedName name="_xlnm.Print_Area" localSheetId="2">Uniformity!$A$1:$G$54</definedName>
    <definedName name="_xlnm.Print_Area" localSheetId="4">zidovudine!$A$1:$H$124</definedName>
  </definedNames>
  <calcPr calcId="145621"/>
</workbook>
</file>

<file path=xl/calcChain.xml><?xml version="1.0" encoding="utf-8"?>
<calcChain xmlns="http://schemas.openxmlformats.org/spreadsheetml/2006/main"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C120" i="5" l="1"/>
  <c r="B116" i="5"/>
  <c r="D100" i="5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B30" i="5"/>
  <c r="C120" i="4"/>
  <c r="B116" i="4"/>
  <c r="D100" i="4"/>
  <c r="B98" i="4"/>
  <c r="D101" i="4" s="1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I39" i="4" s="1"/>
  <c r="D42" i="4"/>
  <c r="B34" i="4"/>
  <c r="D44" i="4" s="1"/>
  <c r="D45" i="4" s="1"/>
  <c r="B30" i="4"/>
  <c r="D49" i="2"/>
  <c r="C49" i="2"/>
  <c r="C46" i="2"/>
  <c r="C50" i="2" s="1"/>
  <c r="C45" i="2"/>
  <c r="D43" i="2"/>
  <c r="D41" i="2"/>
  <c r="D40" i="2"/>
  <c r="D39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I92" i="5" l="1"/>
  <c r="D101" i="5"/>
  <c r="D49" i="5"/>
  <c r="F44" i="5"/>
  <c r="F45" i="5" s="1"/>
  <c r="G38" i="5" s="1"/>
  <c r="D45" i="5"/>
  <c r="E38" i="5" s="1"/>
  <c r="I39" i="5"/>
  <c r="D49" i="4"/>
  <c r="F98" i="4"/>
  <c r="F99" i="4" s="1"/>
  <c r="D102" i="5"/>
  <c r="D50" i="2"/>
  <c r="B49" i="2"/>
  <c r="D42" i="2"/>
  <c r="D38" i="2"/>
  <c r="B57" i="5"/>
  <c r="B69" i="5" s="1"/>
  <c r="B57" i="4"/>
  <c r="F98" i="5"/>
  <c r="F99" i="5" s="1"/>
  <c r="E40" i="4"/>
  <c r="E38" i="4"/>
  <c r="E41" i="4"/>
  <c r="D46" i="4"/>
  <c r="E39" i="4"/>
  <c r="B69" i="4"/>
  <c r="D102" i="4"/>
  <c r="G91" i="4"/>
  <c r="G94" i="4"/>
  <c r="G92" i="4"/>
  <c r="E41" i="5"/>
  <c r="E39" i="5"/>
  <c r="G41" i="5"/>
  <c r="F44" i="4"/>
  <c r="F45" i="4" s="1"/>
  <c r="D97" i="4"/>
  <c r="D98" i="4" s="1"/>
  <c r="D99" i="4" s="1"/>
  <c r="D97" i="5"/>
  <c r="D98" i="5" s="1"/>
  <c r="D99" i="5" s="1"/>
  <c r="D46" i="5" l="1"/>
  <c r="E40" i="5"/>
  <c r="G39" i="5"/>
  <c r="D50" i="5" s="1"/>
  <c r="F46" i="5"/>
  <c r="G40" i="5"/>
  <c r="G93" i="4"/>
  <c r="G95" i="4" s="1"/>
  <c r="G94" i="5"/>
  <c r="G93" i="5"/>
  <c r="G38" i="4"/>
  <c r="G41" i="4"/>
  <c r="F46" i="4"/>
  <c r="G39" i="4"/>
  <c r="G40" i="4"/>
  <c r="E94" i="4"/>
  <c r="E93" i="4"/>
  <c r="E42" i="4"/>
  <c r="G92" i="5"/>
  <c r="G91" i="5"/>
  <c r="E91" i="4"/>
  <c r="E92" i="4"/>
  <c r="E94" i="5"/>
  <c r="E93" i="5"/>
  <c r="E91" i="5"/>
  <c r="E92" i="5"/>
  <c r="G95" i="5" l="1"/>
  <c r="D52" i="5"/>
  <c r="E42" i="5"/>
  <c r="G42" i="5"/>
  <c r="G42" i="4"/>
  <c r="D50" i="4"/>
  <c r="G71" i="4" s="1"/>
  <c r="H71" i="4" s="1"/>
  <c r="D52" i="4"/>
  <c r="E95" i="5"/>
  <c r="D105" i="5"/>
  <c r="D103" i="5"/>
  <c r="G68" i="4"/>
  <c r="H68" i="4" s="1"/>
  <c r="E95" i="4"/>
  <c r="D105" i="4"/>
  <c r="D103" i="4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D51" i="5"/>
  <c r="G70" i="5"/>
  <c r="H70" i="5" s="1"/>
  <c r="G67" i="5"/>
  <c r="H67" i="5" s="1"/>
  <c r="G65" i="5"/>
  <c r="H65" i="5" s="1"/>
  <c r="G63" i="5"/>
  <c r="H63" i="5" s="1"/>
  <c r="G61" i="5"/>
  <c r="H61" i="5" s="1"/>
  <c r="G70" i="4" l="1"/>
  <c r="H70" i="4" s="1"/>
  <c r="D51" i="4"/>
  <c r="G61" i="4"/>
  <c r="H61" i="4" s="1"/>
  <c r="G64" i="4"/>
  <c r="H64" i="4" s="1"/>
  <c r="G63" i="4"/>
  <c r="H63" i="4" s="1"/>
  <c r="G66" i="4"/>
  <c r="H66" i="4" s="1"/>
  <c r="G65" i="4"/>
  <c r="H65" i="4" s="1"/>
  <c r="G60" i="4"/>
  <c r="H60" i="4" s="1"/>
  <c r="G69" i="4"/>
  <c r="H69" i="4" s="1"/>
  <c r="G67" i="4"/>
  <c r="H67" i="4" s="1"/>
  <c r="G62" i="4"/>
  <c r="H62" i="4" s="1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H60" i="5"/>
  <c r="G74" i="5"/>
  <c r="G72" i="5"/>
  <c r="G73" i="5" s="1"/>
  <c r="G74" i="4" l="1"/>
  <c r="G72" i="4"/>
  <c r="G73" i="4" s="1"/>
  <c r="H74" i="5"/>
  <c r="H72" i="5"/>
  <c r="H74" i="4"/>
  <c r="H72" i="4"/>
  <c r="E115" i="4"/>
  <c r="E116" i="4" s="1"/>
  <c r="E117" i="4"/>
  <c r="F108" i="4"/>
  <c r="E115" i="5"/>
  <c r="E116" i="5" s="1"/>
  <c r="E117" i="5"/>
  <c r="F108" i="5"/>
  <c r="F117" i="5" l="1"/>
  <c r="F115" i="5"/>
  <c r="G76" i="4"/>
  <c r="H73" i="4"/>
  <c r="F117" i="4"/>
  <c r="F115" i="4"/>
  <c r="G76" i="5"/>
  <c r="H73" i="5"/>
  <c r="G120" i="4" l="1"/>
  <c r="F116" i="4"/>
  <c r="G120" i="5"/>
  <c r="F116" i="5"/>
</calcChain>
</file>

<file path=xl/sharedStrings.xml><?xml version="1.0" encoding="utf-8"?>
<sst xmlns="http://schemas.openxmlformats.org/spreadsheetml/2006/main" count="436" uniqueCount="131">
  <si>
    <t>HPLC System Suitability Report</t>
  </si>
  <si>
    <t>Analysis Data</t>
  </si>
  <si>
    <t>Assay</t>
  </si>
  <si>
    <t>Sample(s)</t>
  </si>
  <si>
    <t>Reference Substance:</t>
  </si>
  <si>
    <t>LAMIVUDINE 50MG, ZIDOVUDINE 60MG, NEVIRAPINE 50MG TABLETS</t>
  </si>
  <si>
    <t>% age Purity:</t>
  </si>
  <si>
    <t>NDQD2016061066</t>
  </si>
  <si>
    <t>Weight (mg):</t>
  </si>
  <si>
    <t>Lamivudine     Nevirapine and Zidovudine</t>
  </si>
  <si>
    <t>Standard Conc (mg/mL):</t>
  </si>
  <si>
    <t xml:space="preserve">Lamivudine 30mg, Zidovudine 60mg, Nevirapine 50mg </t>
  </si>
  <si>
    <t>2016-06-14 08:06:30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</si>
  <si>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</si>
  <si>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</si>
  <si>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</si>
  <si>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</si>
  <si>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</si>
  <si>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</si>
  <si>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</si>
  <si>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</si>
  <si>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</si>
  <si>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</si>
  <si>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</si>
  <si>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</si>
  <si>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</si>
  <si>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</si>
  <si>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</si>
  <si>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</si>
  <si>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</si>
  <si>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</si>
  <si>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</si>
  <si>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</si>
  <si>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</si>
  <si>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</si>
  <si>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</si>
  <si>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</si>
  <si>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</si>
  <si>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</si>
  <si>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</si>
  <si>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</si>
  <si>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</si>
  <si>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</si>
  <si>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</si>
  <si>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</si>
  <si>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</si>
  <si>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</si>
  <si>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</si>
  <si>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</si>
  <si>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</si>
  <si>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</si>
  <si>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</si>
  <si>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</si>
  <si>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</si>
  <si>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</si>
  <si>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</si>
  <si>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</si>
  <si>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</si>
  <si>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</si>
  <si>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</si>
  <si>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</si>
  <si>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</si>
  <si>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</si>
  <si>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</si>
  <si>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</si>
  <si>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</si>
  <si>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</si>
  <si>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</si>
  <si>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</si>
  <si>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</si>
  <si>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</si>
  <si>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</si>
  <si>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</si>
  <si>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</si>
  <si>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</si>
  <si>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</si>
  <si>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</si>
  <si>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</si>
  <si>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</si>
  <si>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</si>
  <si>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</si>
  <si>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</si>
  <si>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</si>
  <si>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</si>
  <si>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</si>
  <si>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</si>
  <si>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</si>
  <si>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</si>
  <si>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</si>
  <si>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</si>
  <si>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</si>
  <si>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</si>
  <si>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</si>
  <si>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</si>
  <si>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</si>
  <si>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</si>
  <si>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</si>
  <si>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</si>
  <si>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</si>
  <si>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</si>
  <si>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</si>
  <si>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</si>
  <si>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</si>
  <si>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</si>
  <si>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</si>
  <si>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</si>
  <si>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</si>
  <si>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</si>
  <si>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</si>
  <si>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</si>
  <si>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</si>
  <si>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</si>
  <si>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</si>
  <si>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</si>
  <si>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</si>
  <si>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</si>
  <si>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</si>
  <si>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</si>
  <si>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</si>
  <si>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</si>
  <si>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</si>
  <si>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</si>
  <si>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</si>
  <si>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</si>
  <si>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</si>
  <si>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</si>
  <si>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t>ZIDOVUDINE</t>
  </si>
  <si>
    <t>LAMIVUDINE 50MG + ZIDOVUDINE 60MG + NEVIRAPINE 30MG TABLETS</t>
  </si>
  <si>
    <t>zidovudine</t>
  </si>
  <si>
    <t>nevirapine</t>
  </si>
  <si>
    <t>LAMIVUDINE 50 mg, ZIDOVUDINE 60 mg, NEVIRAPINE 50 mg TABLETS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</si>
</sst>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55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5" workbookViewId="0">
      <selection activeCell="C22" sqref="C22"/>
    </sheetView>
  </sheetViews>
  <sheetFormatPr defaultColWidth="9.109375" defaultRowHeight="13.8" x14ac:dyDescent="0.3"/>
  <cols>
    <col min="1" max="1" width="27.5546875" style="461" customWidth="1"/>
    <col min="2" max="2" width="20.44140625" style="461" customWidth="1"/>
    <col min="3" max="3" width="31.88671875" style="461" customWidth="1"/>
    <col min="4" max="4" width="25.88671875" style="461" customWidth="1"/>
    <col min="5" max="5" width="25.6640625" style="461" customWidth="1"/>
    <col min="6" max="6" width="23.109375" style="461" customWidth="1"/>
    <col min="7" max="7" width="28.44140625" style="461" customWidth="1"/>
    <col min="8" max="8" width="21.5546875" style="461" customWidth="1"/>
    <col min="9" max="9" width="9.109375" style="461" customWidth="1"/>
    <col min="10" max="16384" width="9.109375" style="497"/>
  </cols>
  <sheetData>
    <row r="14" spans="1:6" ht="15" customHeight="1" x14ac:dyDescent="0.3">
      <c r="A14" s="460"/>
      <c r="C14" s="462"/>
      <c r="F14" s="462"/>
    </row>
    <row r="15" spans="1:6" ht="18.75" customHeight="1" x14ac:dyDescent="0.35">
      <c r="A15" s="504" t="s">
        <v>0</v>
      </c>
      <c r="B15" s="504"/>
      <c r="C15" s="504"/>
      <c r="D15" s="504"/>
      <c r="E15" s="504"/>
    </row>
    <row r="16" spans="1:6" ht="16.5" customHeight="1" x14ac:dyDescent="0.3">
      <c r="A16" s="463" t="s">
        <v>1</v>
      </c>
      <c r="B16" s="464" t="s">
        <v>2</v>
      </c>
    </row>
    <row r="17" spans="1:5" ht="16.5" customHeight="1" x14ac:dyDescent="0.3">
      <c r="A17" s="465" t="s">
        <v>3</v>
      </c>
      <c r="B17" s="465" t="s">
        <v>127</v>
      </c>
      <c r="D17" s="466"/>
      <c r="E17" s="467"/>
    </row>
    <row r="18" spans="1:5" ht="16.5" customHeight="1" x14ac:dyDescent="0.3">
      <c r="A18" s="468" t="s">
        <v>4</v>
      </c>
      <c r="B18" s="465" t="s">
        <v>128</v>
      </c>
      <c r="C18" s="467"/>
      <c r="D18" s="467"/>
      <c r="E18" s="467"/>
    </row>
    <row r="19" spans="1:5" ht="16.5" customHeight="1" x14ac:dyDescent="0.3">
      <c r="A19" s="468" t="s">
        <v>6</v>
      </c>
      <c r="B19" s="469">
        <v>99.4</v>
      </c>
      <c r="C19" s="467"/>
      <c r="D19" s="467"/>
      <c r="E19" s="467"/>
    </row>
    <row r="20" spans="1:5" ht="16.5" customHeight="1" x14ac:dyDescent="0.3">
      <c r="A20" s="465" t="s">
        <v>8</v>
      </c>
      <c r="B20" s="469">
        <v>29.96</v>
      </c>
      <c r="C20" s="467"/>
      <c r="D20" s="467"/>
      <c r="E20" s="467"/>
    </row>
    <row r="21" spans="1:5" ht="16.5" customHeight="1" x14ac:dyDescent="0.3">
      <c r="A21" s="465" t="s">
        <v>10</v>
      </c>
      <c r="B21" s="470">
        <v>0.3</v>
      </c>
      <c r="C21" s="467"/>
      <c r="D21" s="467"/>
      <c r="E21" s="467"/>
    </row>
    <row r="22" spans="1:5" ht="15.75" customHeight="1" x14ac:dyDescent="0.3">
      <c r="A22" s="467"/>
      <c r="B22" s="467"/>
      <c r="C22" s="467"/>
      <c r="D22" s="467"/>
      <c r="E22" s="467"/>
    </row>
    <row r="23" spans="1:5" ht="16.5" customHeight="1" x14ac:dyDescent="0.3">
      <c r="A23" s="471" t="s">
        <v>13</v>
      </c>
      <c r="B23" s="472" t="s">
        <v>14</v>
      </c>
      <c r="C23" s="471" t="s">
        <v>15</v>
      </c>
      <c r="D23" s="471" t="s">
        <v>16</v>
      </c>
      <c r="E23" s="471" t="s">
        <v>17</v>
      </c>
    </row>
    <row r="24" spans="1:5" ht="16.5" customHeight="1" x14ac:dyDescent="0.3">
      <c r="A24" s="473">
        <v>1</v>
      </c>
      <c r="B24" s="474">
        <v>233966032</v>
      </c>
      <c r="C24" s="474">
        <v>6053.4</v>
      </c>
      <c r="D24" s="475">
        <v>1.2</v>
      </c>
      <c r="E24" s="476">
        <v>4.3</v>
      </c>
    </row>
    <row r="25" spans="1:5" ht="16.5" customHeight="1" x14ac:dyDescent="0.3">
      <c r="A25" s="473">
        <v>2</v>
      </c>
      <c r="B25" s="474">
        <v>233962720</v>
      </c>
      <c r="C25" s="474">
        <v>6105.8</v>
      </c>
      <c r="D25" s="475">
        <v>1.2</v>
      </c>
      <c r="E25" s="475">
        <v>4.3</v>
      </c>
    </row>
    <row r="26" spans="1:5" ht="16.5" customHeight="1" x14ac:dyDescent="0.3">
      <c r="A26" s="473">
        <v>3</v>
      </c>
      <c r="B26" s="474">
        <v>233436270</v>
      </c>
      <c r="C26" s="474">
        <v>6094.3</v>
      </c>
      <c r="D26" s="475">
        <v>1.2</v>
      </c>
      <c r="E26" s="475">
        <v>4.3</v>
      </c>
    </row>
    <row r="27" spans="1:5" ht="16.5" customHeight="1" x14ac:dyDescent="0.3">
      <c r="A27" s="473">
        <v>4</v>
      </c>
      <c r="B27" s="474">
        <v>234041439</v>
      </c>
      <c r="C27" s="474">
        <v>6075.6</v>
      </c>
      <c r="D27" s="475">
        <v>1.2</v>
      </c>
      <c r="E27" s="475">
        <v>4.3</v>
      </c>
    </row>
    <row r="28" spans="1:5" ht="16.5" customHeight="1" x14ac:dyDescent="0.3">
      <c r="A28" s="473">
        <v>5</v>
      </c>
      <c r="B28" s="474">
        <v>234077698</v>
      </c>
      <c r="C28" s="474">
        <v>5570.1</v>
      </c>
      <c r="D28" s="475">
        <v>1.2</v>
      </c>
      <c r="E28" s="475">
        <v>4.3</v>
      </c>
    </row>
    <row r="29" spans="1:5" ht="16.5" customHeight="1" x14ac:dyDescent="0.3">
      <c r="A29" s="473">
        <v>6</v>
      </c>
      <c r="B29" s="477">
        <v>233490107</v>
      </c>
      <c r="C29" s="477">
        <v>6104.7</v>
      </c>
      <c r="D29" s="478">
        <v>1.2</v>
      </c>
      <c r="E29" s="478">
        <v>4.3</v>
      </c>
    </row>
    <row r="30" spans="1:5" ht="16.5" customHeight="1" x14ac:dyDescent="0.3">
      <c r="A30" s="479" t="s">
        <v>18</v>
      </c>
      <c r="B30" s="480">
        <f>AVERAGE(B24:B29)</f>
        <v>233829044.33333334</v>
      </c>
      <c r="C30" s="481">
        <f>AVERAGE(C24:C29)</f>
        <v>6000.6499999999987</v>
      </c>
      <c r="D30" s="482">
        <f>AVERAGE(D24:D29)</f>
        <v>1.2</v>
      </c>
      <c r="E30" s="482">
        <f>AVERAGE(E24:E29)</f>
        <v>4.3</v>
      </c>
    </row>
    <row r="31" spans="1:5" ht="16.5" customHeight="1" x14ac:dyDescent="0.3">
      <c r="A31" s="483" t="s">
        <v>19</v>
      </c>
      <c r="B31" s="484">
        <f>(STDEV(B24:B29)/B30)</f>
        <v>1.2287032409146292E-3</v>
      </c>
      <c r="C31" s="485"/>
      <c r="D31" s="485"/>
      <c r="E31" s="486"/>
    </row>
    <row r="32" spans="1:5" s="461" customFormat="1" ht="16.5" customHeight="1" x14ac:dyDescent="0.3">
      <c r="A32" s="487" t="s">
        <v>20</v>
      </c>
      <c r="B32" s="488">
        <f>COUNT(B24:B29)</f>
        <v>6</v>
      </c>
      <c r="C32" s="489"/>
      <c r="D32" s="490"/>
      <c r="E32" s="491"/>
    </row>
    <row r="33" spans="1:5" s="461" customFormat="1" ht="15.75" customHeight="1" x14ac:dyDescent="0.3">
      <c r="A33" s="467"/>
      <c r="B33" s="467"/>
      <c r="C33" s="467"/>
      <c r="D33" s="467"/>
      <c r="E33" s="467"/>
    </row>
    <row r="34" spans="1:5" s="461" customFormat="1" ht="16.5" customHeight="1" x14ac:dyDescent="0.3">
      <c r="A34" s="468" t="s">
        <v>21</v>
      </c>
      <c r="B34" s="492" t="s">
        <v>22</v>
      </c>
      <c r="C34" s="493"/>
      <c r="D34" s="493"/>
      <c r="E34" s="493"/>
    </row>
    <row r="35" spans="1:5" ht="16.5" customHeight="1" x14ac:dyDescent="0.3">
      <c r="A35" s="468"/>
      <c r="B35" s="492" t="s">
        <v>23</v>
      </c>
      <c r="C35" s="493"/>
      <c r="D35" s="493"/>
      <c r="E35" s="493"/>
    </row>
    <row r="36" spans="1:5" ht="16.5" customHeight="1" x14ac:dyDescent="0.3">
      <c r="A36" s="468"/>
      <c r="B36" s="492" t="s">
        <v>24</v>
      </c>
      <c r="C36" s="493"/>
      <c r="D36" s="493"/>
      <c r="E36" s="493"/>
    </row>
    <row r="37" spans="1:5" ht="15.75" customHeight="1" x14ac:dyDescent="0.3">
      <c r="A37" s="467"/>
      <c r="B37" s="467"/>
      <c r="C37" s="467"/>
      <c r="D37" s="467"/>
      <c r="E37" s="467"/>
    </row>
    <row r="38" spans="1:5" ht="16.5" customHeight="1" x14ac:dyDescent="0.3">
      <c r="A38" s="463" t="s">
        <v>1</v>
      </c>
      <c r="B38" s="464" t="s">
        <v>25</v>
      </c>
    </row>
    <row r="39" spans="1:5" ht="16.5" customHeight="1" x14ac:dyDescent="0.3">
      <c r="A39" s="468" t="s">
        <v>4</v>
      </c>
      <c r="B39" s="465"/>
      <c r="C39" s="467"/>
      <c r="D39" s="467"/>
      <c r="E39" s="467"/>
    </row>
    <row r="40" spans="1:5" ht="16.5" customHeight="1" x14ac:dyDescent="0.3">
      <c r="A40" s="468" t="s">
        <v>6</v>
      </c>
      <c r="B40" s="469"/>
      <c r="C40" s="467"/>
      <c r="D40" s="467"/>
      <c r="E40" s="467"/>
    </row>
    <row r="41" spans="1:5" ht="16.5" customHeight="1" x14ac:dyDescent="0.3">
      <c r="A41" s="465" t="s">
        <v>8</v>
      </c>
      <c r="B41" s="469"/>
      <c r="C41" s="467"/>
      <c r="D41" s="467"/>
      <c r="E41" s="467"/>
    </row>
    <row r="42" spans="1:5" ht="16.5" customHeight="1" x14ac:dyDescent="0.3">
      <c r="A42" s="465" t="s">
        <v>10</v>
      </c>
      <c r="B42" s="470"/>
      <c r="C42" s="467"/>
      <c r="D42" s="467"/>
      <c r="E42" s="467"/>
    </row>
    <row r="43" spans="1:5" ht="15.75" customHeight="1" x14ac:dyDescent="0.3">
      <c r="A43" s="467"/>
      <c r="B43" s="467"/>
      <c r="C43" s="467"/>
      <c r="D43" s="467"/>
      <c r="E43" s="467"/>
    </row>
    <row r="44" spans="1:5" ht="16.5" customHeight="1" x14ac:dyDescent="0.3">
      <c r="A44" s="471" t="s">
        <v>13</v>
      </c>
      <c r="B44" s="472" t="s">
        <v>14</v>
      </c>
      <c r="C44" s="471" t="s">
        <v>15</v>
      </c>
      <c r="D44" s="471" t="s">
        <v>16</v>
      </c>
      <c r="E44" s="471" t="s">
        <v>17</v>
      </c>
    </row>
    <row r="45" spans="1:5" ht="16.5" customHeight="1" x14ac:dyDescent="0.3">
      <c r="A45" s="473">
        <v>1</v>
      </c>
      <c r="B45" s="474"/>
      <c r="C45" s="474"/>
      <c r="D45" s="475"/>
      <c r="E45" s="476"/>
    </row>
    <row r="46" spans="1:5" ht="16.5" customHeight="1" x14ac:dyDescent="0.3">
      <c r="A46" s="473">
        <v>2</v>
      </c>
      <c r="B46" s="474"/>
      <c r="C46" s="474"/>
      <c r="D46" s="475"/>
      <c r="E46" s="475"/>
    </row>
    <row r="47" spans="1:5" ht="16.5" customHeight="1" x14ac:dyDescent="0.3">
      <c r="A47" s="473">
        <v>3</v>
      </c>
      <c r="B47" s="474"/>
      <c r="C47" s="474"/>
      <c r="D47" s="475"/>
      <c r="E47" s="475"/>
    </row>
    <row r="48" spans="1:5" ht="16.5" customHeight="1" x14ac:dyDescent="0.3">
      <c r="A48" s="473">
        <v>4</v>
      </c>
      <c r="B48" s="474"/>
      <c r="C48" s="474"/>
      <c r="D48" s="475"/>
      <c r="E48" s="475"/>
    </row>
    <row r="49" spans="1:7" ht="16.5" customHeight="1" x14ac:dyDescent="0.3">
      <c r="A49" s="473">
        <v>5</v>
      </c>
      <c r="B49" s="474"/>
      <c r="C49" s="474"/>
      <c r="D49" s="475"/>
      <c r="E49" s="475"/>
    </row>
    <row r="50" spans="1:7" ht="16.5" customHeight="1" x14ac:dyDescent="0.3">
      <c r="A50" s="473">
        <v>6</v>
      </c>
      <c r="B50" s="477"/>
      <c r="C50" s="477"/>
      <c r="D50" s="478"/>
      <c r="E50" s="478"/>
    </row>
    <row r="51" spans="1:7" ht="16.5" customHeight="1" x14ac:dyDescent="0.3">
      <c r="A51" s="479" t="s">
        <v>18</v>
      </c>
      <c r="B51" s="480" t="e">
        <f>AVERAGE(B45:B50)</f>
        <v>#DIV/0!</v>
      </c>
      <c r="C51" s="481" t="e">
        <f>AVERAGE(C45:C50)</f>
        <v>#DIV/0!</v>
      </c>
      <c r="D51" s="482" t="e">
        <f>AVERAGE(D45:D50)</f>
        <v>#DIV/0!</v>
      </c>
      <c r="E51" s="482" t="e">
        <f>AVERAGE(E45:E50)</f>
        <v>#DIV/0!</v>
      </c>
    </row>
    <row r="52" spans="1:7" ht="16.5" customHeight="1" x14ac:dyDescent="0.3">
      <c r="A52" s="483" t="s">
        <v>19</v>
      </c>
      <c r="B52" s="484" t="e">
        <f>(STDEV(B45:B50)/B51)</f>
        <v>#DIV/0!</v>
      </c>
      <c r="C52" s="485"/>
      <c r="D52" s="485"/>
      <c r="E52" s="486"/>
    </row>
    <row r="53" spans="1:7" s="461" customFormat="1" ht="16.5" customHeight="1" x14ac:dyDescent="0.3">
      <c r="A53" s="487" t="s">
        <v>20</v>
      </c>
      <c r="B53" s="488">
        <f>COUNT(B45:B50)</f>
        <v>0</v>
      </c>
      <c r="C53" s="489"/>
      <c r="D53" s="490"/>
      <c r="E53" s="491"/>
    </row>
    <row r="54" spans="1:7" s="461" customFormat="1" ht="15.75" customHeight="1" x14ac:dyDescent="0.3">
      <c r="A54" s="467"/>
      <c r="B54" s="467"/>
      <c r="C54" s="467"/>
      <c r="D54" s="467"/>
      <c r="E54" s="467"/>
    </row>
    <row r="55" spans="1:7" s="461" customFormat="1" ht="16.5" customHeight="1" x14ac:dyDescent="0.3">
      <c r="A55" s="468" t="s">
        <v>21</v>
      </c>
      <c r="B55" s="492" t="s">
        <v>22</v>
      </c>
      <c r="C55" s="493"/>
      <c r="D55" s="493"/>
      <c r="E55" s="493"/>
    </row>
    <row r="56" spans="1:7" ht="16.5" customHeight="1" x14ac:dyDescent="0.3">
      <c r="A56" s="468"/>
      <c r="B56" s="492" t="s">
        <v>23</v>
      </c>
      <c r="C56" s="493"/>
      <c r="D56" s="493"/>
      <c r="E56" s="493"/>
    </row>
    <row r="57" spans="1:7" ht="16.5" customHeight="1" x14ac:dyDescent="0.3">
      <c r="A57" s="468"/>
      <c r="B57" s="492" t="s">
        <v>24</v>
      </c>
      <c r="C57" s="493"/>
      <c r="D57" s="493"/>
      <c r="E57" s="493"/>
    </row>
    <row r="58" spans="1:7" ht="14.25" customHeight="1" thickBot="1" x14ac:dyDescent="0.35">
      <c r="A58" s="494"/>
      <c r="B58" s="495"/>
      <c r="D58" s="496"/>
      <c r="F58" s="497"/>
      <c r="G58" s="497"/>
    </row>
    <row r="59" spans="1:7" ht="15" customHeight="1" x14ac:dyDescent="0.3">
      <c r="B59" s="505" t="s">
        <v>26</v>
      </c>
      <c r="C59" s="505"/>
      <c r="E59" s="498" t="s">
        <v>27</v>
      </c>
      <c r="F59" s="499"/>
      <c r="G59" s="498" t="s">
        <v>28</v>
      </c>
    </row>
    <row r="60" spans="1:7" ht="15" customHeight="1" x14ac:dyDescent="0.3">
      <c r="A60" s="500" t="s">
        <v>29</v>
      </c>
      <c r="B60" s="501"/>
      <c r="C60" s="501"/>
      <c r="E60" s="501"/>
      <c r="G60" s="501"/>
    </row>
    <row r="61" spans="1:7" ht="15" customHeight="1" x14ac:dyDescent="0.3">
      <c r="A61" s="500" t="s">
        <v>30</v>
      </c>
      <c r="B61" s="502"/>
      <c r="C61" s="502"/>
      <c r="E61" s="502"/>
      <c r="G61" s="50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C22" sqref="C22"/>
    </sheetView>
  </sheetViews>
  <sheetFormatPr defaultColWidth="9.109375" defaultRowHeight="13.8" x14ac:dyDescent="0.3"/>
  <cols>
    <col min="1" max="1" width="27.5546875" style="417" customWidth="1"/>
    <col min="2" max="2" width="20.44140625" style="417" customWidth="1"/>
    <col min="3" max="3" width="31.88671875" style="417" customWidth="1"/>
    <col min="4" max="4" width="25.88671875" style="417" customWidth="1"/>
    <col min="5" max="5" width="25.6640625" style="417" customWidth="1"/>
    <col min="6" max="6" width="23.109375" style="417" customWidth="1"/>
    <col min="7" max="7" width="28.44140625" style="417" customWidth="1"/>
    <col min="8" max="8" width="21.5546875" style="417" customWidth="1"/>
    <col min="9" max="9" width="9.109375" style="417" customWidth="1"/>
    <col min="10" max="16384" width="9.109375" style="453"/>
  </cols>
  <sheetData>
    <row r="14" spans="1:6" ht="15" customHeight="1" x14ac:dyDescent="0.3">
      <c r="A14" s="416"/>
      <c r="C14" s="418"/>
      <c r="F14" s="418"/>
    </row>
    <row r="15" spans="1:6" ht="18.75" customHeight="1" x14ac:dyDescent="0.35">
      <c r="A15" s="506" t="s">
        <v>0</v>
      </c>
      <c r="B15" s="506"/>
      <c r="C15" s="506"/>
      <c r="D15" s="506"/>
      <c r="E15" s="506"/>
    </row>
    <row r="16" spans="1:6" ht="16.5" customHeight="1" x14ac:dyDescent="0.3">
      <c r="A16" s="419" t="s">
        <v>1</v>
      </c>
      <c r="B16" s="420" t="s">
        <v>2</v>
      </c>
    </row>
    <row r="17" spans="1:5" ht="16.5" customHeight="1" x14ac:dyDescent="0.3">
      <c r="A17" s="421" t="s">
        <v>3</v>
      </c>
      <c r="B17" s="421" t="s">
        <v>127</v>
      </c>
      <c r="D17" s="422"/>
      <c r="E17" s="423"/>
    </row>
    <row r="18" spans="1:5" ht="16.5" customHeight="1" x14ac:dyDescent="0.3">
      <c r="A18" s="424" t="s">
        <v>4</v>
      </c>
      <c r="B18" s="421" t="s">
        <v>129</v>
      </c>
      <c r="C18" s="423"/>
      <c r="D18" s="423"/>
      <c r="E18" s="423"/>
    </row>
    <row r="19" spans="1:5" ht="16.5" customHeight="1" x14ac:dyDescent="0.3">
      <c r="A19" s="424" t="s">
        <v>6</v>
      </c>
      <c r="B19" s="425">
        <v>98.8</v>
      </c>
      <c r="C19" s="423"/>
      <c r="D19" s="423"/>
      <c r="E19" s="423"/>
    </row>
    <row r="20" spans="1:5" ht="16.5" customHeight="1" x14ac:dyDescent="0.3">
      <c r="A20" s="421" t="s">
        <v>8</v>
      </c>
      <c r="B20" s="425">
        <v>20.27</v>
      </c>
      <c r="C20" s="423"/>
      <c r="D20" s="423"/>
      <c r="E20" s="423"/>
    </row>
    <row r="21" spans="1:5" ht="16.5" customHeight="1" x14ac:dyDescent="0.3">
      <c r="A21" s="421" t="s">
        <v>10</v>
      </c>
      <c r="B21" s="426">
        <v>0.2</v>
      </c>
      <c r="C21" s="423"/>
      <c r="D21" s="423"/>
      <c r="E21" s="423"/>
    </row>
    <row r="22" spans="1:5" ht="15.75" customHeight="1" x14ac:dyDescent="0.3">
      <c r="A22" s="423"/>
      <c r="B22" s="423"/>
      <c r="C22" s="423"/>
      <c r="D22" s="423"/>
      <c r="E22" s="423"/>
    </row>
    <row r="23" spans="1:5" ht="16.5" customHeight="1" x14ac:dyDescent="0.3">
      <c r="A23" s="427" t="s">
        <v>13</v>
      </c>
      <c r="B23" s="428" t="s">
        <v>14</v>
      </c>
      <c r="C23" s="427" t="s">
        <v>15</v>
      </c>
      <c r="D23" s="427" t="s">
        <v>16</v>
      </c>
      <c r="E23" s="427" t="s">
        <v>17</v>
      </c>
    </row>
    <row r="24" spans="1:5" ht="16.5" customHeight="1" x14ac:dyDescent="0.3">
      <c r="A24" s="429">
        <v>1</v>
      </c>
      <c r="B24" s="430">
        <v>106409030</v>
      </c>
      <c r="C24" s="430">
        <v>6663.7</v>
      </c>
      <c r="D24" s="431">
        <v>1.1000000000000001</v>
      </c>
      <c r="E24" s="432">
        <v>7.6</v>
      </c>
    </row>
    <row r="25" spans="1:5" ht="16.5" customHeight="1" x14ac:dyDescent="0.3">
      <c r="A25" s="429">
        <v>2</v>
      </c>
      <c r="B25" s="430">
        <v>106461290</v>
      </c>
      <c r="C25" s="430">
        <v>6760.7</v>
      </c>
      <c r="D25" s="431">
        <v>1.1000000000000001</v>
      </c>
      <c r="E25" s="431">
        <v>7.6</v>
      </c>
    </row>
    <row r="26" spans="1:5" ht="16.5" customHeight="1" x14ac:dyDescent="0.3">
      <c r="A26" s="429">
        <v>3</v>
      </c>
      <c r="B26" s="430">
        <v>106236002</v>
      </c>
      <c r="C26" s="430">
        <v>6718.5</v>
      </c>
      <c r="D26" s="431">
        <v>1.1000000000000001</v>
      </c>
      <c r="E26" s="431">
        <v>7.6</v>
      </c>
    </row>
    <row r="27" spans="1:5" ht="16.5" customHeight="1" x14ac:dyDescent="0.3">
      <c r="A27" s="429">
        <v>4</v>
      </c>
      <c r="B27" s="430">
        <v>106502131</v>
      </c>
      <c r="C27" s="430">
        <v>6726.9</v>
      </c>
      <c r="D27" s="431">
        <v>1.1000000000000001</v>
      </c>
      <c r="E27" s="431">
        <v>7.7</v>
      </c>
    </row>
    <row r="28" spans="1:5" ht="16.5" customHeight="1" x14ac:dyDescent="0.3">
      <c r="A28" s="429">
        <v>5</v>
      </c>
      <c r="B28" s="430">
        <v>106563478</v>
      </c>
      <c r="C28" s="430">
        <v>6730.9</v>
      </c>
      <c r="D28" s="431">
        <v>1.1000000000000001</v>
      </c>
      <c r="E28" s="431">
        <v>7.7</v>
      </c>
    </row>
    <row r="29" spans="1:5" ht="16.5" customHeight="1" x14ac:dyDescent="0.3">
      <c r="A29" s="429">
        <v>6</v>
      </c>
      <c r="B29" s="433">
        <v>106312189</v>
      </c>
      <c r="C29" s="433">
        <v>6764.2</v>
      </c>
      <c r="D29" s="434">
        <v>1.1000000000000001</v>
      </c>
      <c r="E29" s="434">
        <v>7.7</v>
      </c>
    </row>
    <row r="30" spans="1:5" ht="16.5" customHeight="1" x14ac:dyDescent="0.3">
      <c r="A30" s="435" t="s">
        <v>18</v>
      </c>
      <c r="B30" s="436">
        <f>AVERAGE(B24:B29)</f>
        <v>106414020</v>
      </c>
      <c r="C30" s="437">
        <f>AVERAGE(C24:C29)</f>
        <v>6727.4833333333336</v>
      </c>
      <c r="D30" s="438">
        <f>AVERAGE(D24:D29)</f>
        <v>1.0999999999999999</v>
      </c>
      <c r="E30" s="438">
        <f>AVERAGE(E24:E29)</f>
        <v>7.6499999999999995</v>
      </c>
    </row>
    <row r="31" spans="1:5" ht="16.5" customHeight="1" x14ac:dyDescent="0.3">
      <c r="A31" s="439" t="s">
        <v>19</v>
      </c>
      <c r="B31" s="440">
        <f>(STDEV(B24:B29)/B30)</f>
        <v>1.146469757577654E-3</v>
      </c>
      <c r="C31" s="441"/>
      <c r="D31" s="441"/>
      <c r="E31" s="442"/>
    </row>
    <row r="32" spans="1:5" s="417" customFormat="1" ht="16.5" customHeight="1" x14ac:dyDescent="0.3">
      <c r="A32" s="443" t="s">
        <v>20</v>
      </c>
      <c r="B32" s="444">
        <f>COUNT(B24:B29)</f>
        <v>6</v>
      </c>
      <c r="C32" s="445"/>
      <c r="D32" s="446"/>
      <c r="E32" s="447"/>
    </row>
    <row r="33" spans="1:5" s="417" customFormat="1" ht="15.75" customHeight="1" x14ac:dyDescent="0.3">
      <c r="A33" s="423"/>
      <c r="B33" s="423"/>
      <c r="C33" s="423"/>
      <c r="D33" s="423"/>
      <c r="E33" s="423"/>
    </row>
    <row r="34" spans="1:5" s="417" customFormat="1" ht="16.5" customHeight="1" x14ac:dyDescent="0.3">
      <c r="A34" s="424" t="s">
        <v>21</v>
      </c>
      <c r="B34" s="448" t="s">
        <v>22</v>
      </c>
      <c r="C34" s="449"/>
      <c r="D34" s="449"/>
      <c r="E34" s="449"/>
    </row>
    <row r="35" spans="1:5" ht="16.5" customHeight="1" x14ac:dyDescent="0.3">
      <c r="A35" s="424"/>
      <c r="B35" s="448" t="s">
        <v>23</v>
      </c>
      <c r="C35" s="449"/>
      <c r="D35" s="449"/>
      <c r="E35" s="449"/>
    </row>
    <row r="36" spans="1:5" ht="16.5" customHeight="1" x14ac:dyDescent="0.3">
      <c r="A36" s="424"/>
      <c r="B36" s="448" t="s">
        <v>24</v>
      </c>
      <c r="C36" s="449"/>
      <c r="D36" s="449"/>
      <c r="E36" s="449"/>
    </row>
    <row r="37" spans="1:5" ht="15.75" customHeight="1" x14ac:dyDescent="0.3">
      <c r="A37" s="423"/>
      <c r="B37" s="423"/>
      <c r="C37" s="423"/>
      <c r="D37" s="423"/>
      <c r="E37" s="423"/>
    </row>
    <row r="38" spans="1:5" ht="16.5" customHeight="1" x14ac:dyDescent="0.3">
      <c r="A38" s="419" t="s">
        <v>1</v>
      </c>
      <c r="B38" s="420" t="s">
        <v>25</v>
      </c>
    </row>
    <row r="39" spans="1:5" ht="16.5" customHeight="1" x14ac:dyDescent="0.3">
      <c r="A39" s="424" t="s">
        <v>4</v>
      </c>
      <c r="B39" s="421"/>
      <c r="C39" s="423"/>
      <c r="D39" s="423"/>
      <c r="E39" s="423"/>
    </row>
    <row r="40" spans="1:5" ht="16.5" customHeight="1" x14ac:dyDescent="0.3">
      <c r="A40" s="424" t="s">
        <v>6</v>
      </c>
      <c r="B40" s="425"/>
      <c r="C40" s="423"/>
      <c r="D40" s="423"/>
      <c r="E40" s="423"/>
    </row>
    <row r="41" spans="1:5" ht="16.5" customHeight="1" x14ac:dyDescent="0.3">
      <c r="A41" s="421" t="s">
        <v>8</v>
      </c>
      <c r="B41" s="425"/>
      <c r="C41" s="423"/>
      <c r="D41" s="423"/>
      <c r="E41" s="423"/>
    </row>
    <row r="42" spans="1:5" ht="16.5" customHeight="1" x14ac:dyDescent="0.3">
      <c r="A42" s="421" t="s">
        <v>10</v>
      </c>
      <c r="B42" s="426"/>
      <c r="C42" s="423"/>
      <c r="D42" s="423"/>
      <c r="E42" s="423"/>
    </row>
    <row r="43" spans="1:5" ht="15.75" customHeight="1" x14ac:dyDescent="0.3">
      <c r="A43" s="423"/>
      <c r="B43" s="423"/>
      <c r="C43" s="423"/>
      <c r="D43" s="423"/>
      <c r="E43" s="423"/>
    </row>
    <row r="44" spans="1:5" ht="16.5" customHeight="1" x14ac:dyDescent="0.3">
      <c r="A44" s="427" t="s">
        <v>13</v>
      </c>
      <c r="B44" s="428" t="s">
        <v>14</v>
      </c>
      <c r="C44" s="427" t="s">
        <v>15</v>
      </c>
      <c r="D44" s="427" t="s">
        <v>16</v>
      </c>
      <c r="E44" s="427" t="s">
        <v>17</v>
      </c>
    </row>
    <row r="45" spans="1:5" ht="16.5" customHeight="1" x14ac:dyDescent="0.3">
      <c r="A45" s="429">
        <v>1</v>
      </c>
      <c r="B45" s="430"/>
      <c r="C45" s="430"/>
      <c r="D45" s="431"/>
      <c r="E45" s="432"/>
    </row>
    <row r="46" spans="1:5" ht="16.5" customHeight="1" x14ac:dyDescent="0.3">
      <c r="A46" s="429">
        <v>2</v>
      </c>
      <c r="B46" s="430"/>
      <c r="C46" s="430"/>
      <c r="D46" s="431"/>
      <c r="E46" s="431"/>
    </row>
    <row r="47" spans="1:5" ht="16.5" customHeight="1" x14ac:dyDescent="0.3">
      <c r="A47" s="429">
        <v>3</v>
      </c>
      <c r="B47" s="430"/>
      <c r="C47" s="430"/>
      <c r="D47" s="431"/>
      <c r="E47" s="431"/>
    </row>
    <row r="48" spans="1:5" ht="16.5" customHeight="1" x14ac:dyDescent="0.3">
      <c r="A48" s="429">
        <v>4</v>
      </c>
      <c r="B48" s="430"/>
      <c r="C48" s="430"/>
      <c r="D48" s="431"/>
      <c r="E48" s="431"/>
    </row>
    <row r="49" spans="1:7" ht="16.5" customHeight="1" x14ac:dyDescent="0.3">
      <c r="A49" s="429">
        <v>5</v>
      </c>
      <c r="B49" s="430"/>
      <c r="C49" s="430"/>
      <c r="D49" s="431"/>
      <c r="E49" s="431"/>
    </row>
    <row r="50" spans="1:7" ht="16.5" customHeight="1" x14ac:dyDescent="0.3">
      <c r="A50" s="429">
        <v>6</v>
      </c>
      <c r="B50" s="433"/>
      <c r="C50" s="433"/>
      <c r="D50" s="434"/>
      <c r="E50" s="434"/>
    </row>
    <row r="51" spans="1:7" ht="16.5" customHeight="1" x14ac:dyDescent="0.3">
      <c r="A51" s="435" t="s">
        <v>18</v>
      </c>
      <c r="B51" s="436" t="e">
        <f>AVERAGE(B45:B50)</f>
        <v>#DIV/0!</v>
      </c>
      <c r="C51" s="437" t="e">
        <f>AVERAGE(C45:C50)</f>
        <v>#DIV/0!</v>
      </c>
      <c r="D51" s="438" t="e">
        <f>AVERAGE(D45:D50)</f>
        <v>#DIV/0!</v>
      </c>
      <c r="E51" s="438" t="e">
        <f>AVERAGE(E45:E50)</f>
        <v>#DIV/0!</v>
      </c>
    </row>
    <row r="52" spans="1:7" ht="16.5" customHeight="1" x14ac:dyDescent="0.3">
      <c r="A52" s="439" t="s">
        <v>19</v>
      </c>
      <c r="B52" s="440" t="e">
        <f>(STDEV(B45:B50)/B51)</f>
        <v>#DIV/0!</v>
      </c>
      <c r="C52" s="441"/>
      <c r="D52" s="441"/>
      <c r="E52" s="442"/>
    </row>
    <row r="53" spans="1:7" s="417" customFormat="1" ht="16.5" customHeight="1" x14ac:dyDescent="0.3">
      <c r="A53" s="443" t="s">
        <v>20</v>
      </c>
      <c r="B53" s="444">
        <f>COUNT(B45:B50)</f>
        <v>0</v>
      </c>
      <c r="C53" s="445"/>
      <c r="D53" s="446"/>
      <c r="E53" s="447"/>
    </row>
    <row r="54" spans="1:7" s="417" customFormat="1" ht="15.75" customHeight="1" x14ac:dyDescent="0.3">
      <c r="A54" s="423"/>
      <c r="B54" s="423"/>
      <c r="C54" s="423"/>
      <c r="D54" s="423"/>
      <c r="E54" s="423"/>
    </row>
    <row r="55" spans="1:7" s="417" customFormat="1" ht="16.5" customHeight="1" x14ac:dyDescent="0.3">
      <c r="A55" s="424" t="s">
        <v>21</v>
      </c>
      <c r="B55" s="448" t="s">
        <v>22</v>
      </c>
      <c r="C55" s="449"/>
      <c r="D55" s="449"/>
      <c r="E55" s="449"/>
    </row>
    <row r="56" spans="1:7" ht="16.5" customHeight="1" x14ac:dyDescent="0.3">
      <c r="A56" s="424"/>
      <c r="B56" s="448" t="s">
        <v>23</v>
      </c>
      <c r="C56" s="449"/>
      <c r="D56" s="449"/>
      <c r="E56" s="449"/>
    </row>
    <row r="57" spans="1:7" ht="16.5" customHeight="1" x14ac:dyDescent="0.3">
      <c r="A57" s="424"/>
      <c r="B57" s="448" t="s">
        <v>24</v>
      </c>
      <c r="C57" s="449"/>
      <c r="D57" s="449"/>
      <c r="E57" s="449"/>
    </row>
    <row r="58" spans="1:7" ht="14.25" customHeight="1" thickBot="1" x14ac:dyDescent="0.35">
      <c r="A58" s="450"/>
      <c r="B58" s="451"/>
      <c r="D58" s="452"/>
      <c r="F58" s="453"/>
      <c r="G58" s="453"/>
    </row>
    <row r="59" spans="1:7" ht="15" customHeight="1" x14ac:dyDescent="0.3">
      <c r="B59" s="507" t="s">
        <v>26</v>
      </c>
      <c r="C59" s="507"/>
      <c r="E59" s="454" t="s">
        <v>27</v>
      </c>
      <c r="F59" s="455"/>
      <c r="G59" s="454" t="s">
        <v>28</v>
      </c>
    </row>
    <row r="60" spans="1:7" ht="15" customHeight="1" x14ac:dyDescent="0.3">
      <c r="A60" s="456" t="s">
        <v>29</v>
      </c>
      <c r="B60" s="457"/>
      <c r="C60" s="457"/>
      <c r="E60" s="457"/>
      <c r="G60" s="457"/>
    </row>
    <row r="61" spans="1:7" ht="15" customHeight="1" x14ac:dyDescent="0.3">
      <c r="A61" s="456" t="s">
        <v>30</v>
      </c>
      <c r="B61" s="458"/>
      <c r="C61" s="458"/>
      <c r="E61" s="458"/>
      <c r="G61" s="4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tabSelected="1" view="pageBreakPreview" topLeftCell="A4" workbookViewId="0">
      <selection activeCell="C46" sqref="C46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511" t="s">
        <v>31</v>
      </c>
      <c r="B11" s="512"/>
      <c r="C11" s="512"/>
      <c r="D11" s="512"/>
      <c r="E11" s="512"/>
      <c r="F11" s="513"/>
      <c r="G11" s="43"/>
    </row>
    <row r="12" spans="1:7" ht="16.5" customHeight="1" x14ac:dyDescent="0.3">
      <c r="A12" s="510" t="s">
        <v>32</v>
      </c>
      <c r="B12" s="510"/>
      <c r="C12" s="510"/>
      <c r="D12" s="510"/>
      <c r="E12" s="510"/>
      <c r="F12" s="510"/>
      <c r="G12" s="42"/>
    </row>
    <row r="14" spans="1:7" ht="16.5" customHeight="1" x14ac:dyDescent="0.3">
      <c r="A14" s="515" t="s">
        <v>33</v>
      </c>
      <c r="B14" s="515"/>
      <c r="C14" s="12" t="s">
        <v>5</v>
      </c>
    </row>
    <row r="15" spans="1:7" ht="16.5" customHeight="1" x14ac:dyDescent="0.3">
      <c r="A15" s="515" t="s">
        <v>34</v>
      </c>
      <c r="B15" s="515"/>
      <c r="C15" s="12" t="s">
        <v>7</v>
      </c>
    </row>
    <row r="16" spans="1:7" ht="16.5" customHeight="1" x14ac:dyDescent="0.3">
      <c r="A16" s="515" t="s">
        <v>35</v>
      </c>
      <c r="B16" s="515"/>
      <c r="C16" s="12" t="s">
        <v>9</v>
      </c>
    </row>
    <row r="17" spans="1:5" ht="16.5" customHeight="1" x14ac:dyDescent="0.3">
      <c r="A17" s="515" t="s">
        <v>36</v>
      </c>
      <c r="B17" s="515"/>
      <c r="C17" s="12" t="s">
        <v>11</v>
      </c>
    </row>
    <row r="18" spans="1:5" ht="16.5" customHeight="1" x14ac:dyDescent="0.3">
      <c r="A18" s="515" t="s">
        <v>37</v>
      </c>
      <c r="B18" s="515"/>
      <c r="C18" s="49" t="s">
        <v>12</v>
      </c>
    </row>
    <row r="19" spans="1:5" ht="16.5" customHeight="1" x14ac:dyDescent="0.3">
      <c r="A19" s="515" t="s">
        <v>38</v>
      </c>
      <c r="B19" s="515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510" t="s">
        <v>1</v>
      </c>
      <c r="B21" s="510"/>
      <c r="C21" s="11" t="s">
        <v>39</v>
      </c>
      <c r="D21" s="18"/>
    </row>
    <row r="22" spans="1:5" ht="15.75" customHeight="1" x14ac:dyDescent="0.3">
      <c r="A22" s="514"/>
      <c r="B22" s="514"/>
      <c r="C22" s="9"/>
      <c r="D22" s="514"/>
      <c r="E22" s="514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348.9</v>
      </c>
      <c r="D24" s="39">
        <f t="shared" ref="D24:D43" si="0">(C24-$C$46)/$C$46</f>
        <v>-1.7410163129081241E-3</v>
      </c>
      <c r="E24" s="5"/>
    </row>
    <row r="25" spans="1:5" ht="15.75" customHeight="1" x14ac:dyDescent="0.3">
      <c r="C25" s="47">
        <v>352.03</v>
      </c>
      <c r="D25" s="40">
        <f t="shared" si="0"/>
        <v>7.214416816758237E-3</v>
      </c>
      <c r="E25" s="5"/>
    </row>
    <row r="26" spans="1:5" ht="15.75" customHeight="1" x14ac:dyDescent="0.3">
      <c r="C26" s="47">
        <v>349.11</v>
      </c>
      <c r="D26" s="40">
        <f t="shared" si="0"/>
        <v>-1.1401725566045251E-3</v>
      </c>
      <c r="E26" s="5"/>
    </row>
    <row r="27" spans="1:5" ht="15.75" customHeight="1" x14ac:dyDescent="0.3">
      <c r="C27" s="47">
        <v>347.15</v>
      </c>
      <c r="D27" s="40">
        <f t="shared" si="0"/>
        <v>-6.7480476154372464E-3</v>
      </c>
      <c r="E27" s="5"/>
    </row>
    <row r="28" spans="1:5" ht="15.75" customHeight="1" x14ac:dyDescent="0.3">
      <c r="C28" s="47">
        <v>344.75</v>
      </c>
      <c r="D28" s="40">
        <f t="shared" si="0"/>
        <v>-1.3614833401762836E-2</v>
      </c>
      <c r="E28" s="5"/>
    </row>
    <row r="29" spans="1:5" ht="15.75" customHeight="1" x14ac:dyDescent="0.3">
      <c r="C29" s="47">
        <v>346.67</v>
      </c>
      <c r="D29" s="40">
        <f t="shared" si="0"/>
        <v>-8.1214047727022672E-3</v>
      </c>
      <c r="E29" s="5"/>
    </row>
    <row r="30" spans="1:5" ht="15.75" customHeight="1" x14ac:dyDescent="0.3">
      <c r="C30" s="47">
        <v>350.72</v>
      </c>
      <c r="D30" s="40">
        <f t="shared" si="0"/>
        <v>3.4662962417223065E-3</v>
      </c>
      <c r="E30" s="5"/>
    </row>
    <row r="31" spans="1:5" ht="15.75" customHeight="1" x14ac:dyDescent="0.3">
      <c r="C31" s="47">
        <v>354.07</v>
      </c>
      <c r="D31" s="40">
        <f t="shared" si="0"/>
        <v>1.3051184735135101E-2</v>
      </c>
      <c r="E31" s="5"/>
    </row>
    <row r="32" spans="1:5" ht="15.75" customHeight="1" x14ac:dyDescent="0.3">
      <c r="C32" s="47">
        <v>350.53</v>
      </c>
      <c r="D32" s="40">
        <f t="shared" si="0"/>
        <v>2.9226757003047031E-3</v>
      </c>
      <c r="E32" s="5"/>
    </row>
    <row r="33" spans="1:7" ht="15.75" customHeight="1" x14ac:dyDescent="0.3">
      <c r="C33" s="47">
        <v>349.73</v>
      </c>
      <c r="D33" s="40">
        <f t="shared" si="0"/>
        <v>6.3374710486294834E-4</v>
      </c>
      <c r="E33" s="5"/>
    </row>
    <row r="34" spans="1:7" ht="15.75" customHeight="1" x14ac:dyDescent="0.3">
      <c r="C34" s="47">
        <v>343.16</v>
      </c>
      <c r="D34" s="40">
        <f t="shared" si="0"/>
        <v>-1.8164078985203509E-2</v>
      </c>
      <c r="E34" s="5"/>
    </row>
    <row r="35" spans="1:7" ht="15.75" customHeight="1" x14ac:dyDescent="0.3">
      <c r="C35" s="47">
        <v>355.51</v>
      </c>
      <c r="D35" s="40">
        <f t="shared" si="0"/>
        <v>1.7171256206930486E-2</v>
      </c>
      <c r="E35" s="5"/>
    </row>
    <row r="36" spans="1:7" ht="15.75" customHeight="1" x14ac:dyDescent="0.3">
      <c r="C36" s="47">
        <v>354.73</v>
      </c>
      <c r="D36" s="40">
        <f t="shared" si="0"/>
        <v>1.4939550826374727E-2</v>
      </c>
      <c r="E36" s="5"/>
    </row>
    <row r="37" spans="1:7" ht="15.75" customHeight="1" x14ac:dyDescent="0.3">
      <c r="C37" s="47">
        <v>348.58</v>
      </c>
      <c r="D37" s="40">
        <f t="shared" si="0"/>
        <v>-2.6565877510848586E-3</v>
      </c>
      <c r="E37" s="5"/>
    </row>
    <row r="38" spans="1:7" ht="15.75" customHeight="1" x14ac:dyDescent="0.3">
      <c r="C38" s="47">
        <v>351.47</v>
      </c>
      <c r="D38" s="40">
        <f t="shared" si="0"/>
        <v>5.6121667999490732E-3</v>
      </c>
      <c r="E38" s="5"/>
    </row>
    <row r="39" spans="1:7" ht="15.75" customHeight="1" x14ac:dyDescent="0.3">
      <c r="C39" s="47">
        <v>356.59</v>
      </c>
      <c r="D39" s="40">
        <f t="shared" si="0"/>
        <v>2.0261309810776985E-2</v>
      </c>
      <c r="E39" s="5"/>
    </row>
    <row r="40" spans="1:7" ht="15.75" customHeight="1" x14ac:dyDescent="0.3">
      <c r="C40" s="47">
        <v>346.58</v>
      </c>
      <c r="D40" s="40">
        <f t="shared" si="0"/>
        <v>-8.3789092396895706E-3</v>
      </c>
      <c r="E40" s="5"/>
    </row>
    <row r="41" spans="1:7" ht="15.75" customHeight="1" x14ac:dyDescent="0.3">
      <c r="C41" s="47">
        <v>343.3</v>
      </c>
      <c r="D41" s="40">
        <f t="shared" si="0"/>
        <v>-1.7763516481001218E-2</v>
      </c>
      <c r="E41" s="5"/>
    </row>
    <row r="42" spans="1:7" ht="15.75" customHeight="1" x14ac:dyDescent="0.3">
      <c r="C42" s="47">
        <v>351.33</v>
      </c>
      <c r="D42" s="40">
        <f t="shared" si="0"/>
        <v>5.2116042957466198E-3</v>
      </c>
      <c r="E42" s="5"/>
    </row>
    <row r="43" spans="1:7" ht="16.5" customHeight="1" x14ac:dyDescent="0.3">
      <c r="C43" s="48">
        <v>345.26</v>
      </c>
      <c r="D43" s="41">
        <f t="shared" si="0"/>
        <v>-1.2155641422168659E-2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6990.17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349.50850000000003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508">
        <f>C46</f>
        <v>349.50850000000003</v>
      </c>
      <c r="C49" s="45">
        <f>-IF(C46&lt;=80,10%,IF(C46&lt;250,7.5%,5%))</f>
        <v>-0.05</v>
      </c>
      <c r="D49" s="33">
        <f>IF(C46&lt;=80,C46*0.9,IF(C46&lt;250,C46*0.925,C46*0.95))</f>
        <v>332.033075</v>
      </c>
    </row>
    <row r="50" spans="1:6" ht="17.25" customHeight="1" x14ac:dyDescent="0.3">
      <c r="B50" s="509"/>
      <c r="C50" s="46">
        <f>IF(C46&lt;=80, 10%, IF(C46&lt;250, 7.5%, 5%))</f>
        <v>0.05</v>
      </c>
      <c r="D50" s="33">
        <f>IF(C46&lt;=80, C46*1.1, IF(C46&lt;250, C46*1.075, C46*1.05))</f>
        <v>366.98392500000006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5" zoomScale="60" zoomScaleNormal="40" zoomScalePageLayoutView="50" workbookViewId="0">
      <selection activeCell="F66" sqref="F66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544" t="s">
        <v>45</v>
      </c>
      <c r="B1" s="544"/>
      <c r="C1" s="544"/>
      <c r="D1" s="544"/>
      <c r="E1" s="544"/>
      <c r="F1" s="544"/>
      <c r="G1" s="544"/>
      <c r="H1" s="544"/>
      <c r="I1" s="544"/>
    </row>
    <row r="2" spans="1:9" ht="18.75" customHeight="1" x14ac:dyDescent="0.3">
      <c r="A2" s="544"/>
      <c r="B2" s="544"/>
      <c r="C2" s="544"/>
      <c r="D2" s="544"/>
      <c r="E2" s="544"/>
      <c r="F2" s="544"/>
      <c r="G2" s="544"/>
      <c r="H2" s="544"/>
      <c r="I2" s="544"/>
    </row>
    <row r="3" spans="1:9" ht="18.75" customHeight="1" x14ac:dyDescent="0.3">
      <c r="A3" s="544"/>
      <c r="B3" s="544"/>
      <c r="C3" s="544"/>
      <c r="D3" s="544"/>
      <c r="E3" s="544"/>
      <c r="F3" s="544"/>
      <c r="G3" s="544"/>
      <c r="H3" s="544"/>
      <c r="I3" s="544"/>
    </row>
    <row r="4" spans="1:9" ht="18.75" customHeight="1" x14ac:dyDescent="0.3">
      <c r="A4" s="544"/>
      <c r="B4" s="544"/>
      <c r="C4" s="544"/>
      <c r="D4" s="544"/>
      <c r="E4" s="544"/>
      <c r="F4" s="544"/>
      <c r="G4" s="544"/>
      <c r="H4" s="544"/>
      <c r="I4" s="544"/>
    </row>
    <row r="5" spans="1:9" ht="18.75" customHeight="1" x14ac:dyDescent="0.3">
      <c r="A5" s="544"/>
      <c r="B5" s="544"/>
      <c r="C5" s="544"/>
      <c r="D5" s="544"/>
      <c r="E5" s="544"/>
      <c r="F5" s="544"/>
      <c r="G5" s="544"/>
      <c r="H5" s="544"/>
      <c r="I5" s="544"/>
    </row>
    <row r="6" spans="1:9" ht="18.75" customHeight="1" x14ac:dyDescent="0.3">
      <c r="A6" s="544"/>
      <c r="B6" s="544"/>
      <c r="C6" s="544"/>
      <c r="D6" s="544"/>
      <c r="E6" s="544"/>
      <c r="F6" s="544"/>
      <c r="G6" s="544"/>
      <c r="H6" s="544"/>
      <c r="I6" s="544"/>
    </row>
    <row r="7" spans="1:9" ht="18.75" customHeight="1" x14ac:dyDescent="0.3">
      <c r="A7" s="544"/>
      <c r="B7" s="544"/>
      <c r="C7" s="544"/>
      <c r="D7" s="544"/>
      <c r="E7" s="544"/>
      <c r="F7" s="544"/>
      <c r="G7" s="544"/>
      <c r="H7" s="544"/>
      <c r="I7" s="544"/>
    </row>
    <row r="8" spans="1:9" x14ac:dyDescent="0.3">
      <c r="A8" s="545" t="s">
        <v>46</v>
      </c>
      <c r="B8" s="545"/>
      <c r="C8" s="545"/>
      <c r="D8" s="545"/>
      <c r="E8" s="545"/>
      <c r="F8" s="545"/>
      <c r="G8" s="545"/>
      <c r="H8" s="545"/>
      <c r="I8" s="545"/>
    </row>
    <row r="9" spans="1:9" x14ac:dyDescent="0.3">
      <c r="A9" s="545"/>
      <c r="B9" s="545"/>
      <c r="C9" s="545"/>
      <c r="D9" s="545"/>
      <c r="E9" s="545"/>
      <c r="F9" s="545"/>
      <c r="G9" s="545"/>
      <c r="H9" s="545"/>
      <c r="I9" s="545"/>
    </row>
    <row r="10" spans="1:9" x14ac:dyDescent="0.3">
      <c r="A10" s="545"/>
      <c r="B10" s="545"/>
      <c r="C10" s="545"/>
      <c r="D10" s="545"/>
      <c r="E10" s="545"/>
      <c r="F10" s="545"/>
      <c r="G10" s="545"/>
      <c r="H10" s="545"/>
      <c r="I10" s="545"/>
    </row>
    <row r="11" spans="1:9" x14ac:dyDescent="0.3">
      <c r="A11" s="545"/>
      <c r="B11" s="545"/>
      <c r="C11" s="545"/>
      <c r="D11" s="545"/>
      <c r="E11" s="545"/>
      <c r="F11" s="545"/>
      <c r="G11" s="545"/>
      <c r="H11" s="545"/>
      <c r="I11" s="545"/>
    </row>
    <row r="12" spans="1:9" x14ac:dyDescent="0.3">
      <c r="A12" s="545"/>
      <c r="B12" s="545"/>
      <c r="C12" s="545"/>
      <c r="D12" s="545"/>
      <c r="E12" s="545"/>
      <c r="F12" s="545"/>
      <c r="G12" s="545"/>
      <c r="H12" s="545"/>
      <c r="I12" s="545"/>
    </row>
    <row r="13" spans="1:9" x14ac:dyDescent="0.3">
      <c r="A13" s="545"/>
      <c r="B13" s="545"/>
      <c r="C13" s="545"/>
      <c r="D13" s="545"/>
      <c r="E13" s="545"/>
      <c r="F13" s="545"/>
      <c r="G13" s="545"/>
      <c r="H13" s="545"/>
      <c r="I13" s="545"/>
    </row>
    <row r="14" spans="1:9" x14ac:dyDescent="0.3">
      <c r="A14" s="545"/>
      <c r="B14" s="545"/>
      <c r="C14" s="545"/>
      <c r="D14" s="545"/>
      <c r="E14" s="545"/>
      <c r="F14" s="545"/>
      <c r="G14" s="545"/>
      <c r="H14" s="545"/>
      <c r="I14" s="545"/>
    </row>
    <row r="15" spans="1:9" ht="19.5" customHeight="1" x14ac:dyDescent="0.35">
      <c r="A15" s="50"/>
    </row>
    <row r="16" spans="1:9" ht="19.5" customHeight="1" x14ac:dyDescent="0.35">
      <c r="A16" s="517" t="s">
        <v>31</v>
      </c>
      <c r="B16" s="518"/>
      <c r="C16" s="518"/>
      <c r="D16" s="518"/>
      <c r="E16" s="518"/>
      <c r="F16" s="518"/>
      <c r="G16" s="518"/>
      <c r="H16" s="519"/>
    </row>
    <row r="17" spans="1:14" ht="20.25" customHeight="1" x14ac:dyDescent="0.3">
      <c r="A17" s="520" t="s">
        <v>47</v>
      </c>
      <c r="B17" s="520"/>
      <c r="C17" s="520"/>
      <c r="D17" s="520"/>
      <c r="E17" s="520"/>
      <c r="F17" s="520"/>
      <c r="G17" s="520"/>
      <c r="H17" s="520"/>
    </row>
    <row r="18" spans="1:14" ht="26.25" customHeight="1" x14ac:dyDescent="0.5">
      <c r="A18" s="52" t="s">
        <v>33</v>
      </c>
      <c r="B18" s="516" t="s">
        <v>5</v>
      </c>
      <c r="C18" s="516"/>
      <c r="D18" s="219"/>
      <c r="E18" s="53"/>
      <c r="F18" s="54"/>
      <c r="G18" s="54"/>
      <c r="H18" s="54"/>
    </row>
    <row r="19" spans="1:14" ht="26.25" customHeight="1" x14ac:dyDescent="0.5">
      <c r="A19" s="52" t="s">
        <v>34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5">
      <c r="A20" s="52" t="s">
        <v>35</v>
      </c>
      <c r="B20" s="521" t="s">
        <v>9</v>
      </c>
      <c r="C20" s="521"/>
      <c r="D20" s="54"/>
      <c r="E20" s="54"/>
      <c r="F20" s="54"/>
      <c r="G20" s="54"/>
      <c r="H20" s="54"/>
    </row>
    <row r="21" spans="1:14" ht="26.25" customHeight="1" x14ac:dyDescent="0.5">
      <c r="A21" s="52" t="s">
        <v>36</v>
      </c>
      <c r="B21" s="521" t="s">
        <v>11</v>
      </c>
      <c r="C21" s="521"/>
      <c r="D21" s="521"/>
      <c r="E21" s="521"/>
      <c r="F21" s="521"/>
      <c r="G21" s="521"/>
      <c r="H21" s="521"/>
      <c r="I21" s="56"/>
    </row>
    <row r="22" spans="1:14" ht="26.25" customHeight="1" x14ac:dyDescent="0.5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5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" x14ac:dyDescent="0.35">
      <c r="A24" s="52"/>
      <c r="B24" s="58"/>
    </row>
    <row r="25" spans="1:14" ht="18" x14ac:dyDescent="0.35">
      <c r="A25" s="59" t="s">
        <v>1</v>
      </c>
      <c r="B25" s="58"/>
    </row>
    <row r="26" spans="1:14" ht="26.25" customHeight="1" x14ac:dyDescent="0.45">
      <c r="A26" s="60" t="s">
        <v>4</v>
      </c>
      <c r="B26" s="516" t="s">
        <v>125</v>
      </c>
      <c r="C26" s="516"/>
    </row>
    <row r="27" spans="1:14" ht="26.25" customHeight="1" x14ac:dyDescent="0.5">
      <c r="A27" s="61" t="s">
        <v>48</v>
      </c>
      <c r="B27" s="522"/>
      <c r="C27" s="522"/>
    </row>
    <row r="28" spans="1:14" ht="27" customHeight="1" x14ac:dyDescent="0.45">
      <c r="A28" s="61" t="s">
        <v>6</v>
      </c>
      <c r="B28" s="62">
        <v>98.8</v>
      </c>
    </row>
    <row r="29" spans="1:14" s="3" customFormat="1" ht="27" customHeight="1" x14ac:dyDescent="0.5">
      <c r="A29" s="61" t="s">
        <v>49</v>
      </c>
      <c r="B29" s="63"/>
      <c r="C29" s="523" t="s">
        <v>50</v>
      </c>
      <c r="D29" s="524"/>
      <c r="E29" s="524"/>
      <c r="F29" s="524"/>
      <c r="G29" s="525"/>
      <c r="I29" s="64"/>
      <c r="J29" s="64"/>
      <c r="K29" s="64"/>
      <c r="L29" s="64"/>
    </row>
    <row r="30" spans="1:14" s="3" customFormat="1" ht="19.5" customHeight="1" x14ac:dyDescent="0.35">
      <c r="A30" s="61" t="s">
        <v>51</v>
      </c>
      <c r="B30" s="65">
        <f>B28-B29</f>
        <v>98.8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5">
      <c r="A31" s="61" t="s">
        <v>52</v>
      </c>
      <c r="B31" s="68">
        <v>1</v>
      </c>
      <c r="C31" s="526" t="s">
        <v>53</v>
      </c>
      <c r="D31" s="527"/>
      <c r="E31" s="527"/>
      <c r="F31" s="527"/>
      <c r="G31" s="527"/>
      <c r="H31" s="528"/>
      <c r="I31" s="64"/>
      <c r="J31" s="64"/>
      <c r="K31" s="64"/>
      <c r="L31" s="64"/>
    </row>
    <row r="32" spans="1:14" s="3" customFormat="1" ht="27" customHeight="1" x14ac:dyDescent="0.45">
      <c r="A32" s="61" t="s">
        <v>54</v>
      </c>
      <c r="B32" s="68">
        <v>1</v>
      </c>
      <c r="C32" s="526" t="s">
        <v>55</v>
      </c>
      <c r="D32" s="527"/>
      <c r="E32" s="527"/>
      <c r="F32" s="527"/>
      <c r="G32" s="527"/>
      <c r="H32" s="528"/>
      <c r="I32" s="64"/>
      <c r="J32" s="64"/>
      <c r="K32" s="64"/>
      <c r="L32" s="69"/>
      <c r="M32" s="69"/>
      <c r="N32" s="70"/>
    </row>
    <row r="33" spans="1:14" s="3" customFormat="1" ht="17.25" customHeight="1" x14ac:dyDescent="0.35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" x14ac:dyDescent="0.35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5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5">
      <c r="A36" s="74" t="s">
        <v>58</v>
      </c>
      <c r="B36" s="75">
        <v>20</v>
      </c>
      <c r="C36" s="51"/>
      <c r="D36" s="529" t="s">
        <v>59</v>
      </c>
      <c r="E36" s="530"/>
      <c r="F36" s="529" t="s">
        <v>60</v>
      </c>
      <c r="G36" s="531"/>
      <c r="J36" s="64"/>
      <c r="K36" s="64"/>
      <c r="L36" s="69"/>
      <c r="M36" s="69"/>
      <c r="N36" s="70"/>
    </row>
    <row r="37" spans="1:14" s="3" customFormat="1" ht="27" customHeight="1" x14ac:dyDescent="0.45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5">
      <c r="A38" s="76" t="s">
        <v>66</v>
      </c>
      <c r="B38" s="77">
        <v>20</v>
      </c>
      <c r="C38" s="83">
        <v>1</v>
      </c>
      <c r="D38" s="84">
        <v>106472425</v>
      </c>
      <c r="E38" s="85">
        <f>IF(ISBLANK(D38),"-",$D$48/$D$45*D38)</f>
        <v>106330155.25227247</v>
      </c>
      <c r="F38" s="84">
        <v>97772574</v>
      </c>
      <c r="G38" s="86">
        <f>IF(ISBLANK(F38),"-",$D$48/$F$45*F38)</f>
        <v>107331990.39229977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5">
      <c r="A39" s="76" t="s">
        <v>67</v>
      </c>
      <c r="B39" s="77">
        <v>1</v>
      </c>
      <c r="C39" s="88">
        <v>2</v>
      </c>
      <c r="D39" s="89">
        <v>106583690</v>
      </c>
      <c r="E39" s="90">
        <f>IF(ISBLANK(D39),"-",$D$48/$D$45*D39)</f>
        <v>106441271.57862779</v>
      </c>
      <c r="F39" s="89">
        <v>97827091</v>
      </c>
      <c r="G39" s="91">
        <f>IF(ISBLANK(F39),"-",$D$48/$F$45*F39)</f>
        <v>107391837.62635353</v>
      </c>
      <c r="I39" s="533">
        <f>ABS((F43/D43*D42)-F42)/D42</f>
        <v>9.2478147178255143E-3</v>
      </c>
      <c r="J39" s="64"/>
      <c r="K39" s="64"/>
      <c r="L39" s="69"/>
      <c r="M39" s="69"/>
      <c r="N39" s="70"/>
    </row>
    <row r="40" spans="1:14" ht="26.25" customHeight="1" x14ac:dyDescent="0.45">
      <c r="A40" s="76" t="s">
        <v>68</v>
      </c>
      <c r="B40" s="77">
        <v>1</v>
      </c>
      <c r="C40" s="88">
        <v>3</v>
      </c>
      <c r="D40" s="89">
        <v>106442999</v>
      </c>
      <c r="E40" s="90">
        <f>IF(ISBLANK(D40),"-",$D$48/$D$45*D40)</f>
        <v>106300768.57165113</v>
      </c>
      <c r="F40" s="89">
        <v>98009353</v>
      </c>
      <c r="G40" s="91">
        <f>IF(ISBLANK(F40),"-",$D$48/$F$45*F40)</f>
        <v>107591919.73969629</v>
      </c>
      <c r="I40" s="533"/>
      <c r="L40" s="69"/>
      <c r="M40" s="69"/>
      <c r="N40" s="92"/>
    </row>
    <row r="41" spans="1:14" ht="27" customHeight="1" x14ac:dyDescent="0.45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5">
      <c r="A42" s="76" t="s">
        <v>70</v>
      </c>
      <c r="B42" s="77">
        <v>1</v>
      </c>
      <c r="C42" s="98" t="s">
        <v>71</v>
      </c>
      <c r="D42" s="99">
        <f>AVERAGE(D38:D41)</f>
        <v>106499704.66666667</v>
      </c>
      <c r="E42" s="100">
        <f>AVERAGE(E38:E41)</f>
        <v>106357398.46751714</v>
      </c>
      <c r="F42" s="99">
        <f>AVERAGE(F38:F41)</f>
        <v>97869672.666666672</v>
      </c>
      <c r="G42" s="101">
        <f>AVERAGE(G38:G41)</f>
        <v>107438582.58611654</v>
      </c>
      <c r="H42" s="102"/>
    </row>
    <row r="43" spans="1:14" ht="26.25" customHeight="1" x14ac:dyDescent="0.45">
      <c r="A43" s="76" t="s">
        <v>72</v>
      </c>
      <c r="B43" s="77">
        <v>1</v>
      </c>
      <c r="C43" s="103" t="s">
        <v>73</v>
      </c>
      <c r="D43" s="104">
        <v>20.27</v>
      </c>
      <c r="E43" s="92"/>
      <c r="F43" s="104">
        <v>18.440000000000001</v>
      </c>
      <c r="H43" s="102"/>
    </row>
    <row r="44" spans="1:14" ht="26.25" customHeight="1" x14ac:dyDescent="0.45">
      <c r="A44" s="76" t="s">
        <v>74</v>
      </c>
      <c r="B44" s="77">
        <v>1</v>
      </c>
      <c r="C44" s="105" t="s">
        <v>75</v>
      </c>
      <c r="D44" s="106">
        <f>D43*$B$34</f>
        <v>20.27</v>
      </c>
      <c r="E44" s="107"/>
      <c r="F44" s="106">
        <f>F43*$B$34</f>
        <v>18.440000000000001</v>
      </c>
      <c r="H44" s="102"/>
    </row>
    <row r="45" spans="1:14" ht="19.5" customHeight="1" x14ac:dyDescent="0.35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20.026759999999999</v>
      </c>
      <c r="E45" s="110"/>
      <c r="F45" s="109">
        <f>F44*$B$30/100</f>
        <v>18.218720000000001</v>
      </c>
      <c r="H45" s="102"/>
    </row>
    <row r="46" spans="1:14" ht="19.5" customHeight="1" x14ac:dyDescent="0.35">
      <c r="A46" s="534" t="s">
        <v>78</v>
      </c>
      <c r="B46" s="535"/>
      <c r="C46" s="105" t="s">
        <v>79</v>
      </c>
      <c r="D46" s="111">
        <f>D45/$B$45</f>
        <v>0.20026759999999999</v>
      </c>
      <c r="E46" s="112"/>
      <c r="F46" s="113">
        <f>F45/$B$45</f>
        <v>0.18218720000000002</v>
      </c>
      <c r="H46" s="102"/>
    </row>
    <row r="47" spans="1:14" ht="27" customHeight="1" x14ac:dyDescent="0.45">
      <c r="A47" s="536"/>
      <c r="B47" s="537"/>
      <c r="C47" s="114" t="s">
        <v>80</v>
      </c>
      <c r="D47" s="115">
        <v>0.2</v>
      </c>
      <c r="E47" s="116"/>
      <c r="F47" s="112"/>
      <c r="H47" s="102"/>
    </row>
    <row r="48" spans="1:14" ht="18" x14ac:dyDescent="0.35">
      <c r="C48" s="117" t="s">
        <v>81</v>
      </c>
      <c r="D48" s="109">
        <f>D47*$B$45</f>
        <v>20</v>
      </c>
      <c r="F48" s="118"/>
      <c r="H48" s="102"/>
    </row>
    <row r="49" spans="1:12" ht="19.5" customHeight="1" x14ac:dyDescent="0.35">
      <c r="C49" s="119" t="s">
        <v>82</v>
      </c>
      <c r="D49" s="120">
        <f>D48/B34</f>
        <v>20</v>
      </c>
      <c r="F49" s="118"/>
      <c r="H49" s="102"/>
    </row>
    <row r="50" spans="1:12" ht="18" x14ac:dyDescent="0.35">
      <c r="C50" s="74" t="s">
        <v>83</v>
      </c>
      <c r="D50" s="121">
        <f>AVERAGE(E38:E41,G38:G41)</f>
        <v>106897990.52681683</v>
      </c>
      <c r="F50" s="122"/>
      <c r="H50" s="102"/>
    </row>
    <row r="51" spans="1:12" ht="18" x14ac:dyDescent="0.35">
      <c r="C51" s="76" t="s">
        <v>84</v>
      </c>
      <c r="D51" s="123">
        <f>STDEV(E38:E41,G38:G41)/D50</f>
        <v>5.6151374334605193E-3</v>
      </c>
      <c r="F51" s="122"/>
      <c r="H51" s="102"/>
    </row>
    <row r="52" spans="1:12" ht="19.5" customHeight="1" x14ac:dyDescent="0.35">
      <c r="C52" s="124" t="s">
        <v>20</v>
      </c>
      <c r="D52" s="125">
        <f>COUNT(E38:E41,G38:G41)</f>
        <v>6</v>
      </c>
      <c r="F52" s="122"/>
    </row>
    <row r="54" spans="1:12" ht="18" x14ac:dyDescent="0.35">
      <c r="A54" s="126" t="s">
        <v>1</v>
      </c>
      <c r="B54" s="127" t="s">
        <v>85</v>
      </c>
    </row>
    <row r="55" spans="1:12" ht="18" x14ac:dyDescent="0.35">
      <c r="A55" s="51" t="s">
        <v>86</v>
      </c>
      <c r="B55" s="128" t="str">
        <f>B21</f>
        <v xml:space="preserve">Lamivudine 30mg, Zidovudine 60mg, Nevirapine 50mg </v>
      </c>
    </row>
    <row r="56" spans="1:12" ht="26.25" customHeight="1" x14ac:dyDescent="0.45">
      <c r="A56" s="129" t="s">
        <v>87</v>
      </c>
      <c r="B56" s="130">
        <v>50</v>
      </c>
      <c r="C56" s="51" t="str">
        <f>B20</f>
        <v>Lamivudine     Nevirapine and Zidovudine</v>
      </c>
      <c r="H56" s="131"/>
    </row>
    <row r="57" spans="1:12" ht="18" x14ac:dyDescent="0.35">
      <c r="A57" s="128" t="s">
        <v>88</v>
      </c>
      <c r="B57" s="220">
        <f>Uniformity!C46</f>
        <v>349.50850000000003</v>
      </c>
      <c r="H57" s="131"/>
    </row>
    <row r="58" spans="1:12" ht="19.5" customHeight="1" x14ac:dyDescent="0.35">
      <c r="H58" s="131"/>
    </row>
    <row r="59" spans="1:12" s="3" customFormat="1" ht="27" customHeight="1" x14ac:dyDescent="0.45">
      <c r="A59" s="74" t="s">
        <v>89</v>
      </c>
      <c r="B59" s="75">
        <v>50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5">
      <c r="A60" s="76" t="s">
        <v>93</v>
      </c>
      <c r="B60" s="77">
        <v>5</v>
      </c>
      <c r="C60" s="538" t="s">
        <v>94</v>
      </c>
      <c r="D60" s="541">
        <v>348.44</v>
      </c>
      <c r="E60" s="134">
        <v>1</v>
      </c>
      <c r="F60" s="135">
        <v>130954964</v>
      </c>
      <c r="G60" s="221">
        <f>IF(ISBLANK(F60),"-",(F60/$D$50*$D$47*$B$68)*($B$57/$D$60))</f>
        <v>49.152108485678845</v>
      </c>
      <c r="H60" s="136">
        <f t="shared" ref="H60:H71" si="0">IF(ISBLANK(F60),"-",G60/$B$56)</f>
        <v>0.98304216971357694</v>
      </c>
      <c r="L60" s="64"/>
    </row>
    <row r="61" spans="1:12" s="3" customFormat="1" ht="26.25" customHeight="1" x14ac:dyDescent="0.45">
      <c r="A61" s="76" t="s">
        <v>95</v>
      </c>
      <c r="B61" s="77">
        <v>20</v>
      </c>
      <c r="C61" s="539"/>
      <c r="D61" s="542"/>
      <c r="E61" s="137">
        <v>2</v>
      </c>
      <c r="F61" s="89">
        <v>132290723</v>
      </c>
      <c r="G61" s="222">
        <f>IF(ISBLANK(F61),"-",(F61/$D$50*$D$47*$B$68)*($B$57/$D$60))</f>
        <v>49.653466886103601</v>
      </c>
      <c r="H61" s="138">
        <f t="shared" si="0"/>
        <v>0.99306933772207207</v>
      </c>
      <c r="L61" s="64"/>
    </row>
    <row r="62" spans="1:12" s="3" customFormat="1" ht="26.25" customHeight="1" x14ac:dyDescent="0.45">
      <c r="A62" s="76" t="s">
        <v>96</v>
      </c>
      <c r="B62" s="77">
        <v>1</v>
      </c>
      <c r="C62" s="539"/>
      <c r="D62" s="542"/>
      <c r="E62" s="137">
        <v>3</v>
      </c>
      <c r="F62" s="139">
        <v>130800182</v>
      </c>
      <c r="G62" s="222">
        <f>IF(ISBLANK(F62),"-",(F62/$D$50*$D$47*$B$68)*($B$57/$D$60))</f>
        <v>49.094013233515433</v>
      </c>
      <c r="H62" s="138">
        <f t="shared" si="0"/>
        <v>0.98188026467030864</v>
      </c>
      <c r="L62" s="64"/>
    </row>
    <row r="63" spans="1:12" ht="27" customHeight="1" x14ac:dyDescent="0.45">
      <c r="A63" s="76" t="s">
        <v>97</v>
      </c>
      <c r="B63" s="77">
        <v>1</v>
      </c>
      <c r="C63" s="540"/>
      <c r="D63" s="543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5">
      <c r="A64" s="76" t="s">
        <v>98</v>
      </c>
      <c r="B64" s="77">
        <v>1</v>
      </c>
      <c r="C64" s="538" t="s">
        <v>99</v>
      </c>
      <c r="D64" s="541">
        <v>360.42</v>
      </c>
      <c r="E64" s="134">
        <v>1</v>
      </c>
      <c r="F64" s="135"/>
      <c r="G64" s="223" t="str">
        <f>IF(ISBLANK(F64),"-",(F64/$D$50*$D$47*$B$68)*($B$57/$D$64))</f>
        <v>-</v>
      </c>
      <c r="H64" s="142" t="str">
        <f t="shared" si="0"/>
        <v>-</v>
      </c>
    </row>
    <row r="65" spans="1:8" ht="26.25" customHeight="1" x14ac:dyDescent="0.45">
      <c r="A65" s="76" t="s">
        <v>100</v>
      </c>
      <c r="B65" s="77">
        <v>1</v>
      </c>
      <c r="C65" s="539"/>
      <c r="D65" s="542"/>
      <c r="E65" s="137">
        <v>2</v>
      </c>
      <c r="F65" s="89">
        <v>132108501</v>
      </c>
      <c r="G65" s="224">
        <f>IF(ISBLANK(F65),"-",(F65/$D$50*$D$47*$B$68)*($B$57/$D$64))</f>
        <v>47.936914245193144</v>
      </c>
      <c r="H65" s="143">
        <f t="shared" si="0"/>
        <v>0.95873828490386293</v>
      </c>
    </row>
    <row r="66" spans="1:8" ht="26.25" customHeight="1" x14ac:dyDescent="0.45">
      <c r="A66" s="76" t="s">
        <v>101</v>
      </c>
      <c r="B66" s="77">
        <v>1</v>
      </c>
      <c r="C66" s="539"/>
      <c r="D66" s="542"/>
      <c r="E66" s="137">
        <v>3</v>
      </c>
      <c r="F66" s="89"/>
      <c r="G66" s="224" t="str">
        <f>IF(ISBLANK(F66),"-",(F66/$D$50*$D$47*$B$68)*($B$57/$D$64))</f>
        <v>-</v>
      </c>
      <c r="H66" s="143" t="str">
        <f t="shared" si="0"/>
        <v>-</v>
      </c>
    </row>
    <row r="67" spans="1:8" ht="27" customHeight="1" x14ac:dyDescent="0.45">
      <c r="A67" s="76" t="s">
        <v>102</v>
      </c>
      <c r="B67" s="77">
        <v>1</v>
      </c>
      <c r="C67" s="540"/>
      <c r="D67" s="543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5">
      <c r="A68" s="76" t="s">
        <v>103</v>
      </c>
      <c r="B68" s="145">
        <f>(B67/B66)*(B65/B64)*(B63/B62)*(B61/B60)*B59</f>
        <v>200</v>
      </c>
      <c r="C68" s="538" t="s">
        <v>104</v>
      </c>
      <c r="D68" s="541">
        <v>343.68</v>
      </c>
      <c r="E68" s="134">
        <v>1</v>
      </c>
      <c r="F68" s="135">
        <v>132307009</v>
      </c>
      <c r="G68" s="223">
        <f>IF(ISBLANK(F68),"-",(F68/$D$50*$D$47*$B$68)*($B$57/$D$68))</f>
        <v>50.347369409080656</v>
      </c>
      <c r="H68" s="138">
        <f t="shared" si="0"/>
        <v>1.0069473881816131</v>
      </c>
    </row>
    <row r="69" spans="1:8" ht="27" customHeight="1" x14ac:dyDescent="0.5">
      <c r="A69" s="124" t="s">
        <v>105</v>
      </c>
      <c r="B69" s="146">
        <f>(D47*B68)/B56*B57</f>
        <v>279.60680000000002</v>
      </c>
      <c r="C69" s="539"/>
      <c r="D69" s="542"/>
      <c r="E69" s="137">
        <v>2</v>
      </c>
      <c r="F69" s="89">
        <v>131676415</v>
      </c>
      <c r="G69" s="224">
        <f>IF(ISBLANK(F69),"-",(F69/$D$50*$D$47*$B$68)*($B$57/$D$68))</f>
        <v>50.107406694292436</v>
      </c>
      <c r="H69" s="138">
        <f t="shared" si="0"/>
        <v>1.0021481338858487</v>
      </c>
    </row>
    <row r="70" spans="1:8" ht="26.25" customHeight="1" x14ac:dyDescent="0.45">
      <c r="A70" s="551" t="s">
        <v>78</v>
      </c>
      <c r="B70" s="552"/>
      <c r="C70" s="539"/>
      <c r="D70" s="542"/>
      <c r="E70" s="137">
        <v>3</v>
      </c>
      <c r="F70" s="89">
        <v>132901650</v>
      </c>
      <c r="G70" s="224">
        <f>IF(ISBLANK(F70),"-",(F70/$D$50*$D$47*$B$68)*($B$57/$D$68))</f>
        <v>50.573650770280388</v>
      </c>
      <c r="H70" s="138">
        <f t="shared" si="0"/>
        <v>1.0114730154056077</v>
      </c>
    </row>
    <row r="71" spans="1:8" ht="27" customHeight="1" x14ac:dyDescent="0.45">
      <c r="A71" s="553"/>
      <c r="B71" s="554"/>
      <c r="C71" s="550"/>
      <c r="D71" s="543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5">
      <c r="A72" s="148"/>
      <c r="B72" s="148"/>
      <c r="C72" s="148"/>
      <c r="D72" s="148"/>
      <c r="E72" s="148"/>
      <c r="F72" s="150" t="s">
        <v>71</v>
      </c>
      <c r="G72" s="230">
        <f>AVERAGE(G60:G71)</f>
        <v>49.552132817734922</v>
      </c>
      <c r="H72" s="151">
        <f>AVERAGE(H60:H71)</f>
        <v>0.99104265635469857</v>
      </c>
    </row>
    <row r="73" spans="1:8" ht="26.25" customHeight="1" x14ac:dyDescent="0.45">
      <c r="C73" s="148"/>
      <c r="D73" s="148"/>
      <c r="E73" s="148"/>
      <c r="F73" s="152" t="s">
        <v>84</v>
      </c>
      <c r="G73" s="226">
        <f>STDEV(G60:G71)/G72</f>
        <v>1.8373221357252854E-2</v>
      </c>
      <c r="H73" s="226">
        <f>STDEV(H60:H71)/H72</f>
        <v>1.8373221357252827E-2</v>
      </c>
    </row>
    <row r="74" spans="1:8" ht="27" customHeight="1" x14ac:dyDescent="0.45">
      <c r="A74" s="148"/>
      <c r="B74" s="148"/>
      <c r="C74" s="149"/>
      <c r="D74" s="149"/>
      <c r="E74" s="153"/>
      <c r="F74" s="154" t="s">
        <v>20</v>
      </c>
      <c r="G74" s="155">
        <f>COUNT(G60:G71)</f>
        <v>7</v>
      </c>
      <c r="H74" s="155">
        <f>COUNT(H60:H71)</f>
        <v>7</v>
      </c>
    </row>
    <row r="76" spans="1:8" ht="26.25" customHeight="1" x14ac:dyDescent="0.45">
      <c r="A76" s="60" t="s">
        <v>106</v>
      </c>
      <c r="B76" s="156" t="s">
        <v>107</v>
      </c>
      <c r="C76" s="546" t="str">
        <f>B20</f>
        <v>Lamivudine     Nevirapine and Zidovudine</v>
      </c>
      <c r="D76" s="546"/>
      <c r="E76" s="157" t="s">
        <v>108</v>
      </c>
      <c r="F76" s="157"/>
      <c r="G76" s="158">
        <f>H72</f>
        <v>0.99104265635469857</v>
      </c>
      <c r="H76" s="159"/>
    </row>
    <row r="77" spans="1:8" ht="18" x14ac:dyDescent="0.35">
      <c r="A77" s="59" t="s">
        <v>109</v>
      </c>
      <c r="B77" s="59" t="s">
        <v>110</v>
      </c>
    </row>
    <row r="78" spans="1:8" ht="18" x14ac:dyDescent="0.35">
      <c r="A78" s="59"/>
      <c r="B78" s="59"/>
    </row>
    <row r="79" spans="1:8" ht="26.25" customHeight="1" x14ac:dyDescent="0.45">
      <c r="A79" s="60" t="s">
        <v>4</v>
      </c>
      <c r="B79" s="532" t="str">
        <f>B26</f>
        <v>NEVIRAPINE</v>
      </c>
      <c r="C79" s="532"/>
    </row>
    <row r="80" spans="1:8" ht="26.25" customHeight="1" x14ac:dyDescent="0.45">
      <c r="A80" s="61" t="s">
        <v>48</v>
      </c>
      <c r="B80" s="532">
        <f>B27</f>
        <v>0</v>
      </c>
      <c r="C80" s="532"/>
    </row>
    <row r="81" spans="1:12" ht="27" customHeight="1" x14ac:dyDescent="0.45">
      <c r="A81" s="61" t="s">
        <v>6</v>
      </c>
      <c r="B81" s="160">
        <f>B28</f>
        <v>98.8</v>
      </c>
    </row>
    <row r="82" spans="1:12" s="3" customFormat="1" ht="27" customHeight="1" x14ac:dyDescent="0.5">
      <c r="A82" s="61" t="s">
        <v>49</v>
      </c>
      <c r="B82" s="63">
        <v>0</v>
      </c>
      <c r="C82" s="523" t="s">
        <v>50</v>
      </c>
      <c r="D82" s="524"/>
      <c r="E82" s="524"/>
      <c r="F82" s="524"/>
      <c r="G82" s="525"/>
      <c r="I82" s="64"/>
      <c r="J82" s="64"/>
      <c r="K82" s="64"/>
      <c r="L82" s="64"/>
    </row>
    <row r="83" spans="1:12" s="3" customFormat="1" ht="19.5" customHeight="1" x14ac:dyDescent="0.35">
      <c r="A83" s="61" t="s">
        <v>51</v>
      </c>
      <c r="B83" s="65">
        <f>B81-B82</f>
        <v>98.8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5">
      <c r="A84" s="61" t="s">
        <v>52</v>
      </c>
      <c r="B84" s="68">
        <v>154.46</v>
      </c>
      <c r="C84" s="526" t="s">
        <v>111</v>
      </c>
      <c r="D84" s="527"/>
      <c r="E84" s="527"/>
      <c r="F84" s="527"/>
      <c r="G84" s="527"/>
      <c r="H84" s="528"/>
      <c r="I84" s="64"/>
      <c r="J84" s="64"/>
      <c r="K84" s="64"/>
      <c r="L84" s="64"/>
    </row>
    <row r="85" spans="1:12" s="3" customFormat="1" ht="27" customHeight="1" x14ac:dyDescent="0.45">
      <c r="A85" s="61" t="s">
        <v>54</v>
      </c>
      <c r="B85" s="68">
        <v>165.23</v>
      </c>
      <c r="C85" s="526" t="s">
        <v>112</v>
      </c>
      <c r="D85" s="527"/>
      <c r="E85" s="527"/>
      <c r="F85" s="527"/>
      <c r="G85" s="527"/>
      <c r="H85" s="528"/>
      <c r="I85" s="64"/>
      <c r="J85" s="64"/>
      <c r="K85" s="64"/>
      <c r="L85" s="64"/>
    </row>
    <row r="86" spans="1:12" s="3" customFormat="1" ht="18" x14ac:dyDescent="0.35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" x14ac:dyDescent="0.35">
      <c r="A87" s="61" t="s">
        <v>56</v>
      </c>
      <c r="B87" s="73">
        <f>B84/B85</f>
        <v>0.93481813230042976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5">
      <c r="A88" s="59"/>
      <c r="B88" s="59"/>
    </row>
    <row r="89" spans="1:12" ht="27" customHeight="1" x14ac:dyDescent="0.45">
      <c r="A89" s="74" t="s">
        <v>58</v>
      </c>
      <c r="B89" s="75">
        <v>25</v>
      </c>
      <c r="D89" s="161" t="s">
        <v>59</v>
      </c>
      <c r="E89" s="162"/>
      <c r="F89" s="529" t="s">
        <v>60</v>
      </c>
      <c r="G89" s="531"/>
    </row>
    <row r="90" spans="1:12" ht="27" customHeight="1" x14ac:dyDescent="0.45">
      <c r="A90" s="76" t="s">
        <v>61</v>
      </c>
      <c r="B90" s="77">
        <v>4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5">
      <c r="A91" s="76" t="s">
        <v>66</v>
      </c>
      <c r="B91" s="77">
        <v>200</v>
      </c>
      <c r="C91" s="165">
        <v>1</v>
      </c>
      <c r="D91" s="84"/>
      <c r="E91" s="85" t="str">
        <f>IF(ISBLANK(D91),"-",$D$101/$D$98*D91)</f>
        <v>-</v>
      </c>
      <c r="F91" s="84"/>
      <c r="G91" s="86" t="str">
        <f>IF(ISBLANK(F91),"-",$D$101/$F$98*F91)</f>
        <v>-</v>
      </c>
      <c r="I91" s="87"/>
    </row>
    <row r="92" spans="1:12" ht="26.25" customHeight="1" x14ac:dyDescent="0.45">
      <c r="A92" s="76" t="s">
        <v>67</v>
      </c>
      <c r="B92" s="77">
        <v>1</v>
      </c>
      <c r="C92" s="149">
        <v>2</v>
      </c>
      <c r="D92" s="89"/>
      <c r="E92" s="90" t="str">
        <f>IF(ISBLANK(D92),"-",$D$101/$D$98*D92)</f>
        <v>-</v>
      </c>
      <c r="F92" s="89"/>
      <c r="G92" s="91" t="str">
        <f>IF(ISBLANK(F92),"-",$D$101/$F$98*F92)</f>
        <v>-</v>
      </c>
      <c r="I92" s="533" t="e">
        <f>ABS((F96/D96*D95)-F95)/D95</f>
        <v>#DIV/0!</v>
      </c>
    </row>
    <row r="93" spans="1:12" ht="26.25" customHeight="1" x14ac:dyDescent="0.45">
      <c r="A93" s="76" t="s">
        <v>68</v>
      </c>
      <c r="B93" s="77">
        <v>1</v>
      </c>
      <c r="C93" s="149">
        <v>3</v>
      </c>
      <c r="D93" s="89"/>
      <c r="E93" s="90" t="str">
        <f>IF(ISBLANK(D93),"-",$D$101/$D$98*D93)</f>
        <v>-</v>
      </c>
      <c r="F93" s="89"/>
      <c r="G93" s="91" t="str">
        <f>IF(ISBLANK(F93),"-",$D$101/$F$98*F93)</f>
        <v>-</v>
      </c>
      <c r="I93" s="533"/>
    </row>
    <row r="94" spans="1:12" ht="27" customHeight="1" x14ac:dyDescent="0.45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5">
      <c r="A95" s="76" t="s">
        <v>70</v>
      </c>
      <c r="B95" s="77">
        <v>1</v>
      </c>
      <c r="C95" s="168" t="s">
        <v>71</v>
      </c>
      <c r="D95" s="169" t="e">
        <f>AVERAGE(D91:D94)</f>
        <v>#DIV/0!</v>
      </c>
      <c r="E95" s="100" t="e">
        <f>AVERAGE(E91:E94)</f>
        <v>#DIV/0!</v>
      </c>
      <c r="F95" s="170" t="e">
        <f>AVERAGE(F91:F94)</f>
        <v>#DIV/0!</v>
      </c>
      <c r="G95" s="171" t="e">
        <f>AVERAGE(G91:G94)</f>
        <v>#DIV/0!</v>
      </c>
    </row>
    <row r="96" spans="1:12" ht="26.25" customHeight="1" x14ac:dyDescent="0.45">
      <c r="A96" s="76" t="s">
        <v>72</v>
      </c>
      <c r="B96" s="62">
        <v>1</v>
      </c>
      <c r="C96" s="172" t="s">
        <v>113</v>
      </c>
      <c r="D96" s="173">
        <v>25.12</v>
      </c>
      <c r="E96" s="92"/>
      <c r="F96" s="104">
        <v>25.78</v>
      </c>
    </row>
    <row r="97" spans="1:10" ht="26.25" customHeight="1" x14ac:dyDescent="0.45">
      <c r="A97" s="76" t="s">
        <v>74</v>
      </c>
      <c r="B97" s="62">
        <v>1</v>
      </c>
      <c r="C97" s="174" t="s">
        <v>114</v>
      </c>
      <c r="D97" s="175">
        <f>D96*$B$87</f>
        <v>23.482631483386797</v>
      </c>
      <c r="E97" s="107"/>
      <c r="F97" s="106">
        <f>F96*$B$87</f>
        <v>24.09961145070508</v>
      </c>
    </row>
    <row r="98" spans="1:10" ht="19.5" customHeight="1" x14ac:dyDescent="0.35">
      <c r="A98" s="76" t="s">
        <v>76</v>
      </c>
      <c r="B98" s="176">
        <f>(B97/B96)*(B95/B94)*(B93/B92)*(B91/B90)*B89</f>
        <v>1250</v>
      </c>
      <c r="C98" s="174" t="s">
        <v>115</v>
      </c>
      <c r="D98" s="177">
        <f>D97*$B$83/100</f>
        <v>23.200839905586154</v>
      </c>
      <c r="E98" s="110"/>
      <c r="F98" s="109">
        <f>F97*$B$83/100</f>
        <v>23.810416113296618</v>
      </c>
    </row>
    <row r="99" spans="1:10" ht="19.5" customHeight="1" x14ac:dyDescent="0.35">
      <c r="A99" s="534" t="s">
        <v>78</v>
      </c>
      <c r="B99" s="548"/>
      <c r="C99" s="174" t="s">
        <v>116</v>
      </c>
      <c r="D99" s="178">
        <f>D98/$B$98</f>
        <v>1.8560671924468922E-2</v>
      </c>
      <c r="E99" s="110"/>
      <c r="F99" s="113">
        <f>F98/$B$98</f>
        <v>1.9048332890637294E-2</v>
      </c>
      <c r="G99" s="179"/>
      <c r="H99" s="102"/>
    </row>
    <row r="100" spans="1:10" ht="19.5" customHeight="1" x14ac:dyDescent="0.35">
      <c r="A100" s="536"/>
      <c r="B100" s="549"/>
      <c r="C100" s="174" t="s">
        <v>80</v>
      </c>
      <c r="D100" s="180">
        <f>$B$56/$B$116</f>
        <v>5.5555555555555558E-3</v>
      </c>
      <c r="F100" s="118"/>
      <c r="G100" s="181"/>
      <c r="H100" s="102"/>
    </row>
    <row r="101" spans="1:10" ht="18" x14ac:dyDescent="0.35">
      <c r="C101" s="174" t="s">
        <v>81</v>
      </c>
      <c r="D101" s="175">
        <f>D100*$B$98</f>
        <v>6.9444444444444446</v>
      </c>
      <c r="F101" s="118"/>
      <c r="G101" s="179"/>
      <c r="H101" s="102"/>
    </row>
    <row r="102" spans="1:10" ht="19.5" customHeight="1" x14ac:dyDescent="0.35">
      <c r="C102" s="182" t="s">
        <v>82</v>
      </c>
      <c r="D102" s="183">
        <f>D101/B34</f>
        <v>6.9444444444444446</v>
      </c>
      <c r="F102" s="122"/>
      <c r="G102" s="179"/>
      <c r="H102" s="102"/>
      <c r="J102" s="184"/>
    </row>
    <row r="103" spans="1:10" ht="18" x14ac:dyDescent="0.35">
      <c r="C103" s="185" t="s">
        <v>117</v>
      </c>
      <c r="D103" s="186" t="e">
        <f>AVERAGE(E91:E94,G91:G94)</f>
        <v>#DIV/0!</v>
      </c>
      <c r="F103" s="122"/>
      <c r="G103" s="187"/>
      <c r="H103" s="102"/>
      <c r="J103" s="188"/>
    </row>
    <row r="104" spans="1:10" ht="18" x14ac:dyDescent="0.35">
      <c r="C104" s="152" t="s">
        <v>84</v>
      </c>
      <c r="D104" s="189" t="e">
        <f>STDEV(E91:E94,G91:G94)/D103</f>
        <v>#DIV/0!</v>
      </c>
      <c r="F104" s="122"/>
      <c r="G104" s="179"/>
      <c r="H104" s="102"/>
      <c r="J104" s="188"/>
    </row>
    <row r="105" spans="1:10" ht="19.5" customHeight="1" x14ac:dyDescent="0.35">
      <c r="C105" s="154" t="s">
        <v>20</v>
      </c>
      <c r="D105" s="190">
        <f>COUNT(E91:E94,G91:G94)</f>
        <v>0</v>
      </c>
      <c r="F105" s="122"/>
      <c r="G105" s="179"/>
      <c r="H105" s="102"/>
      <c r="J105" s="188"/>
    </row>
    <row r="106" spans="1:10" ht="19.5" customHeight="1" x14ac:dyDescent="0.35">
      <c r="A106" s="126"/>
      <c r="B106" s="126"/>
      <c r="C106" s="126"/>
      <c r="D106" s="126"/>
      <c r="E106" s="126"/>
    </row>
    <row r="107" spans="1:10" ht="26.25" customHeight="1" x14ac:dyDescent="0.45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5">
      <c r="A108" s="76" t="s">
        <v>122</v>
      </c>
      <c r="B108" s="77">
        <v>5</v>
      </c>
      <c r="C108" s="195">
        <v>1</v>
      </c>
      <c r="D108" s="196"/>
      <c r="E108" s="227" t="str">
        <f t="shared" ref="E108:E113" si="1">IF(ISBLANK(D108),"-",D108/$D$103*$D$100*$B$116)</f>
        <v>-</v>
      </c>
      <c r="F108" s="197" t="str">
        <f t="shared" ref="F108:F113" si="2">IF(ISBLANK(D108), "-", E108/$B$56)</f>
        <v>-</v>
      </c>
    </row>
    <row r="109" spans="1:10" ht="26.25" customHeight="1" x14ac:dyDescent="0.45">
      <c r="A109" s="76" t="s">
        <v>95</v>
      </c>
      <c r="B109" s="77">
        <v>50</v>
      </c>
      <c r="C109" s="195">
        <v>2</v>
      </c>
      <c r="D109" s="196"/>
      <c r="E109" s="228" t="str">
        <f t="shared" si="1"/>
        <v>-</v>
      </c>
      <c r="F109" s="198" t="str">
        <f t="shared" si="2"/>
        <v>-</v>
      </c>
    </row>
    <row r="110" spans="1:10" ht="26.25" customHeight="1" x14ac:dyDescent="0.45">
      <c r="A110" s="76" t="s">
        <v>96</v>
      </c>
      <c r="B110" s="77">
        <v>1</v>
      </c>
      <c r="C110" s="195">
        <v>3</v>
      </c>
      <c r="D110" s="196"/>
      <c r="E110" s="228" t="str">
        <f t="shared" si="1"/>
        <v>-</v>
      </c>
      <c r="F110" s="198" t="str">
        <f t="shared" si="2"/>
        <v>-</v>
      </c>
    </row>
    <row r="111" spans="1:10" ht="26.25" customHeight="1" x14ac:dyDescent="0.45">
      <c r="A111" s="76" t="s">
        <v>97</v>
      </c>
      <c r="B111" s="77">
        <v>1</v>
      </c>
      <c r="C111" s="195">
        <v>4</v>
      </c>
      <c r="D111" s="196"/>
      <c r="E111" s="228" t="str">
        <f t="shared" si="1"/>
        <v>-</v>
      </c>
      <c r="F111" s="198" t="str">
        <f t="shared" si="2"/>
        <v>-</v>
      </c>
    </row>
    <row r="112" spans="1:10" ht="26.25" customHeight="1" x14ac:dyDescent="0.45">
      <c r="A112" s="76" t="s">
        <v>98</v>
      </c>
      <c r="B112" s="77">
        <v>1</v>
      </c>
      <c r="C112" s="195">
        <v>5</v>
      </c>
      <c r="D112" s="196"/>
      <c r="E112" s="228" t="str">
        <f t="shared" si="1"/>
        <v>-</v>
      </c>
      <c r="F112" s="198" t="str">
        <f t="shared" si="2"/>
        <v>-</v>
      </c>
    </row>
    <row r="113" spans="1:10" ht="26.25" customHeight="1" x14ac:dyDescent="0.45">
      <c r="A113" s="76" t="s">
        <v>100</v>
      </c>
      <c r="B113" s="77">
        <v>1</v>
      </c>
      <c r="C113" s="199">
        <v>6</v>
      </c>
      <c r="D113" s="200"/>
      <c r="E113" s="229" t="str">
        <f t="shared" si="1"/>
        <v>-</v>
      </c>
      <c r="F113" s="201" t="str">
        <f t="shared" si="2"/>
        <v>-</v>
      </c>
    </row>
    <row r="114" spans="1:10" ht="26.25" customHeight="1" x14ac:dyDescent="0.45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5">
      <c r="A115" s="76" t="s">
        <v>102</v>
      </c>
      <c r="B115" s="77">
        <v>1</v>
      </c>
      <c r="C115" s="195"/>
      <c r="D115" s="203" t="s">
        <v>71</v>
      </c>
      <c r="E115" s="231" t="e">
        <f>AVERAGE(E108:E113)</f>
        <v>#DIV/0!</v>
      </c>
      <c r="F115" s="204" t="e">
        <f>AVERAGE(F108:F113)</f>
        <v>#DIV/0!</v>
      </c>
    </row>
    <row r="116" spans="1:10" ht="27" customHeight="1" x14ac:dyDescent="0.45">
      <c r="A116" s="76" t="s">
        <v>103</v>
      </c>
      <c r="B116" s="108">
        <f>(B115/B114)*(B113/B112)*(B111/B110)*(B109/B108)*B107</f>
        <v>9000</v>
      </c>
      <c r="C116" s="205"/>
      <c r="D116" s="168" t="s">
        <v>84</v>
      </c>
      <c r="E116" s="206" t="e">
        <f>STDEV(E108:E113)/E115</f>
        <v>#DIV/0!</v>
      </c>
      <c r="F116" s="206" t="e">
        <f>STDEV(F108:F113)/F115</f>
        <v>#DIV/0!</v>
      </c>
      <c r="I116" s="50"/>
    </row>
    <row r="117" spans="1:10" ht="27" customHeight="1" x14ac:dyDescent="0.45">
      <c r="A117" s="534" t="s">
        <v>78</v>
      </c>
      <c r="B117" s="535"/>
      <c r="C117" s="207"/>
      <c r="D117" s="208" t="s">
        <v>20</v>
      </c>
      <c r="E117" s="209">
        <f>COUNT(E108:E113)</f>
        <v>0</v>
      </c>
      <c r="F117" s="209">
        <f>COUNT(F108:F113)</f>
        <v>0</v>
      </c>
      <c r="I117" s="50"/>
      <c r="J117" s="188"/>
    </row>
    <row r="118" spans="1:10" ht="19.5" customHeight="1" x14ac:dyDescent="0.35">
      <c r="A118" s="536"/>
      <c r="B118" s="537"/>
      <c r="C118" s="50"/>
      <c r="D118" s="50"/>
      <c r="E118" s="50"/>
      <c r="F118" s="149"/>
      <c r="G118" s="50"/>
      <c r="H118" s="50"/>
      <c r="I118" s="50"/>
    </row>
    <row r="119" spans="1:10" ht="18" x14ac:dyDescent="0.35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5">
      <c r="A120" s="60" t="s">
        <v>106</v>
      </c>
      <c r="B120" s="156" t="s">
        <v>123</v>
      </c>
      <c r="C120" s="546" t="str">
        <f>B20</f>
        <v>Lamivudine     Nevirapine and Zidovudine</v>
      </c>
      <c r="D120" s="546"/>
      <c r="E120" s="157" t="s">
        <v>124</v>
      </c>
      <c r="F120" s="157"/>
      <c r="G120" s="158" t="e">
        <f>F115</f>
        <v>#DIV/0!</v>
      </c>
      <c r="H120" s="50"/>
      <c r="I120" s="50"/>
    </row>
    <row r="121" spans="1:10" ht="19.5" customHeight="1" x14ac:dyDescent="0.35">
      <c r="A121" s="210"/>
      <c r="B121" s="210"/>
      <c r="C121" s="211"/>
      <c r="D121" s="211"/>
      <c r="E121" s="211"/>
      <c r="F121" s="211"/>
      <c r="G121" s="211"/>
      <c r="H121" s="211"/>
    </row>
    <row r="122" spans="1:10" ht="18" x14ac:dyDescent="0.35">
      <c r="B122" s="547" t="s">
        <v>26</v>
      </c>
      <c r="C122" s="547"/>
      <c r="E122" s="163" t="s">
        <v>27</v>
      </c>
      <c r="F122" s="212"/>
      <c r="G122" s="547" t="s">
        <v>28</v>
      </c>
      <c r="H122" s="547"/>
    </row>
    <row r="123" spans="1:10" ht="69.900000000000006" customHeight="1" x14ac:dyDescent="0.35">
      <c r="A123" s="213" t="s">
        <v>29</v>
      </c>
      <c r="B123" s="214"/>
      <c r="C123" s="214"/>
      <c r="E123" s="214"/>
      <c r="F123" s="50"/>
      <c r="G123" s="215"/>
      <c r="H123" s="215"/>
    </row>
    <row r="124" spans="1:10" ht="69.900000000000006" customHeight="1" x14ac:dyDescent="0.35">
      <c r="A124" s="213" t="s">
        <v>30</v>
      </c>
      <c r="B124" s="216"/>
      <c r="C124" s="216"/>
      <c r="E124" s="216"/>
      <c r="F124" s="50"/>
      <c r="G124" s="217"/>
      <c r="H124" s="217"/>
    </row>
    <row r="125" spans="1:10" ht="18" x14ac:dyDescent="0.35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" x14ac:dyDescent="0.35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" x14ac:dyDescent="0.35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" x14ac:dyDescent="0.35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" x14ac:dyDescent="0.35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" x14ac:dyDescent="0.35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" x14ac:dyDescent="0.35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" x14ac:dyDescent="0.35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" x14ac:dyDescent="0.35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3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34" zoomScale="60" zoomScaleNormal="40" zoomScalePageLayoutView="50" workbookViewId="0">
      <selection activeCell="F70" sqref="F70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544" t="s">
        <v>45</v>
      </c>
      <c r="B1" s="544"/>
      <c r="C1" s="544"/>
      <c r="D1" s="544"/>
      <c r="E1" s="544"/>
      <c r="F1" s="544"/>
      <c r="G1" s="544"/>
      <c r="H1" s="544"/>
      <c r="I1" s="544"/>
    </row>
    <row r="2" spans="1:9" ht="18.75" customHeight="1" x14ac:dyDescent="0.3">
      <c r="A2" s="544"/>
      <c r="B2" s="544"/>
      <c r="C2" s="544"/>
      <c r="D2" s="544"/>
      <c r="E2" s="544"/>
      <c r="F2" s="544"/>
      <c r="G2" s="544"/>
      <c r="H2" s="544"/>
      <c r="I2" s="544"/>
    </row>
    <row r="3" spans="1:9" ht="18.75" customHeight="1" x14ac:dyDescent="0.3">
      <c r="A3" s="544"/>
      <c r="B3" s="544"/>
      <c r="C3" s="544"/>
      <c r="D3" s="544"/>
      <c r="E3" s="544"/>
      <c r="F3" s="544"/>
      <c r="G3" s="544"/>
      <c r="H3" s="544"/>
      <c r="I3" s="544"/>
    </row>
    <row r="4" spans="1:9" ht="18.75" customHeight="1" x14ac:dyDescent="0.3">
      <c r="A4" s="544"/>
      <c r="B4" s="544"/>
      <c r="C4" s="544"/>
      <c r="D4" s="544"/>
      <c r="E4" s="544"/>
      <c r="F4" s="544"/>
      <c r="G4" s="544"/>
      <c r="H4" s="544"/>
      <c r="I4" s="544"/>
    </row>
    <row r="5" spans="1:9" ht="18.75" customHeight="1" x14ac:dyDescent="0.3">
      <c r="A5" s="544"/>
      <c r="B5" s="544"/>
      <c r="C5" s="544"/>
      <c r="D5" s="544"/>
      <c r="E5" s="544"/>
      <c r="F5" s="544"/>
      <c r="G5" s="544"/>
      <c r="H5" s="544"/>
      <c r="I5" s="544"/>
    </row>
    <row r="6" spans="1:9" ht="18.75" customHeight="1" x14ac:dyDescent="0.3">
      <c r="A6" s="544"/>
      <c r="B6" s="544"/>
      <c r="C6" s="544"/>
      <c r="D6" s="544"/>
      <c r="E6" s="544"/>
      <c r="F6" s="544"/>
      <c r="G6" s="544"/>
      <c r="H6" s="544"/>
      <c r="I6" s="544"/>
    </row>
    <row r="7" spans="1:9" ht="18.75" customHeight="1" x14ac:dyDescent="0.3">
      <c r="A7" s="544"/>
      <c r="B7" s="544"/>
      <c r="C7" s="544"/>
      <c r="D7" s="544"/>
      <c r="E7" s="544"/>
      <c r="F7" s="544"/>
      <c r="G7" s="544"/>
      <c r="H7" s="544"/>
      <c r="I7" s="544"/>
    </row>
    <row r="8" spans="1:9" x14ac:dyDescent="0.3">
      <c r="A8" s="545" t="s">
        <v>46</v>
      </c>
      <c r="B8" s="545"/>
      <c r="C8" s="545"/>
      <c r="D8" s="545"/>
      <c r="E8" s="545"/>
      <c r="F8" s="545"/>
      <c r="G8" s="545"/>
      <c r="H8" s="545"/>
      <c r="I8" s="545"/>
    </row>
    <row r="9" spans="1:9" x14ac:dyDescent="0.3">
      <c r="A9" s="545"/>
      <c r="B9" s="545"/>
      <c r="C9" s="545"/>
      <c r="D9" s="545"/>
      <c r="E9" s="545"/>
      <c r="F9" s="545"/>
      <c r="G9" s="545"/>
      <c r="H9" s="545"/>
      <c r="I9" s="545"/>
    </row>
    <row r="10" spans="1:9" x14ac:dyDescent="0.3">
      <c r="A10" s="545"/>
      <c r="B10" s="545"/>
      <c r="C10" s="545"/>
      <c r="D10" s="545"/>
      <c r="E10" s="545"/>
      <c r="F10" s="545"/>
      <c r="G10" s="545"/>
      <c r="H10" s="545"/>
      <c r="I10" s="545"/>
    </row>
    <row r="11" spans="1:9" x14ac:dyDescent="0.3">
      <c r="A11" s="545"/>
      <c r="B11" s="545"/>
      <c r="C11" s="545"/>
      <c r="D11" s="545"/>
      <c r="E11" s="545"/>
      <c r="F11" s="545"/>
      <c r="G11" s="545"/>
      <c r="H11" s="545"/>
      <c r="I11" s="545"/>
    </row>
    <row r="12" spans="1:9" x14ac:dyDescent="0.3">
      <c r="A12" s="545"/>
      <c r="B12" s="545"/>
      <c r="C12" s="545"/>
      <c r="D12" s="545"/>
      <c r="E12" s="545"/>
      <c r="F12" s="545"/>
      <c r="G12" s="545"/>
      <c r="H12" s="545"/>
      <c r="I12" s="545"/>
    </row>
    <row r="13" spans="1:9" x14ac:dyDescent="0.3">
      <c r="A13" s="545"/>
      <c r="B13" s="545"/>
      <c r="C13" s="545"/>
      <c r="D13" s="545"/>
      <c r="E13" s="545"/>
      <c r="F13" s="545"/>
      <c r="G13" s="545"/>
      <c r="H13" s="545"/>
      <c r="I13" s="545"/>
    </row>
    <row r="14" spans="1:9" x14ac:dyDescent="0.3">
      <c r="A14" s="545"/>
      <c r="B14" s="545"/>
      <c r="C14" s="545"/>
      <c r="D14" s="545"/>
      <c r="E14" s="545"/>
      <c r="F14" s="545"/>
      <c r="G14" s="545"/>
      <c r="H14" s="545"/>
      <c r="I14" s="545"/>
    </row>
    <row r="15" spans="1:9" ht="19.5" customHeight="1" x14ac:dyDescent="0.35">
      <c r="A15" s="233"/>
    </row>
    <row r="16" spans="1:9" ht="19.5" customHeight="1" x14ac:dyDescent="0.35">
      <c r="A16" s="517" t="s">
        <v>31</v>
      </c>
      <c r="B16" s="518"/>
      <c r="C16" s="518"/>
      <c r="D16" s="518"/>
      <c r="E16" s="518"/>
      <c r="F16" s="518"/>
      <c r="G16" s="518"/>
      <c r="H16" s="519"/>
    </row>
    <row r="17" spans="1:14" ht="20.25" customHeight="1" x14ac:dyDescent="0.3">
      <c r="A17" s="520" t="s">
        <v>47</v>
      </c>
      <c r="B17" s="520"/>
      <c r="C17" s="520"/>
      <c r="D17" s="520"/>
      <c r="E17" s="520"/>
      <c r="F17" s="520"/>
      <c r="G17" s="520"/>
      <c r="H17" s="520"/>
    </row>
    <row r="18" spans="1:14" ht="26.25" customHeight="1" x14ac:dyDescent="0.5">
      <c r="A18" s="235" t="s">
        <v>33</v>
      </c>
      <c r="B18" s="516" t="s">
        <v>130</v>
      </c>
      <c r="C18" s="516"/>
      <c r="D18" s="402"/>
      <c r="E18" s="236"/>
      <c r="F18" s="237"/>
      <c r="G18" s="237"/>
      <c r="H18" s="237"/>
    </row>
    <row r="19" spans="1:14" ht="26.25" customHeight="1" x14ac:dyDescent="0.5">
      <c r="A19" s="235" t="s">
        <v>34</v>
      </c>
      <c r="B19" s="238" t="s">
        <v>7</v>
      </c>
      <c r="C19" s="415">
        <v>29</v>
      </c>
      <c r="D19" s="237"/>
      <c r="E19" s="237"/>
      <c r="F19" s="237"/>
      <c r="G19" s="237"/>
      <c r="H19" s="237"/>
    </row>
    <row r="20" spans="1:14" ht="26.25" customHeight="1" x14ac:dyDescent="0.5">
      <c r="A20" s="235" t="s">
        <v>35</v>
      </c>
      <c r="B20" s="521" t="s">
        <v>9</v>
      </c>
      <c r="C20" s="521"/>
      <c r="D20" s="237"/>
      <c r="E20" s="237"/>
      <c r="F20" s="237"/>
      <c r="G20" s="237"/>
      <c r="H20" s="237"/>
    </row>
    <row r="21" spans="1:14" ht="26.25" customHeight="1" x14ac:dyDescent="0.5">
      <c r="A21" s="235" t="s">
        <v>36</v>
      </c>
      <c r="B21" s="521" t="s">
        <v>11</v>
      </c>
      <c r="C21" s="521"/>
      <c r="D21" s="521"/>
      <c r="E21" s="521"/>
      <c r="F21" s="521"/>
      <c r="G21" s="521"/>
      <c r="H21" s="521"/>
      <c r="I21" s="239"/>
    </row>
    <row r="22" spans="1:14" ht="26.25" customHeight="1" x14ac:dyDescent="0.5">
      <c r="A22" s="235" t="s">
        <v>37</v>
      </c>
      <c r="B22" s="240" t="s">
        <v>12</v>
      </c>
      <c r="C22" s="237"/>
      <c r="D22" s="237"/>
      <c r="E22" s="237"/>
      <c r="F22" s="237"/>
      <c r="G22" s="237"/>
      <c r="H22" s="237"/>
    </row>
    <row r="23" spans="1:14" ht="26.25" customHeight="1" x14ac:dyDescent="0.5">
      <c r="A23" s="235" t="s">
        <v>38</v>
      </c>
      <c r="B23" s="240"/>
      <c r="C23" s="237"/>
      <c r="D23" s="237"/>
      <c r="E23" s="237"/>
      <c r="F23" s="237"/>
      <c r="G23" s="237"/>
      <c r="H23" s="237"/>
    </row>
    <row r="24" spans="1:14" ht="18" x14ac:dyDescent="0.35">
      <c r="A24" s="235"/>
      <c r="B24" s="241"/>
    </row>
    <row r="25" spans="1:14" ht="18" x14ac:dyDescent="0.35">
      <c r="A25" s="242" t="s">
        <v>1</v>
      </c>
      <c r="B25" s="241"/>
    </row>
    <row r="26" spans="1:14" ht="26.25" customHeight="1" x14ac:dyDescent="0.45">
      <c r="A26" s="243" t="s">
        <v>4</v>
      </c>
      <c r="B26" s="516" t="s">
        <v>126</v>
      </c>
      <c r="C26" s="516"/>
    </row>
    <row r="27" spans="1:14" ht="26.25" customHeight="1" x14ac:dyDescent="0.5">
      <c r="A27" s="244" t="s">
        <v>48</v>
      </c>
      <c r="B27" s="522"/>
      <c r="C27" s="522"/>
    </row>
    <row r="28" spans="1:14" ht="27" customHeight="1" x14ac:dyDescent="0.45">
      <c r="A28" s="244" t="s">
        <v>6</v>
      </c>
      <c r="B28" s="245">
        <v>99.4</v>
      </c>
    </row>
    <row r="29" spans="1:14" s="3" customFormat="1" ht="27" customHeight="1" x14ac:dyDescent="0.5">
      <c r="A29" s="244" t="s">
        <v>49</v>
      </c>
      <c r="B29" s="246"/>
      <c r="C29" s="523" t="s">
        <v>50</v>
      </c>
      <c r="D29" s="524"/>
      <c r="E29" s="524"/>
      <c r="F29" s="524"/>
      <c r="G29" s="525"/>
      <c r="I29" s="247"/>
      <c r="J29" s="247"/>
      <c r="K29" s="247"/>
      <c r="L29" s="247"/>
    </row>
    <row r="30" spans="1:14" s="3" customFormat="1" ht="19.5" customHeight="1" x14ac:dyDescent="0.35">
      <c r="A30" s="244" t="s">
        <v>51</v>
      </c>
      <c r="B30" s="248">
        <f>B28-B29</f>
        <v>99.4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5">
      <c r="A31" s="244" t="s">
        <v>52</v>
      </c>
      <c r="B31" s="251">
        <v>1</v>
      </c>
      <c r="C31" s="526" t="s">
        <v>53</v>
      </c>
      <c r="D31" s="527"/>
      <c r="E31" s="527"/>
      <c r="F31" s="527"/>
      <c r="G31" s="527"/>
      <c r="H31" s="528"/>
      <c r="I31" s="247"/>
      <c r="J31" s="247"/>
      <c r="K31" s="247"/>
      <c r="L31" s="247"/>
    </row>
    <row r="32" spans="1:14" s="3" customFormat="1" ht="27" customHeight="1" x14ac:dyDescent="0.45">
      <c r="A32" s="244" t="s">
        <v>54</v>
      </c>
      <c r="B32" s="251">
        <v>1</v>
      </c>
      <c r="C32" s="526" t="s">
        <v>55</v>
      </c>
      <c r="D32" s="527"/>
      <c r="E32" s="527"/>
      <c r="F32" s="527"/>
      <c r="G32" s="527"/>
      <c r="H32" s="528"/>
      <c r="I32" s="247"/>
      <c r="J32" s="247"/>
      <c r="K32" s="247"/>
      <c r="L32" s="252"/>
      <c r="M32" s="252"/>
      <c r="N32" s="253"/>
    </row>
    <row r="33" spans="1:14" s="3" customFormat="1" ht="17.25" customHeight="1" x14ac:dyDescent="0.35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" x14ac:dyDescent="0.35">
      <c r="A34" s="244" t="s">
        <v>56</v>
      </c>
      <c r="B34" s="256">
        <f>B31/B32</f>
        <v>1</v>
      </c>
      <c r="C34" s="234" t="s">
        <v>57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5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5">
      <c r="A36" s="257" t="s">
        <v>58</v>
      </c>
      <c r="B36" s="258">
        <v>20</v>
      </c>
      <c r="C36" s="234"/>
      <c r="D36" s="529" t="s">
        <v>59</v>
      </c>
      <c r="E36" s="530"/>
      <c r="F36" s="529" t="s">
        <v>60</v>
      </c>
      <c r="G36" s="531"/>
      <c r="J36" s="247"/>
      <c r="K36" s="247"/>
      <c r="L36" s="252"/>
      <c r="M36" s="252"/>
      <c r="N36" s="253"/>
    </row>
    <row r="37" spans="1:14" s="3" customFormat="1" ht="27" customHeight="1" x14ac:dyDescent="0.45">
      <c r="A37" s="259" t="s">
        <v>61</v>
      </c>
      <c r="B37" s="260">
        <v>4</v>
      </c>
      <c r="C37" s="261" t="s">
        <v>62</v>
      </c>
      <c r="D37" s="262" t="s">
        <v>63</v>
      </c>
      <c r="E37" s="263" t="s">
        <v>64</v>
      </c>
      <c r="F37" s="262" t="s">
        <v>63</v>
      </c>
      <c r="G37" s="264" t="s">
        <v>64</v>
      </c>
      <c r="I37" s="265" t="s">
        <v>65</v>
      </c>
      <c r="J37" s="247"/>
      <c r="K37" s="247"/>
      <c r="L37" s="252"/>
      <c r="M37" s="252"/>
      <c r="N37" s="253"/>
    </row>
    <row r="38" spans="1:14" s="3" customFormat="1" ht="26.25" customHeight="1" x14ac:dyDescent="0.45">
      <c r="A38" s="259" t="s">
        <v>66</v>
      </c>
      <c r="B38" s="260">
        <v>20</v>
      </c>
      <c r="C38" s="266">
        <v>1</v>
      </c>
      <c r="D38" s="267">
        <v>233704824</v>
      </c>
      <c r="E38" s="268">
        <f>IF(ISBLANK(D38),"-",$D$48/$D$45*D38)</f>
        <v>235429422.99994895</v>
      </c>
      <c r="F38" s="267">
        <v>237659608</v>
      </c>
      <c r="G38" s="269">
        <f>IF(ISBLANK(F38),"-",$D$48/$F$45*F38)</f>
        <v>232205412.46833539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5">
      <c r="A39" s="259" t="s">
        <v>67</v>
      </c>
      <c r="B39" s="260">
        <v>1</v>
      </c>
      <c r="C39" s="271">
        <v>2</v>
      </c>
      <c r="D39" s="272">
        <v>234097030</v>
      </c>
      <c r="E39" s="273">
        <f>IF(ISBLANK(D39),"-",$D$48/$D$45*D39)</f>
        <v>235824523.24091411</v>
      </c>
      <c r="F39" s="272">
        <v>237288970</v>
      </c>
      <c r="G39" s="274">
        <f>IF(ISBLANK(F39),"-",$D$48/$F$45*F39)</f>
        <v>231843280.46622238</v>
      </c>
      <c r="I39" s="533">
        <f>ABS((F43/D43*D42)-F42)/D42</f>
        <v>1.4732851190964647E-2</v>
      </c>
      <c r="J39" s="247"/>
      <c r="K39" s="247"/>
      <c r="L39" s="252"/>
      <c r="M39" s="252"/>
      <c r="N39" s="253"/>
    </row>
    <row r="40" spans="1:14" ht="26.25" customHeight="1" x14ac:dyDescent="0.45">
      <c r="A40" s="259" t="s">
        <v>68</v>
      </c>
      <c r="B40" s="260">
        <v>1</v>
      </c>
      <c r="C40" s="271">
        <v>3</v>
      </c>
      <c r="D40" s="272">
        <v>233761675</v>
      </c>
      <c r="E40" s="273">
        <f>IF(ISBLANK(D40),"-",$D$48/$D$45*D40)</f>
        <v>235486693.5256398</v>
      </c>
      <c r="F40" s="272">
        <v>238056426</v>
      </c>
      <c r="G40" s="274">
        <f>IF(ISBLANK(F40),"-",$D$48/$F$45*F40)</f>
        <v>232593123.64963493</v>
      </c>
      <c r="I40" s="533"/>
      <c r="L40" s="252"/>
      <c r="M40" s="252"/>
      <c r="N40" s="275"/>
    </row>
    <row r="41" spans="1:14" ht="27" customHeight="1" x14ac:dyDescent="0.45">
      <c r="A41" s="259" t="s">
        <v>69</v>
      </c>
      <c r="B41" s="260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x14ac:dyDescent="0.45">
      <c r="A42" s="259" t="s">
        <v>70</v>
      </c>
      <c r="B42" s="260">
        <v>1</v>
      </c>
      <c r="C42" s="281" t="s">
        <v>71</v>
      </c>
      <c r="D42" s="282">
        <f>AVERAGE(D38:D41)</f>
        <v>233854509.66666666</v>
      </c>
      <c r="E42" s="283">
        <f>AVERAGE(E38:E41)</f>
        <v>235580213.25550094</v>
      </c>
      <c r="F42" s="282">
        <f>AVERAGE(F38:F41)</f>
        <v>237668334.66666666</v>
      </c>
      <c r="G42" s="284">
        <f>AVERAGE(G38:G41)</f>
        <v>232213938.86139759</v>
      </c>
      <c r="H42" s="285"/>
    </row>
    <row r="43" spans="1:14" ht="26.25" customHeight="1" x14ac:dyDescent="0.45">
      <c r="A43" s="259" t="s">
        <v>72</v>
      </c>
      <c r="B43" s="260">
        <v>1</v>
      </c>
      <c r="C43" s="286" t="s">
        <v>73</v>
      </c>
      <c r="D43" s="287">
        <v>29.96</v>
      </c>
      <c r="E43" s="275"/>
      <c r="F43" s="287">
        <v>30.89</v>
      </c>
      <c r="H43" s="285"/>
    </row>
    <row r="44" spans="1:14" ht="26.25" customHeight="1" x14ac:dyDescent="0.45">
      <c r="A44" s="259" t="s">
        <v>74</v>
      </c>
      <c r="B44" s="260">
        <v>1</v>
      </c>
      <c r="C44" s="288" t="s">
        <v>75</v>
      </c>
      <c r="D44" s="289">
        <f>D43*$B$34</f>
        <v>29.96</v>
      </c>
      <c r="E44" s="290"/>
      <c r="F44" s="289">
        <f>F43*$B$34</f>
        <v>30.89</v>
      </c>
      <c r="H44" s="285"/>
    </row>
    <row r="45" spans="1:14" ht="19.5" customHeight="1" x14ac:dyDescent="0.35">
      <c r="A45" s="259" t="s">
        <v>76</v>
      </c>
      <c r="B45" s="291">
        <f>(B44/B43)*(B42/B41)*(B40/B39)*(B38/B37)*B36</f>
        <v>100</v>
      </c>
      <c r="C45" s="288" t="s">
        <v>77</v>
      </c>
      <c r="D45" s="292">
        <f>D44*$B$30/100</f>
        <v>29.780240000000003</v>
      </c>
      <c r="E45" s="293"/>
      <c r="F45" s="292">
        <f>F44*$B$30/100</f>
        <v>30.704660000000004</v>
      </c>
      <c r="H45" s="285"/>
    </row>
    <row r="46" spans="1:14" ht="19.5" customHeight="1" x14ac:dyDescent="0.35">
      <c r="A46" s="534" t="s">
        <v>78</v>
      </c>
      <c r="B46" s="535"/>
      <c r="C46" s="288" t="s">
        <v>79</v>
      </c>
      <c r="D46" s="294">
        <f>D45/$B$45</f>
        <v>0.29780240000000002</v>
      </c>
      <c r="E46" s="295"/>
      <c r="F46" s="296">
        <f>F45/$B$45</f>
        <v>0.30704660000000006</v>
      </c>
      <c r="H46" s="285"/>
    </row>
    <row r="47" spans="1:14" ht="27" customHeight="1" x14ac:dyDescent="0.45">
      <c r="A47" s="536"/>
      <c r="B47" s="537"/>
      <c r="C47" s="297" t="s">
        <v>80</v>
      </c>
      <c r="D47" s="298">
        <v>0.3</v>
      </c>
      <c r="E47" s="299"/>
      <c r="F47" s="295"/>
      <c r="H47" s="285"/>
    </row>
    <row r="48" spans="1:14" ht="18" x14ac:dyDescent="0.35">
      <c r="C48" s="300" t="s">
        <v>81</v>
      </c>
      <c r="D48" s="292">
        <f>D47*$B$45</f>
        <v>30</v>
      </c>
      <c r="F48" s="301"/>
      <c r="H48" s="285"/>
    </row>
    <row r="49" spans="1:12" ht="19.5" customHeight="1" x14ac:dyDescent="0.35">
      <c r="C49" s="302" t="s">
        <v>82</v>
      </c>
      <c r="D49" s="303">
        <f>D48/B34</f>
        <v>30</v>
      </c>
      <c r="F49" s="301"/>
      <c r="H49" s="285"/>
    </row>
    <row r="50" spans="1:12" ht="18" x14ac:dyDescent="0.35">
      <c r="C50" s="257" t="s">
        <v>83</v>
      </c>
      <c r="D50" s="304">
        <f>AVERAGE(E38:E41,G38:G41)</f>
        <v>233897076.05844924</v>
      </c>
      <c r="F50" s="305"/>
      <c r="H50" s="285"/>
    </row>
    <row r="51" spans="1:12" ht="18" x14ac:dyDescent="0.35">
      <c r="C51" s="259" t="s">
        <v>84</v>
      </c>
      <c r="D51" s="306">
        <f>STDEV(E38:E41,G38:G41)/D50</f>
        <v>7.9687753193078466E-3</v>
      </c>
      <c r="F51" s="305"/>
      <c r="H51" s="285"/>
    </row>
    <row r="52" spans="1:12" ht="19.5" customHeight="1" x14ac:dyDescent="0.35">
      <c r="C52" s="307" t="s">
        <v>20</v>
      </c>
      <c r="D52" s="308">
        <f>COUNT(E38:E41,G38:G41)</f>
        <v>6</v>
      </c>
      <c r="F52" s="305"/>
    </row>
    <row r="54" spans="1:12" ht="18" x14ac:dyDescent="0.35">
      <c r="A54" s="309" t="s">
        <v>1</v>
      </c>
      <c r="B54" s="310" t="s">
        <v>85</v>
      </c>
    </row>
    <row r="55" spans="1:12" ht="18" x14ac:dyDescent="0.35">
      <c r="A55" s="234" t="s">
        <v>86</v>
      </c>
      <c r="B55" s="311" t="str">
        <f>B21</f>
        <v xml:space="preserve">Lamivudine 30mg, Zidovudine 60mg, Nevirapine 50mg </v>
      </c>
    </row>
    <row r="56" spans="1:12" ht="26.25" customHeight="1" x14ac:dyDescent="0.45">
      <c r="A56" s="312" t="s">
        <v>87</v>
      </c>
      <c r="B56" s="313">
        <v>60</v>
      </c>
      <c r="C56" s="234" t="str">
        <f>B20</f>
        <v>Lamivudine     Nevirapine and Zidovudine</v>
      </c>
      <c r="H56" s="314"/>
    </row>
    <row r="57" spans="1:12" ht="18" x14ac:dyDescent="0.35">
      <c r="A57" s="311" t="s">
        <v>88</v>
      </c>
      <c r="B57" s="403">
        <f>Uniformity!C46</f>
        <v>349.50850000000003</v>
      </c>
      <c r="H57" s="314"/>
    </row>
    <row r="58" spans="1:12" ht="19.5" customHeight="1" x14ac:dyDescent="0.35">
      <c r="H58" s="314"/>
    </row>
    <row r="59" spans="1:12" s="3" customFormat="1" ht="27" customHeight="1" x14ac:dyDescent="0.45">
      <c r="A59" s="257" t="s">
        <v>89</v>
      </c>
      <c r="B59" s="258">
        <v>50</v>
      </c>
      <c r="C59" s="234"/>
      <c r="D59" s="315" t="s">
        <v>90</v>
      </c>
      <c r="E59" s="316" t="s">
        <v>62</v>
      </c>
      <c r="F59" s="316" t="s">
        <v>63</v>
      </c>
      <c r="G59" s="316" t="s">
        <v>91</v>
      </c>
      <c r="H59" s="261" t="s">
        <v>92</v>
      </c>
      <c r="L59" s="247"/>
    </row>
    <row r="60" spans="1:12" s="3" customFormat="1" ht="26.25" customHeight="1" x14ac:dyDescent="0.45">
      <c r="A60" s="259" t="s">
        <v>93</v>
      </c>
      <c r="B60" s="260">
        <v>5</v>
      </c>
      <c r="C60" s="538" t="s">
        <v>94</v>
      </c>
      <c r="D60" s="541">
        <v>348.44</v>
      </c>
      <c r="E60" s="317">
        <v>1</v>
      </c>
      <c r="F60" s="318">
        <v>221010322</v>
      </c>
      <c r="G60" s="404">
        <f>IF(ISBLANK(F60),"-",(F60/$D$50*$D$47*$B$68)*($B$57/$D$60))</f>
        <v>56.868104406914533</v>
      </c>
      <c r="H60" s="319">
        <f t="shared" ref="H60:H71" si="0">IF(ISBLANK(F60),"-",G60/$B$56)</f>
        <v>0.94780174011524221</v>
      </c>
      <c r="L60" s="247"/>
    </row>
    <row r="61" spans="1:12" s="3" customFormat="1" ht="26.25" customHeight="1" x14ac:dyDescent="0.45">
      <c r="A61" s="259" t="s">
        <v>95</v>
      </c>
      <c r="B61" s="260">
        <v>20</v>
      </c>
      <c r="C61" s="539"/>
      <c r="D61" s="542"/>
      <c r="E61" s="320">
        <v>2</v>
      </c>
      <c r="F61" s="272">
        <v>223395772</v>
      </c>
      <c r="G61" s="405">
        <f>IF(ISBLANK(F61),"-",(F61/$D$50*$D$47*$B$68)*($B$57/$D$60))</f>
        <v>57.481903882114942</v>
      </c>
      <c r="H61" s="321">
        <f t="shared" si="0"/>
        <v>0.95803173136858233</v>
      </c>
      <c r="L61" s="247"/>
    </row>
    <row r="62" spans="1:12" s="3" customFormat="1" ht="26.25" customHeight="1" x14ac:dyDescent="0.45">
      <c r="A62" s="259" t="s">
        <v>96</v>
      </c>
      <c r="B62" s="260">
        <v>1</v>
      </c>
      <c r="C62" s="539"/>
      <c r="D62" s="542"/>
      <c r="E62" s="320">
        <v>3</v>
      </c>
      <c r="F62" s="322">
        <v>221297525</v>
      </c>
      <c r="G62" s="405">
        <f>IF(ISBLANK(F62),"-",(F62/$D$50*$D$47*$B$68)*($B$57/$D$60))</f>
        <v>56.942004530864303</v>
      </c>
      <c r="H62" s="321">
        <f t="shared" si="0"/>
        <v>0.94903340884773835</v>
      </c>
      <c r="L62" s="247"/>
    </row>
    <row r="63" spans="1:12" ht="27" customHeight="1" x14ac:dyDescent="0.45">
      <c r="A63" s="259" t="s">
        <v>97</v>
      </c>
      <c r="B63" s="260">
        <v>1</v>
      </c>
      <c r="C63" s="540"/>
      <c r="D63" s="543"/>
      <c r="E63" s="323">
        <v>4</v>
      </c>
      <c r="F63" s="324"/>
      <c r="G63" s="405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5">
      <c r="A64" s="259" t="s">
        <v>98</v>
      </c>
      <c r="B64" s="260">
        <v>1</v>
      </c>
      <c r="C64" s="538" t="s">
        <v>99</v>
      </c>
      <c r="D64" s="541">
        <v>360.42</v>
      </c>
      <c r="E64" s="317">
        <v>1</v>
      </c>
      <c r="F64" s="318">
        <v>232376382</v>
      </c>
      <c r="G64" s="406">
        <f>IF(ISBLANK(F64),"-",(F64/$D$50*$D$47*$B$68)*($B$57/$D$64))</f>
        <v>57.805252576896301</v>
      </c>
      <c r="H64" s="325">
        <f t="shared" si="0"/>
        <v>0.963420876281605</v>
      </c>
    </row>
    <row r="65" spans="1:8" ht="26.25" customHeight="1" x14ac:dyDescent="0.45">
      <c r="A65" s="259" t="s">
        <v>100</v>
      </c>
      <c r="B65" s="260">
        <v>1</v>
      </c>
      <c r="C65" s="539"/>
      <c r="D65" s="542"/>
      <c r="E65" s="320">
        <v>2</v>
      </c>
      <c r="F65" s="272">
        <v>236124743</v>
      </c>
      <c r="G65" s="407">
        <f>IF(ISBLANK(F65),"-",(F65/$D$50*$D$47*$B$68)*($B$57/$D$64))</f>
        <v>58.737683629008934</v>
      </c>
      <c r="H65" s="326">
        <f t="shared" si="0"/>
        <v>0.97896139381681557</v>
      </c>
    </row>
    <row r="66" spans="1:8" ht="26.25" customHeight="1" x14ac:dyDescent="0.45">
      <c r="A66" s="259" t="s">
        <v>101</v>
      </c>
      <c r="B66" s="260">
        <v>1</v>
      </c>
      <c r="C66" s="539"/>
      <c r="D66" s="542"/>
      <c r="E66" s="320">
        <v>3</v>
      </c>
      <c r="F66" s="272">
        <v>235840814</v>
      </c>
      <c r="G66" s="407">
        <f>IF(ISBLANK(F66),"-",(F66/$D$50*$D$47*$B$68)*($B$57/$D$64))</f>
        <v>58.667054301632184</v>
      </c>
      <c r="H66" s="326">
        <f t="shared" si="0"/>
        <v>0.97778423836053641</v>
      </c>
    </row>
    <row r="67" spans="1:8" ht="27" customHeight="1" x14ac:dyDescent="0.45">
      <c r="A67" s="259" t="s">
        <v>102</v>
      </c>
      <c r="B67" s="260">
        <v>1</v>
      </c>
      <c r="C67" s="540"/>
      <c r="D67" s="543"/>
      <c r="E67" s="323">
        <v>4</v>
      </c>
      <c r="F67" s="324"/>
      <c r="G67" s="408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5">
      <c r="A68" s="259" t="s">
        <v>103</v>
      </c>
      <c r="B68" s="328">
        <f>(B67/B66)*(B65/B64)*(B63/B62)*(B61/B60)*B59</f>
        <v>200</v>
      </c>
      <c r="C68" s="538" t="s">
        <v>104</v>
      </c>
      <c r="D68" s="541">
        <v>343.68</v>
      </c>
      <c r="E68" s="317">
        <v>1</v>
      </c>
      <c r="F68" s="318"/>
      <c r="G68" s="406" t="str">
        <f>IF(ISBLANK(F68),"-",(F68/$D$50*$D$47*$B$68)*($B$57/$D$68))</f>
        <v>-</v>
      </c>
      <c r="H68" s="321" t="str">
        <f t="shared" si="0"/>
        <v>-</v>
      </c>
    </row>
    <row r="69" spans="1:8" ht="27" customHeight="1" x14ac:dyDescent="0.5">
      <c r="A69" s="307" t="s">
        <v>105</v>
      </c>
      <c r="B69" s="329">
        <f>(D47*B68)/B56*B57</f>
        <v>349.50850000000003</v>
      </c>
      <c r="C69" s="539"/>
      <c r="D69" s="542"/>
      <c r="E69" s="320">
        <v>2</v>
      </c>
      <c r="F69" s="272">
        <v>213222362</v>
      </c>
      <c r="G69" s="407">
        <f>IF(ISBLANK(F69),"-",(F69/$D$50*$D$47*$B$68)*($B$57/$D$68))</f>
        <v>55.62406068074641</v>
      </c>
      <c r="H69" s="321">
        <f t="shared" si="0"/>
        <v>0.92706767801244017</v>
      </c>
    </row>
    <row r="70" spans="1:8" ht="26.25" customHeight="1" x14ac:dyDescent="0.45">
      <c r="A70" s="551" t="s">
        <v>78</v>
      </c>
      <c r="B70" s="552"/>
      <c r="C70" s="539"/>
      <c r="D70" s="542"/>
      <c r="E70" s="320">
        <v>3</v>
      </c>
      <c r="F70" s="272"/>
      <c r="G70" s="407" t="str">
        <f>IF(ISBLANK(F70),"-",(F70/$D$50*$D$47*$B$68)*($B$57/$D$68))</f>
        <v>-</v>
      </c>
      <c r="H70" s="321" t="str">
        <f t="shared" si="0"/>
        <v>-</v>
      </c>
    </row>
    <row r="71" spans="1:8" ht="27" customHeight="1" x14ac:dyDescent="0.45">
      <c r="A71" s="553"/>
      <c r="B71" s="554"/>
      <c r="C71" s="550"/>
      <c r="D71" s="543"/>
      <c r="E71" s="323">
        <v>4</v>
      </c>
      <c r="F71" s="324"/>
      <c r="G71" s="408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5">
      <c r="A72" s="331"/>
      <c r="B72" s="331"/>
      <c r="C72" s="331"/>
      <c r="D72" s="331"/>
      <c r="E72" s="331"/>
      <c r="F72" s="333" t="s">
        <v>71</v>
      </c>
      <c r="G72" s="413">
        <f>AVERAGE(G60:G71)</f>
        <v>57.446580572596801</v>
      </c>
      <c r="H72" s="334">
        <f>AVERAGE(H60:H71)</f>
        <v>0.95744300954327988</v>
      </c>
    </row>
    <row r="73" spans="1:8" ht="26.25" customHeight="1" x14ac:dyDescent="0.45">
      <c r="C73" s="331"/>
      <c r="D73" s="331"/>
      <c r="E73" s="331"/>
      <c r="F73" s="335" t="s">
        <v>84</v>
      </c>
      <c r="G73" s="409">
        <f>STDEV(G60:G71)/G72</f>
        <v>1.9065236108239902E-2</v>
      </c>
      <c r="H73" s="409">
        <f>STDEV(H60:H71)/H72</f>
        <v>1.9065236108239906E-2</v>
      </c>
    </row>
    <row r="74" spans="1:8" ht="27" customHeight="1" x14ac:dyDescent="0.45">
      <c r="A74" s="331"/>
      <c r="B74" s="331"/>
      <c r="C74" s="332"/>
      <c r="D74" s="332"/>
      <c r="E74" s="336"/>
      <c r="F74" s="337" t="s">
        <v>20</v>
      </c>
      <c r="G74" s="338">
        <f>COUNT(G60:G71)</f>
        <v>7</v>
      </c>
      <c r="H74" s="338">
        <f>COUNT(H60:H71)</f>
        <v>7</v>
      </c>
    </row>
    <row r="76" spans="1:8" ht="26.25" customHeight="1" x14ac:dyDescent="0.45">
      <c r="A76" s="243" t="s">
        <v>106</v>
      </c>
      <c r="B76" s="339" t="s">
        <v>107</v>
      </c>
      <c r="C76" s="546" t="str">
        <f>B20</f>
        <v>Lamivudine     Nevirapine and Zidovudine</v>
      </c>
      <c r="D76" s="546"/>
      <c r="E76" s="340" t="s">
        <v>108</v>
      </c>
      <c r="F76" s="340"/>
      <c r="G76" s="341">
        <f>H72</f>
        <v>0.95744300954327988</v>
      </c>
      <c r="H76" s="342"/>
    </row>
    <row r="77" spans="1:8" ht="18" x14ac:dyDescent="0.35">
      <c r="A77" s="242" t="s">
        <v>109</v>
      </c>
      <c r="B77" s="242" t="s">
        <v>110</v>
      </c>
    </row>
    <row r="78" spans="1:8" ht="18" x14ac:dyDescent="0.35">
      <c r="A78" s="242"/>
      <c r="B78" s="242"/>
    </row>
    <row r="79" spans="1:8" ht="26.25" customHeight="1" x14ac:dyDescent="0.45">
      <c r="A79" s="243" t="s">
        <v>4</v>
      </c>
      <c r="B79" s="532" t="str">
        <f>B26</f>
        <v>ZIDOVUDINE</v>
      </c>
      <c r="C79" s="532"/>
    </row>
    <row r="80" spans="1:8" ht="26.25" customHeight="1" x14ac:dyDescent="0.45">
      <c r="A80" s="244" t="s">
        <v>48</v>
      </c>
      <c r="B80" s="532">
        <f>B27</f>
        <v>0</v>
      </c>
      <c r="C80" s="532"/>
    </row>
    <row r="81" spans="1:12" ht="27" customHeight="1" x14ac:dyDescent="0.45">
      <c r="A81" s="244" t="s">
        <v>6</v>
      </c>
      <c r="B81" s="343">
        <f>B28</f>
        <v>99.4</v>
      </c>
    </row>
    <row r="82" spans="1:12" s="3" customFormat="1" ht="27" customHeight="1" x14ac:dyDescent="0.5">
      <c r="A82" s="244" t="s">
        <v>49</v>
      </c>
      <c r="B82" s="246">
        <v>0</v>
      </c>
      <c r="C82" s="523" t="s">
        <v>50</v>
      </c>
      <c r="D82" s="524"/>
      <c r="E82" s="524"/>
      <c r="F82" s="524"/>
      <c r="G82" s="525"/>
      <c r="I82" s="247"/>
      <c r="J82" s="247"/>
      <c r="K82" s="247"/>
      <c r="L82" s="247"/>
    </row>
    <row r="83" spans="1:12" s="3" customFormat="1" ht="19.5" customHeight="1" x14ac:dyDescent="0.35">
      <c r="A83" s="244" t="s">
        <v>51</v>
      </c>
      <c r="B83" s="248">
        <f>B81-B82</f>
        <v>99.4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5">
      <c r="A84" s="244" t="s">
        <v>52</v>
      </c>
      <c r="B84" s="251">
        <v>154.46</v>
      </c>
      <c r="C84" s="526" t="s">
        <v>111</v>
      </c>
      <c r="D84" s="527"/>
      <c r="E84" s="527"/>
      <c r="F84" s="527"/>
      <c r="G84" s="527"/>
      <c r="H84" s="528"/>
      <c r="I84" s="247"/>
      <c r="J84" s="247"/>
      <c r="K84" s="247"/>
      <c r="L84" s="247"/>
    </row>
    <row r="85" spans="1:12" s="3" customFormat="1" ht="27" customHeight="1" x14ac:dyDescent="0.45">
      <c r="A85" s="244" t="s">
        <v>54</v>
      </c>
      <c r="B85" s="251">
        <v>165.23</v>
      </c>
      <c r="C85" s="526" t="s">
        <v>112</v>
      </c>
      <c r="D85" s="527"/>
      <c r="E85" s="527"/>
      <c r="F85" s="527"/>
      <c r="G85" s="527"/>
      <c r="H85" s="528"/>
      <c r="I85" s="247"/>
      <c r="J85" s="247"/>
      <c r="K85" s="247"/>
      <c r="L85" s="247"/>
    </row>
    <row r="86" spans="1:12" s="3" customFormat="1" ht="18" x14ac:dyDescent="0.35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" x14ac:dyDescent="0.35">
      <c r="A87" s="244" t="s">
        <v>56</v>
      </c>
      <c r="B87" s="256">
        <f>B84/B85</f>
        <v>0.93481813230042976</v>
      </c>
      <c r="C87" s="234" t="s">
        <v>57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5">
      <c r="A88" s="242"/>
      <c r="B88" s="242"/>
    </row>
    <row r="89" spans="1:12" ht="27" customHeight="1" x14ac:dyDescent="0.45">
      <c r="A89" s="257" t="s">
        <v>58</v>
      </c>
      <c r="B89" s="258">
        <v>25</v>
      </c>
      <c r="D89" s="344" t="s">
        <v>59</v>
      </c>
      <c r="E89" s="345"/>
      <c r="F89" s="529" t="s">
        <v>60</v>
      </c>
      <c r="G89" s="531"/>
    </row>
    <row r="90" spans="1:12" ht="27" customHeight="1" x14ac:dyDescent="0.45">
      <c r="A90" s="259" t="s">
        <v>61</v>
      </c>
      <c r="B90" s="260">
        <v>4</v>
      </c>
      <c r="C90" s="346" t="s">
        <v>62</v>
      </c>
      <c r="D90" s="262" t="s">
        <v>63</v>
      </c>
      <c r="E90" s="263" t="s">
        <v>64</v>
      </c>
      <c r="F90" s="262" t="s">
        <v>63</v>
      </c>
      <c r="G90" s="347" t="s">
        <v>64</v>
      </c>
      <c r="I90" s="265" t="s">
        <v>65</v>
      </c>
    </row>
    <row r="91" spans="1:12" ht="26.25" customHeight="1" x14ac:dyDescent="0.45">
      <c r="A91" s="259" t="s">
        <v>66</v>
      </c>
      <c r="B91" s="260">
        <v>200</v>
      </c>
      <c r="C91" s="348">
        <v>1</v>
      </c>
      <c r="D91" s="267"/>
      <c r="E91" s="268" t="str">
        <f>IF(ISBLANK(D91),"-",$D$101/$D$98*D91)</f>
        <v>-</v>
      </c>
      <c r="F91" s="267"/>
      <c r="G91" s="269" t="str">
        <f>IF(ISBLANK(F91),"-",$D$101/$F$98*F91)</f>
        <v>-</v>
      </c>
      <c r="I91" s="270"/>
    </row>
    <row r="92" spans="1:12" ht="26.25" customHeight="1" x14ac:dyDescent="0.45">
      <c r="A92" s="259" t="s">
        <v>67</v>
      </c>
      <c r="B92" s="260">
        <v>1</v>
      </c>
      <c r="C92" s="332">
        <v>2</v>
      </c>
      <c r="D92" s="272"/>
      <c r="E92" s="273" t="str">
        <f>IF(ISBLANK(D92),"-",$D$101/$D$98*D92)</f>
        <v>-</v>
      </c>
      <c r="F92" s="272"/>
      <c r="G92" s="274" t="str">
        <f>IF(ISBLANK(F92),"-",$D$101/$F$98*F92)</f>
        <v>-</v>
      </c>
      <c r="I92" s="533" t="e">
        <f>ABS((F96/D96*D95)-F95)/D95</f>
        <v>#DIV/0!</v>
      </c>
    </row>
    <row r="93" spans="1:12" ht="26.25" customHeight="1" x14ac:dyDescent="0.45">
      <c r="A93" s="259" t="s">
        <v>68</v>
      </c>
      <c r="B93" s="260">
        <v>1</v>
      </c>
      <c r="C93" s="332">
        <v>3</v>
      </c>
      <c r="D93" s="272"/>
      <c r="E93" s="273" t="str">
        <f>IF(ISBLANK(D93),"-",$D$101/$D$98*D93)</f>
        <v>-</v>
      </c>
      <c r="F93" s="272"/>
      <c r="G93" s="274" t="str">
        <f>IF(ISBLANK(F93),"-",$D$101/$F$98*F93)</f>
        <v>-</v>
      </c>
      <c r="I93" s="533"/>
    </row>
    <row r="94" spans="1:12" ht="27" customHeight="1" x14ac:dyDescent="0.45">
      <c r="A94" s="259" t="s">
        <v>69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5">
      <c r="A95" s="259" t="s">
        <v>70</v>
      </c>
      <c r="B95" s="260">
        <v>1</v>
      </c>
      <c r="C95" s="351" t="s">
        <v>71</v>
      </c>
      <c r="D95" s="352" t="e">
        <f>AVERAGE(D91:D94)</f>
        <v>#DIV/0!</v>
      </c>
      <c r="E95" s="283" t="e">
        <f>AVERAGE(E91:E94)</f>
        <v>#DIV/0!</v>
      </c>
      <c r="F95" s="353" t="e">
        <f>AVERAGE(F91:F94)</f>
        <v>#DIV/0!</v>
      </c>
      <c r="G95" s="354" t="e">
        <f>AVERAGE(G91:G94)</f>
        <v>#DIV/0!</v>
      </c>
    </row>
    <row r="96" spans="1:12" ht="26.25" customHeight="1" x14ac:dyDescent="0.45">
      <c r="A96" s="259" t="s">
        <v>72</v>
      </c>
      <c r="B96" s="245">
        <v>1</v>
      </c>
      <c r="C96" s="355" t="s">
        <v>113</v>
      </c>
      <c r="D96" s="356">
        <v>25.12</v>
      </c>
      <c r="E96" s="275"/>
      <c r="F96" s="287">
        <v>25.78</v>
      </c>
    </row>
    <row r="97" spans="1:10" ht="26.25" customHeight="1" x14ac:dyDescent="0.45">
      <c r="A97" s="259" t="s">
        <v>74</v>
      </c>
      <c r="B97" s="245">
        <v>1</v>
      </c>
      <c r="C97" s="357" t="s">
        <v>114</v>
      </c>
      <c r="D97" s="358">
        <f>D96*$B$87</f>
        <v>23.482631483386797</v>
      </c>
      <c r="E97" s="290"/>
      <c r="F97" s="289">
        <f>F96*$B$87</f>
        <v>24.09961145070508</v>
      </c>
    </row>
    <row r="98" spans="1:10" ht="19.5" customHeight="1" x14ac:dyDescent="0.35">
      <c r="A98" s="259" t="s">
        <v>76</v>
      </c>
      <c r="B98" s="359">
        <f>(B97/B96)*(B95/B94)*(B93/B92)*(B91/B90)*B89</f>
        <v>1250</v>
      </c>
      <c r="C98" s="357" t="s">
        <v>115</v>
      </c>
      <c r="D98" s="360">
        <f>D97*$B$83/100</f>
        <v>23.341735694486477</v>
      </c>
      <c r="E98" s="293"/>
      <c r="F98" s="292">
        <f>F97*$B$83/100</f>
        <v>23.955013782000851</v>
      </c>
    </row>
    <row r="99" spans="1:10" ht="19.5" customHeight="1" x14ac:dyDescent="0.35">
      <c r="A99" s="534" t="s">
        <v>78</v>
      </c>
      <c r="B99" s="548"/>
      <c r="C99" s="357" t="s">
        <v>116</v>
      </c>
      <c r="D99" s="361">
        <f>D98/$B$98</f>
        <v>1.8673388555589181E-2</v>
      </c>
      <c r="E99" s="293"/>
      <c r="F99" s="296">
        <f>F98/$B$98</f>
        <v>1.9164011025600679E-2</v>
      </c>
      <c r="G99" s="362"/>
      <c r="H99" s="285"/>
    </row>
    <row r="100" spans="1:10" ht="19.5" customHeight="1" x14ac:dyDescent="0.35">
      <c r="A100" s="536"/>
      <c r="B100" s="549"/>
      <c r="C100" s="357" t="s">
        <v>80</v>
      </c>
      <c r="D100" s="363">
        <f>$B$56/$B$116</f>
        <v>6.6666666666666671E-3</v>
      </c>
      <c r="F100" s="301"/>
      <c r="G100" s="364"/>
      <c r="H100" s="285"/>
    </row>
    <row r="101" spans="1:10" ht="18" x14ac:dyDescent="0.35">
      <c r="C101" s="357" t="s">
        <v>81</v>
      </c>
      <c r="D101" s="358">
        <f>D100*$B$98</f>
        <v>8.3333333333333339</v>
      </c>
      <c r="F101" s="301"/>
      <c r="G101" s="362"/>
      <c r="H101" s="285"/>
    </row>
    <row r="102" spans="1:10" ht="19.5" customHeight="1" x14ac:dyDescent="0.35">
      <c r="C102" s="365" t="s">
        <v>82</v>
      </c>
      <c r="D102" s="366">
        <f>D101/B34</f>
        <v>8.3333333333333339</v>
      </c>
      <c r="F102" s="305"/>
      <c r="G102" s="362"/>
      <c r="H102" s="285"/>
      <c r="J102" s="367"/>
    </row>
    <row r="103" spans="1:10" ht="18" x14ac:dyDescent="0.35">
      <c r="C103" s="368" t="s">
        <v>117</v>
      </c>
      <c r="D103" s="369" t="e">
        <f>AVERAGE(E91:E94,G91:G94)</f>
        <v>#DIV/0!</v>
      </c>
      <c r="F103" s="305"/>
      <c r="G103" s="370"/>
      <c r="H103" s="285"/>
      <c r="J103" s="371"/>
    </row>
    <row r="104" spans="1:10" ht="18" x14ac:dyDescent="0.35">
      <c r="C104" s="335" t="s">
        <v>84</v>
      </c>
      <c r="D104" s="372" t="e">
        <f>STDEV(E91:E94,G91:G94)/D103</f>
        <v>#DIV/0!</v>
      </c>
      <c r="F104" s="305"/>
      <c r="G104" s="362"/>
      <c r="H104" s="285"/>
      <c r="J104" s="371"/>
    </row>
    <row r="105" spans="1:10" ht="19.5" customHeight="1" x14ac:dyDescent="0.35">
      <c r="C105" s="337" t="s">
        <v>20</v>
      </c>
      <c r="D105" s="373">
        <f>COUNT(E91:E94,G91:G94)</f>
        <v>0</v>
      </c>
      <c r="F105" s="305"/>
      <c r="G105" s="362"/>
      <c r="H105" s="285"/>
      <c r="J105" s="371"/>
    </row>
    <row r="106" spans="1:10" ht="19.5" customHeight="1" x14ac:dyDescent="0.35">
      <c r="A106" s="309"/>
      <c r="B106" s="309"/>
      <c r="C106" s="309"/>
      <c r="D106" s="309"/>
      <c r="E106" s="309"/>
    </row>
    <row r="107" spans="1:10" ht="26.25" customHeight="1" x14ac:dyDescent="0.45">
      <c r="A107" s="257" t="s">
        <v>118</v>
      </c>
      <c r="B107" s="258">
        <v>900</v>
      </c>
      <c r="C107" s="374" t="s">
        <v>119</v>
      </c>
      <c r="D107" s="375" t="s">
        <v>63</v>
      </c>
      <c r="E107" s="376" t="s">
        <v>120</v>
      </c>
      <c r="F107" s="377" t="s">
        <v>121</v>
      </c>
    </row>
    <row r="108" spans="1:10" ht="26.25" customHeight="1" x14ac:dyDescent="0.45">
      <c r="A108" s="259" t="s">
        <v>122</v>
      </c>
      <c r="B108" s="260">
        <v>5</v>
      </c>
      <c r="C108" s="378">
        <v>1</v>
      </c>
      <c r="D108" s="379"/>
      <c r="E108" s="410" t="str">
        <f t="shared" ref="E108:E113" si="1">IF(ISBLANK(D108),"-",D108/$D$103*$D$100*$B$116)</f>
        <v>-</v>
      </c>
      <c r="F108" s="380" t="str">
        <f t="shared" ref="F108:F113" si="2">IF(ISBLANK(D108), "-", E108/$B$56)</f>
        <v>-</v>
      </c>
    </row>
    <row r="109" spans="1:10" ht="26.25" customHeight="1" x14ac:dyDescent="0.45">
      <c r="A109" s="259" t="s">
        <v>95</v>
      </c>
      <c r="B109" s="260">
        <v>50</v>
      </c>
      <c r="C109" s="378">
        <v>2</v>
      </c>
      <c r="D109" s="379"/>
      <c r="E109" s="411" t="str">
        <f t="shared" si="1"/>
        <v>-</v>
      </c>
      <c r="F109" s="381" t="str">
        <f t="shared" si="2"/>
        <v>-</v>
      </c>
    </row>
    <row r="110" spans="1:10" ht="26.25" customHeight="1" x14ac:dyDescent="0.45">
      <c r="A110" s="259" t="s">
        <v>96</v>
      </c>
      <c r="B110" s="260">
        <v>1</v>
      </c>
      <c r="C110" s="378">
        <v>3</v>
      </c>
      <c r="D110" s="379"/>
      <c r="E110" s="411" t="str">
        <f t="shared" si="1"/>
        <v>-</v>
      </c>
      <c r="F110" s="381" t="str">
        <f t="shared" si="2"/>
        <v>-</v>
      </c>
    </row>
    <row r="111" spans="1:10" ht="26.25" customHeight="1" x14ac:dyDescent="0.45">
      <c r="A111" s="259" t="s">
        <v>97</v>
      </c>
      <c r="B111" s="260">
        <v>1</v>
      </c>
      <c r="C111" s="378">
        <v>4</v>
      </c>
      <c r="D111" s="379"/>
      <c r="E111" s="411" t="str">
        <f t="shared" si="1"/>
        <v>-</v>
      </c>
      <c r="F111" s="381" t="str">
        <f t="shared" si="2"/>
        <v>-</v>
      </c>
    </row>
    <row r="112" spans="1:10" ht="26.25" customHeight="1" x14ac:dyDescent="0.45">
      <c r="A112" s="259" t="s">
        <v>98</v>
      </c>
      <c r="B112" s="260">
        <v>1</v>
      </c>
      <c r="C112" s="378">
        <v>5</v>
      </c>
      <c r="D112" s="379"/>
      <c r="E112" s="411" t="str">
        <f t="shared" si="1"/>
        <v>-</v>
      </c>
      <c r="F112" s="381" t="str">
        <f t="shared" si="2"/>
        <v>-</v>
      </c>
    </row>
    <row r="113" spans="1:10" ht="26.25" customHeight="1" x14ac:dyDescent="0.45">
      <c r="A113" s="259" t="s">
        <v>100</v>
      </c>
      <c r="B113" s="260">
        <v>1</v>
      </c>
      <c r="C113" s="382">
        <v>6</v>
      </c>
      <c r="D113" s="383"/>
      <c r="E113" s="412" t="str">
        <f t="shared" si="1"/>
        <v>-</v>
      </c>
      <c r="F113" s="384" t="str">
        <f t="shared" si="2"/>
        <v>-</v>
      </c>
    </row>
    <row r="114" spans="1:10" ht="26.25" customHeight="1" x14ac:dyDescent="0.45">
      <c r="A114" s="259" t="s">
        <v>101</v>
      </c>
      <c r="B114" s="260">
        <v>1</v>
      </c>
      <c r="C114" s="378"/>
      <c r="D114" s="332"/>
      <c r="E114" s="233"/>
      <c r="F114" s="385"/>
    </row>
    <row r="115" spans="1:10" ht="26.25" customHeight="1" x14ac:dyDescent="0.45">
      <c r="A115" s="259" t="s">
        <v>102</v>
      </c>
      <c r="B115" s="260">
        <v>1</v>
      </c>
      <c r="C115" s="378"/>
      <c r="D115" s="386" t="s">
        <v>71</v>
      </c>
      <c r="E115" s="414" t="e">
        <f>AVERAGE(E108:E113)</f>
        <v>#DIV/0!</v>
      </c>
      <c r="F115" s="387" t="e">
        <f>AVERAGE(F108:F113)</f>
        <v>#DIV/0!</v>
      </c>
    </row>
    <row r="116" spans="1:10" ht="27" customHeight="1" x14ac:dyDescent="0.45">
      <c r="A116" s="259" t="s">
        <v>103</v>
      </c>
      <c r="B116" s="291">
        <f>(B115/B114)*(B113/B112)*(B111/B110)*(B109/B108)*B107</f>
        <v>9000</v>
      </c>
      <c r="C116" s="388"/>
      <c r="D116" s="351" t="s">
        <v>84</v>
      </c>
      <c r="E116" s="389" t="e">
        <f>STDEV(E108:E113)/E115</f>
        <v>#DIV/0!</v>
      </c>
      <c r="F116" s="389" t="e">
        <f>STDEV(F108:F113)/F115</f>
        <v>#DIV/0!</v>
      </c>
      <c r="I116" s="233"/>
    </row>
    <row r="117" spans="1:10" ht="27" customHeight="1" x14ac:dyDescent="0.45">
      <c r="A117" s="534" t="s">
        <v>78</v>
      </c>
      <c r="B117" s="535"/>
      <c r="C117" s="390"/>
      <c r="D117" s="391" t="s">
        <v>20</v>
      </c>
      <c r="E117" s="392">
        <f>COUNT(E108:E113)</f>
        <v>0</v>
      </c>
      <c r="F117" s="392">
        <f>COUNT(F108:F113)</f>
        <v>0</v>
      </c>
      <c r="I117" s="233"/>
      <c r="J117" s="371"/>
    </row>
    <row r="118" spans="1:10" ht="19.5" customHeight="1" x14ac:dyDescent="0.35">
      <c r="A118" s="536"/>
      <c r="B118" s="537"/>
      <c r="C118" s="233"/>
      <c r="D118" s="233"/>
      <c r="E118" s="233"/>
      <c r="F118" s="332"/>
      <c r="G118" s="233"/>
      <c r="H118" s="233"/>
      <c r="I118" s="233"/>
    </row>
    <row r="119" spans="1:10" ht="18" x14ac:dyDescent="0.35">
      <c r="A119" s="401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5">
      <c r="A120" s="243" t="s">
        <v>106</v>
      </c>
      <c r="B120" s="339" t="s">
        <v>123</v>
      </c>
      <c r="C120" s="546" t="str">
        <f>B20</f>
        <v>Lamivudine     Nevirapine and Zidovudine</v>
      </c>
      <c r="D120" s="546"/>
      <c r="E120" s="340" t="s">
        <v>124</v>
      </c>
      <c r="F120" s="340"/>
      <c r="G120" s="341" t="e">
        <f>F115</f>
        <v>#DIV/0!</v>
      </c>
      <c r="H120" s="233"/>
      <c r="I120" s="233"/>
    </row>
    <row r="121" spans="1:10" ht="19.5" customHeight="1" x14ac:dyDescent="0.35">
      <c r="A121" s="393"/>
      <c r="B121" s="393"/>
      <c r="C121" s="394"/>
      <c r="D121" s="394"/>
      <c r="E121" s="394"/>
      <c r="F121" s="394"/>
      <c r="G121" s="394"/>
      <c r="H121" s="394"/>
    </row>
    <row r="122" spans="1:10" ht="18" x14ac:dyDescent="0.35">
      <c r="B122" s="547" t="s">
        <v>26</v>
      </c>
      <c r="C122" s="547"/>
      <c r="E122" s="346" t="s">
        <v>27</v>
      </c>
      <c r="F122" s="395"/>
      <c r="G122" s="547" t="s">
        <v>28</v>
      </c>
      <c r="H122" s="547"/>
    </row>
    <row r="123" spans="1:10" ht="69.900000000000006" customHeight="1" x14ac:dyDescent="0.35">
      <c r="A123" s="396" t="s">
        <v>29</v>
      </c>
      <c r="B123" s="397"/>
      <c r="C123" s="397"/>
      <c r="E123" s="397"/>
      <c r="F123" s="233"/>
      <c r="G123" s="398"/>
      <c r="H123" s="398"/>
    </row>
    <row r="124" spans="1:10" ht="69.900000000000006" customHeight="1" x14ac:dyDescent="0.35">
      <c r="A124" s="396" t="s">
        <v>30</v>
      </c>
      <c r="B124" s="399"/>
      <c r="C124" s="399"/>
      <c r="E124" s="399"/>
      <c r="F124" s="233"/>
      <c r="G124" s="400"/>
      <c r="H124" s="400"/>
    </row>
    <row r="125" spans="1:10" ht="18" x14ac:dyDescent="0.35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" x14ac:dyDescent="0.35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" x14ac:dyDescent="0.35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" x14ac:dyDescent="0.35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" x14ac:dyDescent="0.35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" x14ac:dyDescent="0.35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" x14ac:dyDescent="0.35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" x14ac:dyDescent="0.35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" x14ac:dyDescent="0.35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3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rintOptions horizontalCentered="1"/>
  <pageMargins left="0.7" right="0.7" top="0.75" bottom="0.75" header="0.3" footer="0.3"/>
  <pageSetup scale="2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SST(zid)</vt:lpstr>
      <vt:lpstr>SST(nev)</vt:lpstr>
      <vt:lpstr>Uniformity</vt:lpstr>
      <vt:lpstr>Nevirapine</vt:lpstr>
      <vt:lpstr>zidovudine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2017-05-22T08:39:21Z</cp:lastPrinted>
  <dcterms:created xsi:type="dcterms:W3CDTF">2005-07-05T10:19:27Z</dcterms:created>
  <dcterms:modified xsi:type="dcterms:W3CDTF">2017-05-22T08:52:21Z</dcterms:modified>
</cp:coreProperties>
</file>