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activeTab="6"/>
  </bookViews>
  <sheets>
    <sheet name="SST(LAM)" sheetId="12" r:id="rId1"/>
    <sheet name="SST(NEV)" sheetId="7" r:id="rId2"/>
    <sheet name="SST(ZID)" sheetId="6" r:id="rId3"/>
    <sheet name="Uniformity" sheetId="13" r:id="rId4"/>
    <sheet name="Lamivudine" sheetId="3" r:id="rId5"/>
    <sheet name="Nevirapine" sheetId="4" r:id="rId6"/>
    <sheet name="Zidovudine" sheetId="5" r:id="rId7"/>
  </sheets>
  <definedNames>
    <definedName name="_xlnm.Print_Area" localSheetId="4">Lamivudine!$A$1:$H$124</definedName>
    <definedName name="_xlnm.Print_Area" localSheetId="5">Nevirapine!$A$1:$I$125</definedName>
    <definedName name="_xlnm.Print_Area" localSheetId="2">'SST(ZID)'!$A$1:$E$61</definedName>
    <definedName name="_xlnm.Print_Area" localSheetId="3">Uniformity!$A$1:$F$54</definedName>
    <definedName name="_xlnm.Print_Area" localSheetId="6">Zidovudine!$A$1:$H$125</definedName>
  </definedNames>
  <calcPr calcId="145621"/>
</workbook>
</file>

<file path=xl/calcChain.xml><?xml version="1.0" encoding="utf-8"?>
<calcChain xmlns="http://schemas.openxmlformats.org/spreadsheetml/2006/main">
  <c r="B56" i="4" l="1"/>
  <c r="D44" i="4"/>
  <c r="B21" i="12" l="1"/>
  <c r="B17" i="12"/>
  <c r="B17" i="7" s="1"/>
  <c r="C45" i="13"/>
  <c r="B17" i="6" l="1"/>
  <c r="C76" i="5"/>
  <c r="C120" i="5"/>
  <c r="C120" i="4"/>
  <c r="C76" i="4"/>
  <c r="C120" i="3"/>
  <c r="C76" i="3"/>
  <c r="C56" i="3"/>
  <c r="C56" i="4"/>
  <c r="C56" i="5"/>
  <c r="C46" i="13"/>
  <c r="B57" i="5" s="1"/>
  <c r="B57" i="3" l="1"/>
  <c r="B49" i="13"/>
  <c r="D24" i="13"/>
  <c r="B57" i="4"/>
  <c r="B21" i="6" l="1"/>
  <c r="B21" i="7"/>
  <c r="B53" i="12" l="1"/>
  <c r="E51" i="12"/>
  <c r="D51" i="12"/>
  <c r="C51" i="12"/>
  <c r="B51" i="12"/>
  <c r="B52" i="12" s="1"/>
  <c r="B32" i="12"/>
  <c r="E30" i="12"/>
  <c r="D30" i="12"/>
  <c r="C30" i="12"/>
  <c r="B30" i="12"/>
  <c r="B31" i="12" s="1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B116" i="5" l="1"/>
  <c r="D100" i="5" s="1"/>
  <c r="B98" i="5"/>
  <c r="F95" i="5"/>
  <c r="D95" i="5"/>
  <c r="B87" i="5"/>
  <c r="F97" i="5" s="1"/>
  <c r="F98" i="5" s="1"/>
  <c r="B81" i="5"/>
  <c r="B83" i="5" s="1"/>
  <c r="B80" i="5"/>
  <c r="B79" i="5"/>
  <c r="B68" i="5"/>
  <c r="B55" i="5"/>
  <c r="B45" i="5"/>
  <c r="D48" i="5" s="1"/>
  <c r="D49" i="5" s="1"/>
  <c r="F42" i="5"/>
  <c r="D42" i="5"/>
  <c r="B34" i="5"/>
  <c r="D44" i="5" s="1"/>
  <c r="B30" i="5"/>
  <c r="B116" i="4"/>
  <c r="D100" i="4" s="1"/>
  <c r="B98" i="4"/>
  <c r="F95" i="4"/>
  <c r="D95" i="4"/>
  <c r="B87" i="4"/>
  <c r="F97" i="4" s="1"/>
  <c r="B81" i="4"/>
  <c r="B83" i="4" s="1"/>
  <c r="B80" i="4"/>
  <c r="B79" i="4"/>
  <c r="B68" i="4"/>
  <c r="B55" i="4"/>
  <c r="B45" i="4"/>
  <c r="D48" i="4" s="1"/>
  <c r="F42" i="4"/>
  <c r="D42" i="4"/>
  <c r="B34" i="4"/>
  <c r="B30" i="4"/>
  <c r="B116" i="3"/>
  <c r="D100" i="3" s="1"/>
  <c r="B98" i="3"/>
  <c r="D95" i="3"/>
  <c r="B87" i="3"/>
  <c r="F97" i="3" s="1"/>
  <c r="B81" i="3"/>
  <c r="B83" i="3" s="1"/>
  <c r="B80" i="3"/>
  <c r="B79" i="3"/>
  <c r="B68" i="3"/>
  <c r="B55" i="3"/>
  <c r="B45" i="3"/>
  <c r="D48" i="3" s="1"/>
  <c r="F42" i="3"/>
  <c r="D42" i="3"/>
  <c r="B34" i="3"/>
  <c r="D44" i="3" s="1"/>
  <c r="B30" i="3"/>
  <c r="I39" i="5" l="1"/>
  <c r="F98" i="3"/>
  <c r="D45" i="3"/>
  <c r="E39" i="3" s="1"/>
  <c r="D101" i="5"/>
  <c r="D102" i="5" s="1"/>
  <c r="I92" i="5"/>
  <c r="F99" i="5"/>
  <c r="D101" i="4"/>
  <c r="D102" i="4" s="1"/>
  <c r="F98" i="4"/>
  <c r="F99" i="4" s="1"/>
  <c r="I92" i="4"/>
  <c r="I92" i="3"/>
  <c r="F99" i="3"/>
  <c r="D101" i="3"/>
  <c r="D102" i="3" s="1"/>
  <c r="D97" i="3"/>
  <c r="D98" i="3" s="1"/>
  <c r="D99" i="3" s="1"/>
  <c r="F44" i="5"/>
  <c r="I39" i="4"/>
  <c r="D45" i="4"/>
  <c r="D46" i="4" s="1"/>
  <c r="I39" i="3"/>
  <c r="D49" i="4"/>
  <c r="E41" i="4"/>
  <c r="G94" i="4"/>
  <c r="G91" i="4"/>
  <c r="D49" i="3"/>
  <c r="E38" i="3"/>
  <c r="E41" i="3"/>
  <c r="E92" i="3"/>
  <c r="G91" i="3"/>
  <c r="B69" i="5"/>
  <c r="B69" i="4"/>
  <c r="F45" i="5"/>
  <c r="F44" i="4"/>
  <c r="F45" i="4" s="1"/>
  <c r="F46" i="4" s="1"/>
  <c r="D97" i="4"/>
  <c r="D98" i="4" s="1"/>
  <c r="D99" i="4" s="1"/>
  <c r="D45" i="5"/>
  <c r="E41" i="5" s="1"/>
  <c r="G93" i="5"/>
  <c r="G91" i="5"/>
  <c r="G94" i="5"/>
  <c r="G92" i="5"/>
  <c r="B69" i="3"/>
  <c r="F44" i="3"/>
  <c r="F45" i="3" s="1"/>
  <c r="F46" i="3" s="1"/>
  <c r="D97" i="5"/>
  <c r="D98" i="5" s="1"/>
  <c r="D99" i="5" s="1"/>
  <c r="E40" i="5"/>
  <c r="E40" i="3" l="1"/>
  <c r="E42" i="3" s="1"/>
  <c r="D46" i="3"/>
  <c r="G92" i="4"/>
  <c r="G95" i="5"/>
  <c r="E38" i="4"/>
  <c r="E39" i="4"/>
  <c r="G93" i="4"/>
  <c r="E93" i="3"/>
  <c r="G93" i="3"/>
  <c r="G92" i="3"/>
  <c r="G94" i="3"/>
  <c r="E40" i="4"/>
  <c r="G38" i="4"/>
  <c r="G41" i="4"/>
  <c r="G40" i="3"/>
  <c r="E91" i="3"/>
  <c r="E94" i="3"/>
  <c r="G39" i="3"/>
  <c r="G41" i="5"/>
  <c r="F46" i="5"/>
  <c r="G39" i="5"/>
  <c r="G40" i="5"/>
  <c r="G40" i="4"/>
  <c r="E94" i="5"/>
  <c r="E93" i="5"/>
  <c r="G41" i="3"/>
  <c r="G38" i="3"/>
  <c r="E93" i="4"/>
  <c r="G38" i="5"/>
  <c r="E91" i="5"/>
  <c r="E92" i="5"/>
  <c r="E38" i="5"/>
  <c r="D46" i="5"/>
  <c r="E39" i="5"/>
  <c r="E91" i="4"/>
  <c r="E92" i="4"/>
  <c r="G39" i="4"/>
  <c r="E94" i="4"/>
  <c r="G95" i="4" l="1"/>
  <c r="E42" i="4"/>
  <c r="G95" i="3"/>
  <c r="D105" i="3"/>
  <c r="G42" i="5"/>
  <c r="D52" i="4"/>
  <c r="D50" i="4"/>
  <c r="G65" i="4" s="1"/>
  <c r="H65" i="4" s="1"/>
  <c r="G42" i="4"/>
  <c r="D103" i="3"/>
  <c r="E112" i="3" s="1"/>
  <c r="F112" i="3" s="1"/>
  <c r="D50" i="3"/>
  <c r="G60" i="3" s="1"/>
  <c r="E95" i="3"/>
  <c r="G42" i="3"/>
  <c r="D52" i="3"/>
  <c r="E95" i="4"/>
  <c r="D103" i="4"/>
  <c r="D105" i="4"/>
  <c r="E95" i="5"/>
  <c r="D105" i="5"/>
  <c r="D103" i="5"/>
  <c r="G67" i="3"/>
  <c r="H67" i="3" s="1"/>
  <c r="D52" i="5"/>
  <c r="E42" i="5"/>
  <c r="D50" i="5"/>
  <c r="G62" i="3" l="1"/>
  <c r="H62" i="3" s="1"/>
  <c r="G66" i="3"/>
  <c r="H66" i="3" s="1"/>
  <c r="G68" i="3"/>
  <c r="H68" i="3" s="1"/>
  <c r="G70" i="3"/>
  <c r="H70" i="3" s="1"/>
  <c r="E108" i="3"/>
  <c r="F108" i="3" s="1"/>
  <c r="E113" i="3"/>
  <c r="F113" i="3" s="1"/>
  <c r="E110" i="3"/>
  <c r="F110" i="3" s="1"/>
  <c r="E111" i="3"/>
  <c r="F111" i="3" s="1"/>
  <c r="D104" i="3"/>
  <c r="D51" i="4"/>
  <c r="G67" i="4"/>
  <c r="H67" i="4" s="1"/>
  <c r="G63" i="4"/>
  <c r="H63" i="4" s="1"/>
  <c r="G70" i="4"/>
  <c r="H70" i="4" s="1"/>
  <c r="G71" i="4"/>
  <c r="H71" i="4" s="1"/>
  <c r="G62" i="4"/>
  <c r="H62" i="4" s="1"/>
  <c r="G61" i="4"/>
  <c r="H61" i="4" s="1"/>
  <c r="G68" i="4"/>
  <c r="H68" i="4" s="1"/>
  <c r="G69" i="4"/>
  <c r="H69" i="4" s="1"/>
  <c r="G64" i="4"/>
  <c r="H64" i="4" s="1"/>
  <c r="G60" i="4"/>
  <c r="H60" i="4" s="1"/>
  <c r="G66" i="4"/>
  <c r="H66" i="4" s="1"/>
  <c r="E109" i="3"/>
  <c r="F109" i="3" s="1"/>
  <c r="G69" i="3"/>
  <c r="H69" i="3" s="1"/>
  <c r="G63" i="3"/>
  <c r="H63" i="3" s="1"/>
  <c r="G71" i="3"/>
  <c r="H71" i="3" s="1"/>
  <c r="G64" i="3"/>
  <c r="H64" i="3" s="1"/>
  <c r="G65" i="3"/>
  <c r="H65" i="3" s="1"/>
  <c r="G61" i="3"/>
  <c r="H61" i="3" s="1"/>
  <c r="D51" i="3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D51" i="5"/>
  <c r="G70" i="5"/>
  <c r="H70" i="5" s="1"/>
  <c r="G67" i="5"/>
  <c r="H67" i="5" s="1"/>
  <c r="G65" i="5"/>
  <c r="H65" i="5" s="1"/>
  <c r="G61" i="5"/>
  <c r="H61" i="5" s="1"/>
  <c r="G63" i="5"/>
  <c r="H63" i="5" s="1"/>
  <c r="H60" i="3"/>
  <c r="H72" i="3" l="1"/>
  <c r="E117" i="3"/>
  <c r="G72" i="4"/>
  <c r="G73" i="4" s="1"/>
  <c r="G74" i="4"/>
  <c r="E115" i="3"/>
  <c r="E116" i="3" s="1"/>
  <c r="G74" i="3"/>
  <c r="G72" i="3"/>
  <c r="G73" i="3" s="1"/>
  <c r="H72" i="4"/>
  <c r="H74" i="4"/>
  <c r="H74" i="3"/>
  <c r="E115" i="5"/>
  <c r="E116" i="5" s="1"/>
  <c r="E117" i="5"/>
  <c r="F108" i="5"/>
  <c r="F115" i="3"/>
  <c r="F117" i="3"/>
  <c r="E115" i="4"/>
  <c r="E116" i="4" s="1"/>
  <c r="E117" i="4"/>
  <c r="F108" i="4"/>
  <c r="H60" i="5"/>
  <c r="G74" i="5"/>
  <c r="G72" i="5"/>
  <c r="G73" i="5" s="1"/>
  <c r="F117" i="5" l="1"/>
  <c r="F115" i="5"/>
  <c r="H74" i="5"/>
  <c r="H72" i="5"/>
  <c r="G76" i="4"/>
  <c r="H73" i="4"/>
  <c r="F117" i="4"/>
  <c r="F115" i="4"/>
  <c r="G120" i="3"/>
  <c r="F116" i="3"/>
  <c r="G76" i="3"/>
  <c r="H73" i="3"/>
  <c r="G120" i="4" l="1"/>
  <c r="F116" i="4"/>
  <c r="G76" i="5"/>
  <c r="H73" i="5"/>
  <c r="G120" i="5"/>
  <c r="F116" i="5"/>
  <c r="D50" i="13" l="1"/>
  <c r="D39" i="13"/>
  <c r="D30" i="13"/>
  <c r="D34" i="13"/>
  <c r="D36" i="13"/>
  <c r="D29" i="13"/>
  <c r="D25" i="13"/>
  <c r="D27" i="13"/>
  <c r="C50" i="13" l="1"/>
  <c r="D26" i="13"/>
  <c r="D43" i="13"/>
  <c r="D33" i="13"/>
  <c r="D42" i="13"/>
  <c r="D31" i="13"/>
  <c r="D32" i="13"/>
  <c r="D28" i="13"/>
  <c r="D41" i="13"/>
  <c r="D40" i="13"/>
  <c r="D49" i="13"/>
  <c r="D35" i="13"/>
  <c r="D38" i="13"/>
  <c r="D37" i="13"/>
  <c r="C49" i="13"/>
</calcChain>
</file>

<file path=xl/sharedStrings.xml><?xml version="1.0" encoding="utf-8"?>
<sst xmlns="http://schemas.openxmlformats.org/spreadsheetml/2006/main" count="641" uniqueCount="136">
  <si>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</si>
  <si>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</si>
  <si>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</si>
  <si>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</si>
  <si>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</si>
  <si>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</si>
  <si>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</si>
  <si>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</si>
  <si>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</si>
  <si>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</si>
  <si>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</si>
  <si>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</si>
  <si>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</si>
  <si>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</si>
  <si>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</si>
  <si>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</si>
  <si>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</si>
  <si>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</si>
  <si>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</si>
  <si>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</si>
  <si>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</si>
  <si>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</si>
  <si>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</si>
  <si>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</si>
  <si>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</si>
  <si>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</si>
  <si>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</si>
  <si>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</si>
  <si>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</si>
  <si>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</si>
  <si>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</si>
  <si>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</si>
  <si>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</si>
  <si>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</si>
  <si>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</si>
  <si>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</si>
  <si>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</si>
  <si>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</si>
  <si>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</si>
  <si>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</si>
  <si>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</si>
  <si>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</si>
  <si>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</si>
  <si>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</si>
  <si>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</si>
  <si>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</si>
  <si>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</si>
  <si>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</si>
  <si>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</si>
  <si>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</si>
  <si>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</si>
  <si>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</si>
  <si>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</si>
  <si>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</si>
  <si>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</si>
  <si>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</si>
  <si>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</si>
  <si>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</si>
  <si>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</si>
  <si>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</si>
  <si>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</si>
  <si>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</si>
  <si>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</si>
  <si>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</si>
  <si>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</si>
  <si>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</si>
  <si>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</si>
  <si>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</si>
  <si>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</si>
  <si>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</si>
  <si>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</si>
  <si>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</si>
  <si>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</si>
  <si>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</si>
  <si>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</si>
  <si>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</si>
  <si>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</si>
  <si>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</si>
  <si>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</si>
  <si>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</si>
  <si>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</si>
  <si>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</si>
  <si>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</si>
  <si>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</si>
  <si>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</si>
  <si>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</si>
  <si>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</si>
  <si>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</si>
  <si>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</si>
  <si>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</si>
  <si>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</si>
  <si>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</si>
  <si>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</si>
  <si>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</si>
  <si>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</si>
  <si>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</si>
  <si>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</si>
  <si>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</si>
  <si>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</si>
  <si>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</si>
  <si>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</si>
  <si>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</si>
  <si>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</si>
  <si>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</si>
  <si>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</si>
  <si>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</si>
  <si>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</si>
  <si>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</si>
  <si>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</si>
  <si>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</si>
  <si>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</si>
  <si>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</si>
  <si>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</si>
  <si>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</si>
  <si>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</si>
  <si>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</si>
  <si>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</si>
  <si>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</si>
  <si>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</si>
  <si>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ZIDOVUDINE</t>
  </si>
  <si>
    <t>NEVIRAPINE</t>
  </si>
  <si>
    <t>LAMIVUDINE</t>
  </si>
  <si>
    <t>Lamivudine, Nevirapine and Zidovudine</t>
  </si>
  <si>
    <t>Lamivudine</t>
  </si>
  <si>
    <t>Tablet No.</t>
  </si>
  <si>
    <t>Nevirapine</t>
  </si>
  <si>
    <t>Zidovudine</t>
  </si>
  <si>
    <t>Unit No.</t>
  </si>
  <si>
    <t>NDQD2016061067</t>
  </si>
  <si>
    <t>NOT APPLICABLE</t>
  </si>
  <si>
    <t>LAMIVUDINE 30 mg + ZIDOVUDINE 60 mg + NEVIRAPINE 50 mg TABLETS</t>
  </si>
  <si>
    <t xml:space="preserve">Lamivudine 30 mg + Zidovudine 60 mg + Nevirapine 50 mg </t>
  </si>
  <si>
    <t>Average Tablet Weight (mg):</t>
  </si>
  <si>
    <r>
      <t>WRS N</t>
    </r>
    <r>
      <rPr>
        <vertAlign val="subscript"/>
        <sz val="20"/>
        <color rgb="FF000000"/>
        <rFont val="Book Antiqua"/>
        <family val="1"/>
      </rPr>
      <t>1</t>
    </r>
    <r>
      <rPr>
        <sz val="20"/>
        <color rgb="FF000000"/>
        <rFont val="Book Antiqua"/>
        <family val="1"/>
      </rPr>
      <t>-4</t>
    </r>
  </si>
  <si>
    <r>
      <t>WRS L</t>
    </r>
    <r>
      <rPr>
        <vertAlign val="subscript"/>
        <sz val="20"/>
        <color rgb="FF000000"/>
        <rFont val="Book Antiqua"/>
        <family val="1"/>
      </rPr>
      <t>3</t>
    </r>
    <r>
      <rPr>
        <sz val="20"/>
        <color rgb="FF000000"/>
        <rFont val="Book Antiqua"/>
        <family val="1"/>
      </rPr>
      <t>-7</t>
    </r>
  </si>
  <si>
    <r>
      <t>WRS Z</t>
    </r>
    <r>
      <rPr>
        <vertAlign val="subscript"/>
        <sz val="20"/>
        <color rgb="FF000000"/>
        <rFont val="Book Antiqua"/>
        <family val="1"/>
      </rPr>
      <t>1</t>
    </r>
    <r>
      <rPr>
        <sz val="20"/>
        <color rgb="FF000000"/>
        <rFont val="Book Antiqua"/>
        <family val="1"/>
      </rPr>
      <t>-3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</si>
</sst>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  <numFmt numFmtId="174" formatCode="[$-409]d/mmm/yyyy;@"/>
  </numFmts>
  <fonts count="2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1"/>
      <color rgb="FF000000"/>
      <name val="Book Antiqua"/>
      <family val="1"/>
    </font>
    <font>
      <vertAlign val="subscript"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7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4">
    <xf numFmtId="0" fontId="0" fillId="0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1" fillId="2" borderId="0"/>
  </cellStyleXfs>
  <cellXfs count="757">
    <xf numFmtId="0" fontId="0" fillId="2" borderId="0" xfId="0" applyFill="1"/>
    <xf numFmtId="0" fontId="3" fillId="2" borderId="0" xfId="0" applyFont="1" applyFill="1"/>
    <xf numFmtId="0" fontId="6" fillId="2" borderId="1" xfId="0" applyFont="1" applyFill="1" applyBorder="1" applyAlignment="1">
      <alignment horizontal="center"/>
    </xf>
    <xf numFmtId="0" fontId="12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0" fontId="15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Protection="1">
      <protection locked="0"/>
    </xf>
    <xf numFmtId="168" fontId="15" fillId="3" borderId="0" xfId="0" applyNumberFormat="1" applyFont="1" applyFill="1" applyAlignment="1" applyProtection="1">
      <alignment horizontal="center"/>
      <protection locked="0"/>
    </xf>
    <xf numFmtId="169" fontId="12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/>
    </xf>
    <xf numFmtId="0" fontId="17" fillId="2" borderId="0" xfId="0" applyFont="1" applyFill="1"/>
    <xf numFmtId="0" fontId="18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3" fillId="2" borderId="0" xfId="0" applyNumberFormat="1" applyFont="1" applyFill="1" applyAlignment="1">
      <alignment horizontal="center"/>
    </xf>
    <xf numFmtId="0" fontId="20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2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2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3" fillId="2" borderId="22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4" fillId="3" borderId="29" xfId="0" applyFont="1" applyFill="1" applyBorder="1" applyAlignment="1" applyProtection="1">
      <alignment horizontal="center"/>
      <protection locked="0"/>
    </xf>
    <xf numFmtId="171" fontId="12" fillId="2" borderId="26" xfId="0" applyNumberFormat="1" applyFont="1" applyFill="1" applyBorder="1" applyAlignment="1">
      <alignment horizontal="center"/>
    </xf>
    <xf numFmtId="171" fontId="12" fillId="2" borderId="30" xfId="0" applyNumberFormat="1" applyFont="1" applyFill="1" applyBorder="1" applyAlignment="1">
      <alignment horizontal="center"/>
    </xf>
    <xf numFmtId="0" fontId="19" fillId="2" borderId="13" xfId="0" applyFont="1" applyFill="1" applyBorder="1"/>
    <xf numFmtId="0" fontId="12" fillId="2" borderId="24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1" fontId="12" fillId="2" borderId="31" xfId="0" applyNumberFormat="1" applyFont="1" applyFill="1" applyBorder="1" applyAlignment="1">
      <alignment horizontal="center"/>
    </xf>
    <xf numFmtId="171" fontId="12" fillId="2" borderId="32" xfId="0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1" fontId="12" fillId="2" borderId="35" xfId="0" applyNumberFormat="1" applyFont="1" applyFill="1" applyBorder="1" applyAlignment="1">
      <alignment horizontal="center"/>
    </xf>
    <xf numFmtId="171" fontId="12" fillId="2" borderId="36" xfId="0" applyNumberFormat="1" applyFont="1" applyFill="1" applyBorder="1" applyAlignment="1">
      <alignment horizontal="center"/>
    </xf>
    <xf numFmtId="0" fontId="12" fillId="2" borderId="15" xfId="0" applyFont="1" applyFill="1" applyBorder="1"/>
    <xf numFmtId="0" fontId="12" fillId="2" borderId="24" xfId="0" applyFont="1" applyFill="1" applyBorder="1" applyAlignment="1">
      <alignment horizontal="right"/>
    </xf>
    <xf numFmtId="1" fontId="13" fillId="6" borderId="37" xfId="0" applyNumberFormat="1" applyFont="1" applyFill="1" applyBorder="1" applyAlignment="1">
      <alignment horizontal="center"/>
    </xf>
    <xf numFmtId="171" fontId="13" fillId="6" borderId="38" xfId="0" applyNumberFormat="1" applyFont="1" applyFill="1" applyBorder="1" applyAlignment="1">
      <alignment horizontal="center"/>
    </xf>
    <xf numFmtId="171" fontId="13" fillId="6" borderId="39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2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2" fillId="2" borderId="11" xfId="0" applyFont="1" applyFill="1" applyBorder="1" applyAlignment="1">
      <alignment horizontal="right"/>
    </xf>
    <xf numFmtId="2" fontId="12" fillId="6" borderId="41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24" xfId="0" applyFont="1" applyFill="1" applyBorder="1" applyAlignment="1">
      <alignment horizontal="center"/>
    </xf>
    <xf numFmtId="2" fontId="12" fillId="7" borderId="41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166" fontId="12" fillId="6" borderId="41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>
      <alignment horizontal="center"/>
    </xf>
    <xf numFmtId="166" fontId="12" fillId="6" borderId="17" xfId="0" applyNumberFormat="1" applyFont="1" applyFill="1" applyBorder="1" applyAlignment="1">
      <alignment horizontal="center"/>
    </xf>
    <xf numFmtId="0" fontId="12" fillId="2" borderId="42" xfId="0" applyFont="1" applyFill="1" applyBorder="1" applyAlignment="1">
      <alignment horizontal="right"/>
    </xf>
    <xf numFmtId="166" fontId="14" fillId="3" borderId="41" xfId="0" applyNumberFormat="1" applyFont="1" applyFill="1" applyBorder="1" applyAlignment="1" applyProtection="1">
      <alignment horizontal="center"/>
      <protection locked="0"/>
    </xf>
    <xf numFmtId="166" fontId="12" fillId="2" borderId="0" xfId="0" applyNumberFormat="1" applyFont="1" applyFill="1"/>
    <xf numFmtId="0" fontId="12" fillId="2" borderId="29" xfId="0" applyFont="1" applyFill="1" applyBorder="1" applyAlignment="1">
      <alignment horizontal="right"/>
    </xf>
    <xf numFmtId="1" fontId="12" fillId="2" borderId="0" xfId="0" applyNumberFormat="1" applyFont="1" applyFill="1" applyAlignment="1">
      <alignment horizontal="center"/>
    </xf>
    <xf numFmtId="0" fontId="12" fillId="2" borderId="15" xfId="0" applyFont="1" applyFill="1" applyBorder="1" applyAlignment="1">
      <alignment horizontal="right"/>
    </xf>
    <xf numFmtId="2" fontId="12" fillId="6" borderId="15" xfId="0" applyNumberFormat="1" applyFont="1" applyFill="1" applyBorder="1" applyAlignment="1">
      <alignment horizontal="center"/>
    </xf>
    <xf numFmtId="171" fontId="13" fillId="7" borderId="13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2" borderId="43" xfId="0" applyFont="1" applyFill="1" applyBorder="1" applyAlignment="1">
      <alignment horizontal="right"/>
    </xf>
    <xf numFmtId="0" fontId="12" fillId="7" borderId="15" xfId="0" applyFont="1" applyFill="1" applyBorder="1" applyAlignment="1">
      <alignment horizontal="center"/>
    </xf>
    <xf numFmtId="0" fontId="4" fillId="2" borderId="0" xfId="0" applyFont="1" applyFill="1"/>
    <xf numFmtId="0" fontId="13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2" fontId="13" fillId="2" borderId="13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4" fillId="3" borderId="21" xfId="0" applyFont="1" applyFill="1" applyBorder="1" applyAlignment="1" applyProtection="1">
      <alignment horizontal="center"/>
      <protection locked="0"/>
    </xf>
    <xf numFmtId="10" fontId="12" fillId="2" borderId="13" xfId="0" applyNumberFormat="1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1" fontId="14" fillId="3" borderId="23" xfId="0" applyNumberFormat="1" applyFont="1" applyFill="1" applyBorder="1" applyAlignment="1" applyProtection="1">
      <alignment horizontal="center"/>
      <protection locked="0"/>
    </xf>
    <xf numFmtId="0" fontId="12" fillId="2" borderId="15" xfId="0" applyFont="1" applyFill="1" applyBorder="1" applyAlignment="1">
      <alignment horizontal="center"/>
    </xf>
    <xf numFmtId="0" fontId="14" fillId="3" borderId="43" xfId="0" applyFont="1" applyFill="1" applyBorder="1" applyAlignment="1" applyProtection="1">
      <alignment horizontal="center"/>
      <protection locked="0"/>
    </xf>
    <xf numFmtId="10" fontId="12" fillId="2" borderId="22" xfId="0" applyNumberFormat="1" applyFont="1" applyFill="1" applyBorder="1" applyAlignment="1">
      <alignment horizontal="center" vertical="center"/>
    </xf>
    <xf numFmtId="10" fontId="12" fillId="2" borderId="24" xfId="0" applyNumberFormat="1" applyFont="1" applyFill="1" applyBorder="1" applyAlignment="1">
      <alignment horizontal="center" vertical="center"/>
    </xf>
    <xf numFmtId="10" fontId="12" fillId="2" borderId="44" xfId="0" applyNumberFormat="1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/>
    </xf>
    <xf numFmtId="2" fontId="15" fillId="2" borderId="44" xfId="0" applyNumberFormat="1" applyFont="1" applyFill="1" applyBorder="1" applyAlignment="1">
      <alignment horizontal="center"/>
    </xf>
    <xf numFmtId="10" fontId="12" fillId="2" borderId="15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45" xfId="0" applyFont="1" applyFill="1" applyBorder="1" applyAlignment="1">
      <alignment horizontal="right"/>
    </xf>
    <xf numFmtId="10" fontId="14" fillId="7" borderId="33" xfId="0" applyNumberFormat="1" applyFont="1" applyFill="1" applyBorder="1" applyAlignment="1">
      <alignment horizontal="center"/>
    </xf>
    <xf numFmtId="0" fontId="12" fillId="2" borderId="41" xfId="0" applyFont="1" applyFill="1" applyBorder="1" applyAlignment="1">
      <alignment horizontal="right"/>
    </xf>
    <xf numFmtId="2" fontId="12" fillId="2" borderId="0" xfId="0" applyNumberFormat="1" applyFont="1" applyFill="1" applyAlignment="1">
      <alignment horizontal="center"/>
    </xf>
    <xf numFmtId="0" fontId="12" fillId="2" borderId="17" xfId="0" applyFont="1" applyFill="1" applyBorder="1" applyAlignment="1">
      <alignment horizontal="right"/>
    </xf>
    <xf numFmtId="0" fontId="14" fillId="7" borderId="46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0" fontId="13" fillId="2" borderId="47" xfId="0" applyFont="1" applyFill="1" applyBorder="1" applyAlignment="1">
      <alignment horizontal="center"/>
    </xf>
    <xf numFmtId="0" fontId="13" fillId="2" borderId="4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71" fontId="14" fillId="3" borderId="34" xfId="0" applyNumberFormat="1" applyFont="1" applyFill="1" applyBorder="1" applyAlignment="1" applyProtection="1">
      <alignment horizontal="center"/>
      <protection locked="0"/>
    </xf>
    <xf numFmtId="0" fontId="12" fillId="2" borderId="0" xfId="0" applyFont="1" applyFill="1" applyAlignment="1">
      <alignment horizontal="right"/>
    </xf>
    <xf numFmtId="1" fontId="13" fillId="6" borderId="49" xfId="0" applyNumberFormat="1" applyFont="1" applyFill="1" applyBorder="1" applyAlignment="1">
      <alignment horizontal="center"/>
    </xf>
    <xf numFmtId="1" fontId="13" fillId="6" borderId="50" xfId="0" applyNumberFormat="1" applyFont="1" applyFill="1" applyBorder="1" applyAlignment="1">
      <alignment horizontal="center"/>
    </xf>
    <xf numFmtId="171" fontId="13" fillId="6" borderId="15" xfId="0" applyNumberFormat="1" applyFont="1" applyFill="1" applyBorder="1" applyAlignment="1">
      <alignment horizontal="center"/>
    </xf>
    <xf numFmtId="0" fontId="12" fillId="2" borderId="51" xfId="0" applyFont="1" applyFill="1" applyBorder="1" applyAlignment="1">
      <alignment horizontal="right"/>
    </xf>
    <xf numFmtId="0" fontId="14" fillId="3" borderId="52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right"/>
    </xf>
    <xf numFmtId="2" fontId="12" fillId="6" borderId="2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166" fontId="12" fillId="6" borderId="27" xfId="0" applyNumberFormat="1" applyFont="1" applyFill="1" applyBorder="1" applyAlignment="1">
      <alignment horizontal="center"/>
    </xf>
    <xf numFmtId="0" fontId="3" fillId="2" borderId="0" xfId="0" applyFont="1" applyFill="1"/>
    <xf numFmtId="166" fontId="12" fillId="7" borderId="27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2" fillId="2" borderId="53" xfId="0" applyFont="1" applyFill="1" applyBorder="1" applyAlignment="1">
      <alignment horizontal="right"/>
    </xf>
    <xf numFmtId="2" fontId="12" fillId="7" borderId="30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 wrapText="1"/>
    </xf>
    <xf numFmtId="0" fontId="12" fillId="2" borderId="16" xfId="0" applyFont="1" applyFill="1" applyBorder="1" applyAlignment="1">
      <alignment horizontal="right"/>
    </xf>
    <xf numFmtId="171" fontId="13" fillId="7" borderId="16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10" fontId="12" fillId="2" borderId="0" xfId="0" applyNumberFormat="1" applyFont="1" applyFill="1" applyAlignment="1">
      <alignment horizontal="center"/>
    </xf>
    <xf numFmtId="10" fontId="13" fillId="6" borderId="41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2" borderId="47" xfId="0" applyFont="1" applyFill="1" applyBorder="1" applyAlignment="1">
      <alignment horizontal="center"/>
    </xf>
    <xf numFmtId="0" fontId="13" fillId="2" borderId="54" xfId="0" applyFont="1" applyFill="1" applyBorder="1" applyAlignment="1">
      <alignment horizontal="center"/>
    </xf>
    <xf numFmtId="0" fontId="13" fillId="2" borderId="55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 wrapText="1"/>
    </xf>
    <xf numFmtId="0" fontId="12" fillId="2" borderId="23" xfId="0" applyFont="1" applyFill="1" applyBorder="1" applyAlignment="1">
      <alignment horizontal="center"/>
    </xf>
    <xf numFmtId="1" fontId="14" fillId="3" borderId="31" xfId="0" applyNumberFormat="1" applyFont="1" applyFill="1" applyBorder="1" applyAlignment="1" applyProtection="1">
      <alignment horizontal="center"/>
      <protection locked="0"/>
    </xf>
    <xf numFmtId="10" fontId="12" fillId="2" borderId="30" xfId="0" applyNumberFormat="1" applyFont="1" applyFill="1" applyBorder="1" applyAlignment="1">
      <alignment horizontal="center"/>
    </xf>
    <xf numFmtId="10" fontId="12" fillId="2" borderId="32" xfId="0" applyNumberFormat="1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1" fontId="14" fillId="3" borderId="35" xfId="0" applyNumberFormat="1" applyFont="1" applyFill="1" applyBorder="1" applyAlignment="1" applyProtection="1">
      <alignment horizontal="center"/>
      <protection locked="0"/>
    </xf>
    <xf numFmtId="10" fontId="12" fillId="2" borderId="36" xfId="0" applyNumberFormat="1" applyFont="1" applyFill="1" applyBorder="1" applyAlignment="1">
      <alignment horizontal="center"/>
    </xf>
    <xf numFmtId="2" fontId="12" fillId="2" borderId="24" xfId="0" applyNumberFormat="1" applyFont="1" applyFill="1" applyBorder="1" applyAlignment="1">
      <alignment horizontal="center"/>
    </xf>
    <xf numFmtId="10" fontId="14" fillId="7" borderId="27" xfId="0" applyNumberFormat="1" applyFont="1" applyFill="1" applyBorder="1" applyAlignment="1">
      <alignment horizontal="center"/>
    </xf>
    <xf numFmtId="0" fontId="12" fillId="2" borderId="23" xfId="0" applyFont="1" applyFill="1" applyBorder="1"/>
    <xf numFmtId="10" fontId="14" fillId="6" borderId="27" xfId="0" applyNumberFormat="1" applyFont="1" applyFill="1" applyBorder="1" applyAlignment="1">
      <alignment horizontal="center"/>
    </xf>
    <xf numFmtId="0" fontId="12" fillId="2" borderId="43" xfId="0" applyFont="1" applyFill="1" applyBorder="1"/>
    <xf numFmtId="0" fontId="14" fillId="7" borderId="17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left" vertical="center" wrapText="1"/>
    </xf>
    <xf numFmtId="0" fontId="12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2" fillId="2" borderId="7" xfId="0" applyFont="1" applyFill="1" applyBorder="1"/>
    <xf numFmtId="0" fontId="12" fillId="2" borderId="7" xfId="0" applyFont="1" applyFill="1" applyBorder="1"/>
    <xf numFmtId="0" fontId="13" fillId="2" borderId="11" xfId="0" applyFont="1" applyFill="1" applyBorder="1"/>
    <xf numFmtId="0" fontId="12" fillId="2" borderId="11" xfId="0" applyFont="1" applyFill="1" applyBorder="1"/>
    <xf numFmtId="0" fontId="20" fillId="2" borderId="0" xfId="0" applyFont="1" applyFill="1" applyAlignment="1">
      <alignment horizontal="right" vertical="center" wrapText="1"/>
    </xf>
    <xf numFmtId="0" fontId="14" fillId="2" borderId="0" xfId="0" applyFont="1" applyFill="1" applyAlignment="1" applyProtection="1">
      <alignment horizontal="right"/>
      <protection locked="0"/>
    </xf>
    <xf numFmtId="166" fontId="13" fillId="2" borderId="0" xfId="0" applyNumberFormat="1" applyFont="1" applyFill="1" applyAlignment="1" applyProtection="1">
      <alignment horizontal="center"/>
      <protection locked="0"/>
    </xf>
    <xf numFmtId="10" fontId="14" fillId="6" borderId="57" xfId="0" applyNumberFormat="1" applyFont="1" applyFill="1" applyBorder="1" applyAlignment="1">
      <alignment horizontal="center"/>
    </xf>
    <xf numFmtId="2" fontId="14" fillId="7" borderId="33" xfId="0" applyNumberFormat="1" applyFont="1" applyFill="1" applyBorder="1" applyAlignment="1">
      <alignment horizontal="center"/>
    </xf>
    <xf numFmtId="0" fontId="15" fillId="2" borderId="0" xfId="0" applyFont="1" applyFill="1"/>
    <xf numFmtId="0" fontId="12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2" fillId="3" borderId="0" xfId="0" applyFont="1" applyFill="1" applyProtection="1">
      <protection locked="0"/>
    </xf>
    <xf numFmtId="169" fontId="12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/>
    </xf>
    <xf numFmtId="0" fontId="17" fillId="2" borderId="0" xfId="0" applyFont="1" applyFill="1"/>
    <xf numFmtId="0" fontId="18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9" fillId="2" borderId="0" xfId="0" applyFont="1" applyFill="1"/>
    <xf numFmtId="2" fontId="13" fillId="2" borderId="0" xfId="0" applyNumberFormat="1" applyFont="1" applyFill="1" applyAlignment="1">
      <alignment horizontal="center"/>
    </xf>
    <xf numFmtId="0" fontId="20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2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2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3" fillId="2" borderId="22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4" fillId="3" borderId="29" xfId="0" applyFont="1" applyFill="1" applyBorder="1" applyAlignment="1" applyProtection="1">
      <alignment horizontal="center"/>
      <protection locked="0"/>
    </xf>
    <xf numFmtId="171" fontId="12" fillId="2" borderId="26" xfId="0" applyNumberFormat="1" applyFont="1" applyFill="1" applyBorder="1" applyAlignment="1">
      <alignment horizontal="center"/>
    </xf>
    <xf numFmtId="171" fontId="12" fillId="2" borderId="30" xfId="0" applyNumberFormat="1" applyFont="1" applyFill="1" applyBorder="1" applyAlignment="1">
      <alignment horizontal="center"/>
    </xf>
    <xf numFmtId="0" fontId="19" fillId="2" borderId="13" xfId="0" applyFont="1" applyFill="1" applyBorder="1"/>
    <xf numFmtId="0" fontId="12" fillId="2" borderId="24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1" fontId="12" fillId="2" borderId="31" xfId="0" applyNumberFormat="1" applyFont="1" applyFill="1" applyBorder="1" applyAlignment="1">
      <alignment horizontal="center"/>
    </xf>
    <xf numFmtId="171" fontId="12" fillId="2" borderId="32" xfId="0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1" fontId="12" fillId="2" borderId="35" xfId="0" applyNumberFormat="1" applyFont="1" applyFill="1" applyBorder="1" applyAlignment="1">
      <alignment horizontal="center"/>
    </xf>
    <xf numFmtId="171" fontId="12" fillId="2" borderId="36" xfId="0" applyNumberFormat="1" applyFont="1" applyFill="1" applyBorder="1" applyAlignment="1">
      <alignment horizontal="center"/>
    </xf>
    <xf numFmtId="0" fontId="12" fillId="2" borderId="15" xfId="0" applyFont="1" applyFill="1" applyBorder="1"/>
    <xf numFmtId="0" fontId="12" fillId="2" borderId="24" xfId="0" applyFont="1" applyFill="1" applyBorder="1" applyAlignment="1">
      <alignment horizontal="right"/>
    </xf>
    <xf numFmtId="1" fontId="13" fillId="6" borderId="37" xfId="0" applyNumberFormat="1" applyFont="1" applyFill="1" applyBorder="1" applyAlignment="1">
      <alignment horizontal="center"/>
    </xf>
    <xf numFmtId="171" fontId="13" fillId="6" borderId="38" xfId="0" applyNumberFormat="1" applyFont="1" applyFill="1" applyBorder="1" applyAlignment="1">
      <alignment horizontal="center"/>
    </xf>
    <xf numFmtId="171" fontId="13" fillId="6" borderId="39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2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2" fillId="2" borderId="11" xfId="0" applyFont="1" applyFill="1" applyBorder="1" applyAlignment="1">
      <alignment horizontal="right"/>
    </xf>
    <xf numFmtId="2" fontId="12" fillId="6" borderId="41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24" xfId="0" applyFont="1" applyFill="1" applyBorder="1" applyAlignment="1">
      <alignment horizontal="center"/>
    </xf>
    <xf numFmtId="2" fontId="12" fillId="7" borderId="41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166" fontId="12" fillId="6" borderId="41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>
      <alignment horizontal="center"/>
    </xf>
    <xf numFmtId="166" fontId="12" fillId="6" borderId="17" xfId="0" applyNumberFormat="1" applyFont="1" applyFill="1" applyBorder="1" applyAlignment="1">
      <alignment horizontal="center"/>
    </xf>
    <xf numFmtId="0" fontId="12" fillId="2" borderId="42" xfId="0" applyFont="1" applyFill="1" applyBorder="1" applyAlignment="1">
      <alignment horizontal="right"/>
    </xf>
    <xf numFmtId="166" fontId="14" fillId="3" borderId="41" xfId="0" applyNumberFormat="1" applyFont="1" applyFill="1" applyBorder="1" applyAlignment="1" applyProtection="1">
      <alignment horizontal="center"/>
      <protection locked="0"/>
    </xf>
    <xf numFmtId="166" fontId="12" fillId="2" borderId="0" xfId="0" applyNumberFormat="1" applyFont="1" applyFill="1"/>
    <xf numFmtId="0" fontId="12" fillId="2" borderId="29" xfId="0" applyFont="1" applyFill="1" applyBorder="1" applyAlignment="1">
      <alignment horizontal="right"/>
    </xf>
    <xf numFmtId="1" fontId="12" fillId="2" borderId="0" xfId="0" applyNumberFormat="1" applyFont="1" applyFill="1" applyAlignment="1">
      <alignment horizontal="center"/>
    </xf>
    <xf numFmtId="0" fontId="12" fillId="2" borderId="15" xfId="0" applyFont="1" applyFill="1" applyBorder="1" applyAlignment="1">
      <alignment horizontal="right"/>
    </xf>
    <xf numFmtId="2" fontId="12" fillId="6" borderId="15" xfId="0" applyNumberFormat="1" applyFont="1" applyFill="1" applyBorder="1" applyAlignment="1">
      <alignment horizontal="center"/>
    </xf>
    <xf numFmtId="171" fontId="13" fillId="7" borderId="13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2" borderId="43" xfId="0" applyFont="1" applyFill="1" applyBorder="1" applyAlignment="1">
      <alignment horizontal="right"/>
    </xf>
    <xf numFmtId="0" fontId="12" fillId="7" borderId="15" xfId="0" applyFont="1" applyFill="1" applyBorder="1" applyAlignment="1">
      <alignment horizontal="center"/>
    </xf>
    <xf numFmtId="0" fontId="4" fillId="2" borderId="0" xfId="0" applyFont="1" applyFill="1"/>
    <xf numFmtId="0" fontId="13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2" fontId="13" fillId="2" borderId="13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4" fillId="3" borderId="21" xfId="0" applyFont="1" applyFill="1" applyBorder="1" applyAlignment="1" applyProtection="1">
      <alignment horizontal="center"/>
      <protection locked="0"/>
    </xf>
    <xf numFmtId="10" fontId="12" fillId="2" borderId="13" xfId="0" applyNumberFormat="1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1" fontId="14" fillId="3" borderId="23" xfId="0" applyNumberFormat="1" applyFont="1" applyFill="1" applyBorder="1" applyAlignment="1" applyProtection="1">
      <alignment horizontal="center"/>
      <protection locked="0"/>
    </xf>
    <xf numFmtId="0" fontId="12" fillId="2" borderId="15" xfId="0" applyFont="1" applyFill="1" applyBorder="1" applyAlignment="1">
      <alignment horizontal="center"/>
    </xf>
    <xf numFmtId="0" fontId="14" fillId="3" borderId="43" xfId="0" applyFont="1" applyFill="1" applyBorder="1" applyAlignment="1" applyProtection="1">
      <alignment horizontal="center"/>
      <protection locked="0"/>
    </xf>
    <xf numFmtId="10" fontId="12" fillId="2" borderId="22" xfId="0" applyNumberFormat="1" applyFont="1" applyFill="1" applyBorder="1" applyAlignment="1">
      <alignment horizontal="center" vertical="center"/>
    </xf>
    <xf numFmtId="10" fontId="12" fillId="2" borderId="24" xfId="0" applyNumberFormat="1" applyFont="1" applyFill="1" applyBorder="1" applyAlignment="1">
      <alignment horizontal="center" vertical="center"/>
    </xf>
    <xf numFmtId="10" fontId="12" fillId="2" borderId="44" xfId="0" applyNumberFormat="1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/>
    </xf>
    <xf numFmtId="2" fontId="15" fillId="2" borderId="44" xfId="0" applyNumberFormat="1" applyFont="1" applyFill="1" applyBorder="1" applyAlignment="1">
      <alignment horizontal="center"/>
    </xf>
    <xf numFmtId="10" fontId="12" fillId="2" borderId="15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45" xfId="0" applyFont="1" applyFill="1" applyBorder="1" applyAlignment="1">
      <alignment horizontal="right"/>
    </xf>
    <xf numFmtId="10" fontId="14" fillId="7" borderId="33" xfId="0" applyNumberFormat="1" applyFont="1" applyFill="1" applyBorder="1" applyAlignment="1">
      <alignment horizontal="center"/>
    </xf>
    <xf numFmtId="0" fontId="12" fillId="2" borderId="41" xfId="0" applyFont="1" applyFill="1" applyBorder="1" applyAlignment="1">
      <alignment horizontal="right"/>
    </xf>
    <xf numFmtId="2" fontId="12" fillId="2" borderId="0" xfId="0" applyNumberFormat="1" applyFont="1" applyFill="1" applyAlignment="1">
      <alignment horizontal="center"/>
    </xf>
    <xf numFmtId="0" fontId="12" fillId="2" borderId="17" xfId="0" applyFont="1" applyFill="1" applyBorder="1" applyAlignment="1">
      <alignment horizontal="right"/>
    </xf>
    <xf numFmtId="0" fontId="14" fillId="7" borderId="46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0" fontId="13" fillId="2" borderId="47" xfId="0" applyFont="1" applyFill="1" applyBorder="1" applyAlignment="1">
      <alignment horizontal="center"/>
    </xf>
    <xf numFmtId="0" fontId="13" fillId="2" borderId="4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71" fontId="14" fillId="3" borderId="34" xfId="0" applyNumberFormat="1" applyFont="1" applyFill="1" applyBorder="1" applyAlignment="1" applyProtection="1">
      <alignment horizontal="center"/>
      <protection locked="0"/>
    </xf>
    <xf numFmtId="0" fontId="12" fillId="2" borderId="0" xfId="0" applyFont="1" applyFill="1" applyAlignment="1">
      <alignment horizontal="right"/>
    </xf>
    <xf numFmtId="1" fontId="13" fillId="6" borderId="49" xfId="0" applyNumberFormat="1" applyFont="1" applyFill="1" applyBorder="1" applyAlignment="1">
      <alignment horizontal="center"/>
    </xf>
    <xf numFmtId="1" fontId="13" fillId="6" borderId="50" xfId="0" applyNumberFormat="1" applyFont="1" applyFill="1" applyBorder="1" applyAlignment="1">
      <alignment horizontal="center"/>
    </xf>
    <xf numFmtId="171" fontId="13" fillId="6" borderId="15" xfId="0" applyNumberFormat="1" applyFont="1" applyFill="1" applyBorder="1" applyAlignment="1">
      <alignment horizontal="center"/>
    </xf>
    <xf numFmtId="0" fontId="12" fillId="2" borderId="51" xfId="0" applyFont="1" applyFill="1" applyBorder="1" applyAlignment="1">
      <alignment horizontal="right"/>
    </xf>
    <xf numFmtId="0" fontId="14" fillId="3" borderId="52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right"/>
    </xf>
    <xf numFmtId="2" fontId="12" fillId="6" borderId="2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166" fontId="12" fillId="6" borderId="27" xfId="0" applyNumberFormat="1" applyFont="1" applyFill="1" applyBorder="1" applyAlignment="1">
      <alignment horizontal="center"/>
    </xf>
    <xf numFmtId="0" fontId="3" fillId="2" borderId="0" xfId="0" applyFont="1" applyFill="1"/>
    <xf numFmtId="166" fontId="12" fillId="7" borderId="27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2" fillId="2" borderId="53" xfId="0" applyFont="1" applyFill="1" applyBorder="1" applyAlignment="1">
      <alignment horizontal="right"/>
    </xf>
    <xf numFmtId="2" fontId="12" fillId="7" borderId="30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 wrapText="1"/>
    </xf>
    <xf numFmtId="0" fontId="12" fillId="2" borderId="16" xfId="0" applyFont="1" applyFill="1" applyBorder="1" applyAlignment="1">
      <alignment horizontal="right"/>
    </xf>
    <xf numFmtId="171" fontId="13" fillId="7" borderId="16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10" fontId="12" fillId="2" borderId="0" xfId="0" applyNumberFormat="1" applyFont="1" applyFill="1" applyAlignment="1">
      <alignment horizontal="center"/>
    </xf>
    <xf numFmtId="10" fontId="13" fillId="6" borderId="41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2" borderId="47" xfId="0" applyFont="1" applyFill="1" applyBorder="1" applyAlignment="1">
      <alignment horizontal="center"/>
    </xf>
    <xf numFmtId="0" fontId="13" fillId="2" borderId="54" xfId="0" applyFont="1" applyFill="1" applyBorder="1" applyAlignment="1">
      <alignment horizontal="center"/>
    </xf>
    <xf numFmtId="0" fontId="13" fillId="2" borderId="55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 wrapText="1"/>
    </xf>
    <xf numFmtId="0" fontId="12" fillId="2" borderId="23" xfId="0" applyFont="1" applyFill="1" applyBorder="1" applyAlignment="1">
      <alignment horizontal="center"/>
    </xf>
    <xf numFmtId="1" fontId="14" fillId="3" borderId="31" xfId="0" applyNumberFormat="1" applyFont="1" applyFill="1" applyBorder="1" applyAlignment="1" applyProtection="1">
      <alignment horizontal="center"/>
      <protection locked="0"/>
    </xf>
    <xf numFmtId="10" fontId="12" fillId="2" borderId="30" xfId="0" applyNumberFormat="1" applyFont="1" applyFill="1" applyBorder="1" applyAlignment="1">
      <alignment horizontal="center"/>
    </xf>
    <xf numFmtId="10" fontId="12" fillId="2" borderId="32" xfId="0" applyNumberFormat="1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1" fontId="14" fillId="3" borderId="35" xfId="0" applyNumberFormat="1" applyFont="1" applyFill="1" applyBorder="1" applyAlignment="1" applyProtection="1">
      <alignment horizontal="center"/>
      <protection locked="0"/>
    </xf>
    <xf numFmtId="10" fontId="12" fillId="2" borderId="36" xfId="0" applyNumberFormat="1" applyFont="1" applyFill="1" applyBorder="1" applyAlignment="1">
      <alignment horizontal="center"/>
    </xf>
    <xf numFmtId="2" fontId="12" fillId="2" borderId="24" xfId="0" applyNumberFormat="1" applyFont="1" applyFill="1" applyBorder="1" applyAlignment="1">
      <alignment horizontal="center"/>
    </xf>
    <xf numFmtId="171" fontId="12" fillId="2" borderId="2" xfId="0" applyNumberFormat="1" applyFont="1" applyFill="1" applyBorder="1" applyAlignment="1">
      <alignment horizontal="right"/>
    </xf>
    <xf numFmtId="10" fontId="14" fillId="7" borderId="27" xfId="0" applyNumberFormat="1" applyFont="1" applyFill="1" applyBorder="1" applyAlignment="1">
      <alignment horizontal="center"/>
    </xf>
    <xf numFmtId="0" fontId="12" fillId="2" borderId="23" xfId="0" applyFont="1" applyFill="1" applyBorder="1"/>
    <xf numFmtId="10" fontId="14" fillId="6" borderId="27" xfId="0" applyNumberFormat="1" applyFont="1" applyFill="1" applyBorder="1" applyAlignment="1">
      <alignment horizontal="center"/>
    </xf>
    <xf numFmtId="0" fontId="12" fillId="2" borderId="43" xfId="0" applyFont="1" applyFill="1" applyBorder="1"/>
    <xf numFmtId="0" fontId="12" fillId="2" borderId="56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left" vertical="center" wrapText="1"/>
    </xf>
    <xf numFmtId="0" fontId="12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2" fillId="2" borderId="7" xfId="0" applyFont="1" applyFill="1" applyBorder="1"/>
    <xf numFmtId="0" fontId="12" fillId="2" borderId="7" xfId="0" applyFont="1" applyFill="1" applyBorder="1"/>
    <xf numFmtId="0" fontId="13" fillId="2" borderId="11" xfId="0" applyFont="1" applyFill="1" applyBorder="1"/>
    <xf numFmtId="0" fontId="12" fillId="2" borderId="11" xfId="0" applyFont="1" applyFill="1" applyBorder="1"/>
    <xf numFmtId="0" fontId="20" fillId="2" borderId="0" xfId="0" applyFont="1" applyFill="1" applyAlignment="1">
      <alignment horizontal="right" vertical="center" wrapText="1"/>
    </xf>
    <xf numFmtId="166" fontId="13" fillId="2" borderId="0" xfId="0" applyNumberFormat="1" applyFont="1" applyFill="1" applyAlignment="1" applyProtection="1">
      <alignment horizontal="center"/>
      <protection locked="0"/>
    </xf>
    <xf numFmtId="166" fontId="12" fillId="2" borderId="21" xfId="0" applyNumberFormat="1" applyFont="1" applyFill="1" applyBorder="1" applyAlignment="1">
      <alignment horizontal="center"/>
    </xf>
    <xf numFmtId="166" fontId="12" fillId="2" borderId="23" xfId="0" applyNumberFormat="1" applyFont="1" applyFill="1" applyBorder="1" applyAlignment="1">
      <alignment horizontal="center"/>
    </xf>
    <xf numFmtId="166" fontId="12" fillId="2" borderId="13" xfId="0" applyNumberFormat="1" applyFont="1" applyFill="1" applyBorder="1" applyAlignment="1">
      <alignment horizontal="center"/>
    </xf>
    <xf numFmtId="166" fontId="12" fillId="2" borderId="14" xfId="0" applyNumberFormat="1" applyFont="1" applyFill="1" applyBorder="1" applyAlignment="1">
      <alignment horizontal="center"/>
    </xf>
    <xf numFmtId="166" fontId="12" fillId="2" borderId="15" xfId="0" applyNumberFormat="1" applyFont="1" applyFill="1" applyBorder="1" applyAlignment="1">
      <alignment horizontal="center"/>
    </xf>
    <xf numFmtId="10" fontId="14" fillId="6" borderId="57" xfId="0" applyNumberFormat="1" applyFont="1" applyFill="1" applyBorder="1" applyAlignment="1">
      <alignment horizontal="center"/>
    </xf>
    <xf numFmtId="2" fontId="14" fillId="7" borderId="33" xfId="0" applyNumberFormat="1" applyFont="1" applyFill="1" applyBorder="1" applyAlignment="1">
      <alignment horizontal="center"/>
    </xf>
    <xf numFmtId="2" fontId="14" fillId="7" borderId="27" xfId="0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 applyAlignment="1" applyProtection="1">
      <alignment horizontal="left"/>
      <protection locked="0"/>
    </xf>
    <xf numFmtId="0" fontId="12" fillId="3" borderId="0" xfId="0" applyFont="1" applyFill="1" applyProtection="1">
      <protection locked="0"/>
    </xf>
    <xf numFmtId="168" fontId="15" fillId="3" borderId="0" xfId="0" applyNumberFormat="1" applyFont="1" applyFill="1" applyAlignment="1" applyProtection="1">
      <alignment horizontal="center"/>
      <protection locked="0"/>
    </xf>
    <xf numFmtId="169" fontId="12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/>
    </xf>
    <xf numFmtId="0" fontId="17" fillId="2" borderId="0" xfId="0" applyFont="1" applyFill="1"/>
    <xf numFmtId="0" fontId="18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9" fillId="2" borderId="0" xfId="0" applyFont="1" applyFill="1"/>
    <xf numFmtId="2" fontId="13" fillId="2" borderId="0" xfId="0" applyNumberFormat="1" applyFont="1" applyFill="1" applyAlignment="1">
      <alignment horizontal="center"/>
    </xf>
    <xf numFmtId="0" fontId="20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2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2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3" fillId="2" borderId="22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4" fillId="3" borderId="29" xfId="0" applyFont="1" applyFill="1" applyBorder="1" applyAlignment="1" applyProtection="1">
      <alignment horizontal="center"/>
      <protection locked="0"/>
    </xf>
    <xf numFmtId="171" fontId="12" fillId="2" borderId="26" xfId="0" applyNumberFormat="1" applyFont="1" applyFill="1" applyBorder="1" applyAlignment="1">
      <alignment horizontal="center"/>
    </xf>
    <xf numFmtId="171" fontId="12" fillId="2" borderId="30" xfId="0" applyNumberFormat="1" applyFont="1" applyFill="1" applyBorder="1" applyAlignment="1">
      <alignment horizontal="center"/>
    </xf>
    <xf numFmtId="0" fontId="19" fillId="2" borderId="13" xfId="0" applyFont="1" applyFill="1" applyBorder="1"/>
    <xf numFmtId="0" fontId="12" fillId="2" borderId="24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1" fontId="12" fillId="2" borderId="31" xfId="0" applyNumberFormat="1" applyFont="1" applyFill="1" applyBorder="1" applyAlignment="1">
      <alignment horizontal="center"/>
    </xf>
    <xf numFmtId="171" fontId="12" fillId="2" borderId="32" xfId="0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1" fontId="12" fillId="2" borderId="35" xfId="0" applyNumberFormat="1" applyFont="1" applyFill="1" applyBorder="1" applyAlignment="1">
      <alignment horizontal="center"/>
    </xf>
    <xf numFmtId="171" fontId="12" fillId="2" borderId="36" xfId="0" applyNumberFormat="1" applyFont="1" applyFill="1" applyBorder="1" applyAlignment="1">
      <alignment horizontal="center"/>
    </xf>
    <xf numFmtId="0" fontId="12" fillId="2" borderId="15" xfId="0" applyFont="1" applyFill="1" applyBorder="1"/>
    <xf numFmtId="0" fontId="12" fillId="2" borderId="24" xfId="0" applyFont="1" applyFill="1" applyBorder="1" applyAlignment="1">
      <alignment horizontal="right"/>
    </xf>
    <xf numFmtId="1" fontId="13" fillId="6" borderId="37" xfId="0" applyNumberFormat="1" applyFont="1" applyFill="1" applyBorder="1" applyAlignment="1">
      <alignment horizontal="center"/>
    </xf>
    <xf numFmtId="171" fontId="13" fillId="6" borderId="38" xfId="0" applyNumberFormat="1" applyFont="1" applyFill="1" applyBorder="1" applyAlignment="1">
      <alignment horizontal="center"/>
    </xf>
    <xf numFmtId="171" fontId="13" fillId="6" borderId="39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2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2" fillId="2" borderId="11" xfId="0" applyFont="1" applyFill="1" applyBorder="1" applyAlignment="1">
      <alignment horizontal="right"/>
    </xf>
    <xf numFmtId="2" fontId="12" fillId="6" borderId="41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24" xfId="0" applyFont="1" applyFill="1" applyBorder="1" applyAlignment="1">
      <alignment horizontal="center"/>
    </xf>
    <xf numFmtId="2" fontId="12" fillId="7" borderId="41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166" fontId="12" fillId="6" borderId="41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>
      <alignment horizontal="center"/>
    </xf>
    <xf numFmtId="166" fontId="12" fillId="6" borderId="17" xfId="0" applyNumberFormat="1" applyFont="1" applyFill="1" applyBorder="1" applyAlignment="1">
      <alignment horizontal="center"/>
    </xf>
    <xf numFmtId="0" fontId="12" fillId="2" borderId="42" xfId="0" applyFont="1" applyFill="1" applyBorder="1" applyAlignment="1">
      <alignment horizontal="right"/>
    </xf>
    <xf numFmtId="166" fontId="14" fillId="3" borderId="41" xfId="0" applyNumberFormat="1" applyFont="1" applyFill="1" applyBorder="1" applyAlignment="1" applyProtection="1">
      <alignment horizontal="center"/>
      <protection locked="0"/>
    </xf>
    <xf numFmtId="166" fontId="12" fillId="2" borderId="0" xfId="0" applyNumberFormat="1" applyFont="1" applyFill="1"/>
    <xf numFmtId="0" fontId="12" fillId="2" borderId="29" xfId="0" applyFont="1" applyFill="1" applyBorder="1" applyAlignment="1">
      <alignment horizontal="right"/>
    </xf>
    <xf numFmtId="1" fontId="12" fillId="2" borderId="0" xfId="0" applyNumberFormat="1" applyFont="1" applyFill="1" applyAlignment="1">
      <alignment horizontal="center"/>
    </xf>
    <xf numFmtId="0" fontId="12" fillId="2" borderId="15" xfId="0" applyFont="1" applyFill="1" applyBorder="1" applyAlignment="1">
      <alignment horizontal="right"/>
    </xf>
    <xf numFmtId="2" fontId="12" fillId="6" borderId="15" xfId="0" applyNumberFormat="1" applyFont="1" applyFill="1" applyBorder="1" applyAlignment="1">
      <alignment horizontal="center"/>
    </xf>
    <xf numFmtId="171" fontId="13" fillId="7" borderId="13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2" borderId="43" xfId="0" applyFont="1" applyFill="1" applyBorder="1" applyAlignment="1">
      <alignment horizontal="right"/>
    </xf>
    <xf numFmtId="0" fontId="12" fillId="7" borderId="15" xfId="0" applyFont="1" applyFill="1" applyBorder="1" applyAlignment="1">
      <alignment horizontal="center"/>
    </xf>
    <xf numFmtId="0" fontId="4" fillId="2" borderId="0" xfId="0" applyFont="1" applyFill="1"/>
    <xf numFmtId="0" fontId="13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2" fontId="13" fillId="2" borderId="13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4" fillId="3" borderId="21" xfId="0" applyFont="1" applyFill="1" applyBorder="1" applyAlignment="1" applyProtection="1">
      <alignment horizontal="center"/>
      <protection locked="0"/>
    </xf>
    <xf numFmtId="10" fontId="12" fillId="2" borderId="13" xfId="0" applyNumberFormat="1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1" fontId="14" fillId="3" borderId="23" xfId="0" applyNumberFormat="1" applyFont="1" applyFill="1" applyBorder="1" applyAlignment="1" applyProtection="1">
      <alignment horizontal="center"/>
      <protection locked="0"/>
    </xf>
    <xf numFmtId="0" fontId="12" fillId="2" borderId="15" xfId="0" applyFont="1" applyFill="1" applyBorder="1" applyAlignment="1">
      <alignment horizontal="center"/>
    </xf>
    <xf numFmtId="0" fontId="14" fillId="3" borderId="43" xfId="0" applyFont="1" applyFill="1" applyBorder="1" applyAlignment="1" applyProtection="1">
      <alignment horizontal="center"/>
      <protection locked="0"/>
    </xf>
    <xf numFmtId="10" fontId="12" fillId="2" borderId="22" xfId="0" applyNumberFormat="1" applyFont="1" applyFill="1" applyBorder="1" applyAlignment="1">
      <alignment horizontal="center" vertical="center"/>
    </xf>
    <xf numFmtId="10" fontId="12" fillId="2" borderId="24" xfId="0" applyNumberFormat="1" applyFont="1" applyFill="1" applyBorder="1" applyAlignment="1">
      <alignment horizontal="center" vertical="center"/>
    </xf>
    <xf numFmtId="10" fontId="12" fillId="2" borderId="44" xfId="0" applyNumberFormat="1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/>
    </xf>
    <xf numFmtId="2" fontId="15" fillId="2" borderId="44" xfId="0" applyNumberFormat="1" applyFont="1" applyFill="1" applyBorder="1" applyAlignment="1">
      <alignment horizontal="center"/>
    </xf>
    <xf numFmtId="10" fontId="12" fillId="2" borderId="15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45" xfId="0" applyFont="1" applyFill="1" applyBorder="1" applyAlignment="1">
      <alignment horizontal="right"/>
    </xf>
    <xf numFmtId="10" fontId="14" fillId="7" borderId="33" xfId="0" applyNumberFormat="1" applyFont="1" applyFill="1" applyBorder="1" applyAlignment="1">
      <alignment horizontal="center"/>
    </xf>
    <xf numFmtId="0" fontId="12" fillId="2" borderId="41" xfId="0" applyFont="1" applyFill="1" applyBorder="1" applyAlignment="1">
      <alignment horizontal="right"/>
    </xf>
    <xf numFmtId="2" fontId="12" fillId="2" borderId="0" xfId="0" applyNumberFormat="1" applyFont="1" applyFill="1" applyAlignment="1">
      <alignment horizontal="center"/>
    </xf>
    <xf numFmtId="0" fontId="12" fillId="2" borderId="17" xfId="0" applyFont="1" applyFill="1" applyBorder="1" applyAlignment="1">
      <alignment horizontal="right"/>
    </xf>
    <xf numFmtId="0" fontId="14" fillId="7" borderId="46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0" fontId="13" fillId="2" borderId="47" xfId="0" applyFont="1" applyFill="1" applyBorder="1" applyAlignment="1">
      <alignment horizontal="center"/>
    </xf>
    <xf numFmtId="0" fontId="13" fillId="2" borderId="4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71" fontId="14" fillId="3" borderId="34" xfId="0" applyNumberFormat="1" applyFont="1" applyFill="1" applyBorder="1" applyAlignment="1" applyProtection="1">
      <alignment horizontal="center"/>
      <protection locked="0"/>
    </xf>
    <xf numFmtId="0" fontId="12" fillId="2" borderId="0" xfId="0" applyFont="1" applyFill="1" applyAlignment="1">
      <alignment horizontal="right"/>
    </xf>
    <xf numFmtId="1" fontId="13" fillId="6" borderId="49" xfId="0" applyNumberFormat="1" applyFont="1" applyFill="1" applyBorder="1" applyAlignment="1">
      <alignment horizontal="center"/>
    </xf>
    <xf numFmtId="1" fontId="13" fillId="6" borderId="50" xfId="0" applyNumberFormat="1" applyFont="1" applyFill="1" applyBorder="1" applyAlignment="1">
      <alignment horizontal="center"/>
    </xf>
    <xf numFmtId="171" fontId="13" fillId="6" borderId="15" xfId="0" applyNumberFormat="1" applyFont="1" applyFill="1" applyBorder="1" applyAlignment="1">
      <alignment horizontal="center"/>
    </xf>
    <xf numFmtId="0" fontId="12" fillId="2" borderId="51" xfId="0" applyFont="1" applyFill="1" applyBorder="1" applyAlignment="1">
      <alignment horizontal="right"/>
    </xf>
    <xf numFmtId="0" fontId="14" fillId="3" borderId="52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right"/>
    </xf>
    <xf numFmtId="2" fontId="12" fillId="6" borderId="2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166" fontId="12" fillId="6" borderId="27" xfId="0" applyNumberFormat="1" applyFont="1" applyFill="1" applyBorder="1" applyAlignment="1">
      <alignment horizontal="center"/>
    </xf>
    <xf numFmtId="0" fontId="3" fillId="2" borderId="0" xfId="0" applyFont="1" applyFill="1"/>
    <xf numFmtId="166" fontId="12" fillId="7" borderId="27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2" fillId="2" borderId="53" xfId="0" applyFont="1" applyFill="1" applyBorder="1" applyAlignment="1">
      <alignment horizontal="right"/>
    </xf>
    <xf numFmtId="2" fontId="12" fillId="7" borderId="30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 wrapText="1"/>
    </xf>
    <xf numFmtId="0" fontId="12" fillId="2" borderId="16" xfId="0" applyFont="1" applyFill="1" applyBorder="1" applyAlignment="1">
      <alignment horizontal="right"/>
    </xf>
    <xf numFmtId="171" fontId="13" fillId="7" borderId="16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10" fontId="12" fillId="2" borderId="0" xfId="0" applyNumberFormat="1" applyFont="1" applyFill="1" applyAlignment="1">
      <alignment horizontal="center"/>
    </xf>
    <xf numFmtId="10" fontId="13" fillId="6" borderId="41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2" borderId="47" xfId="0" applyFont="1" applyFill="1" applyBorder="1" applyAlignment="1">
      <alignment horizontal="center"/>
    </xf>
    <xf numFmtId="0" fontId="13" fillId="2" borderId="54" xfId="0" applyFont="1" applyFill="1" applyBorder="1" applyAlignment="1">
      <alignment horizontal="center"/>
    </xf>
    <xf numFmtId="0" fontId="13" fillId="2" borderId="55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 wrapText="1"/>
    </xf>
    <xf numFmtId="0" fontId="12" fillId="2" borderId="23" xfId="0" applyFont="1" applyFill="1" applyBorder="1" applyAlignment="1">
      <alignment horizontal="center"/>
    </xf>
    <xf numFmtId="1" fontId="14" fillId="3" borderId="31" xfId="0" applyNumberFormat="1" applyFont="1" applyFill="1" applyBorder="1" applyAlignment="1" applyProtection="1">
      <alignment horizontal="center"/>
      <protection locked="0"/>
    </xf>
    <xf numFmtId="10" fontId="12" fillId="2" borderId="30" xfId="0" applyNumberFormat="1" applyFont="1" applyFill="1" applyBorder="1" applyAlignment="1">
      <alignment horizontal="center"/>
    </xf>
    <xf numFmtId="10" fontId="12" fillId="2" borderId="32" xfId="0" applyNumberFormat="1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1" fontId="14" fillId="3" borderId="35" xfId="0" applyNumberFormat="1" applyFont="1" applyFill="1" applyBorder="1" applyAlignment="1" applyProtection="1">
      <alignment horizontal="center"/>
      <protection locked="0"/>
    </xf>
    <xf numFmtId="10" fontId="12" fillId="2" borderId="36" xfId="0" applyNumberFormat="1" applyFont="1" applyFill="1" applyBorder="1" applyAlignment="1">
      <alignment horizontal="center"/>
    </xf>
    <xf numFmtId="2" fontId="12" fillId="2" borderId="24" xfId="0" applyNumberFormat="1" applyFont="1" applyFill="1" applyBorder="1" applyAlignment="1">
      <alignment horizontal="center"/>
    </xf>
    <xf numFmtId="171" fontId="12" fillId="2" borderId="2" xfId="0" applyNumberFormat="1" applyFont="1" applyFill="1" applyBorder="1" applyAlignment="1">
      <alignment horizontal="right"/>
    </xf>
    <xf numFmtId="10" fontId="14" fillId="7" borderId="27" xfId="0" applyNumberFormat="1" applyFont="1" applyFill="1" applyBorder="1" applyAlignment="1">
      <alignment horizontal="center"/>
    </xf>
    <xf numFmtId="0" fontId="12" fillId="2" borderId="23" xfId="0" applyFont="1" applyFill="1" applyBorder="1"/>
    <xf numFmtId="10" fontId="14" fillId="6" borderId="27" xfId="0" applyNumberFormat="1" applyFont="1" applyFill="1" applyBorder="1" applyAlignment="1">
      <alignment horizontal="center"/>
    </xf>
    <xf numFmtId="0" fontId="12" fillId="2" borderId="43" xfId="0" applyFont="1" applyFill="1" applyBorder="1"/>
    <xf numFmtId="0" fontId="12" fillId="2" borderId="56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left" vertical="center" wrapText="1"/>
    </xf>
    <xf numFmtId="0" fontId="12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2" fillId="2" borderId="7" xfId="0" applyFont="1" applyFill="1" applyBorder="1"/>
    <xf numFmtId="0" fontId="12" fillId="2" borderId="7" xfId="0" applyFont="1" applyFill="1" applyBorder="1"/>
    <xf numFmtId="0" fontId="13" fillId="2" borderId="11" xfId="0" applyFont="1" applyFill="1" applyBorder="1"/>
    <xf numFmtId="0" fontId="12" fillId="2" borderId="11" xfId="0" applyFont="1" applyFill="1" applyBorder="1"/>
    <xf numFmtId="0" fontId="20" fillId="2" borderId="0" xfId="0" applyFont="1" applyFill="1" applyAlignment="1">
      <alignment horizontal="right" vertical="center" wrapText="1"/>
    </xf>
    <xf numFmtId="0" fontId="14" fillId="2" borderId="0" xfId="0" applyFont="1" applyFill="1" applyAlignment="1" applyProtection="1">
      <alignment horizontal="right"/>
      <protection locked="0"/>
    </xf>
    <xf numFmtId="166" fontId="13" fillId="2" borderId="0" xfId="0" applyNumberFormat="1" applyFont="1" applyFill="1" applyAlignment="1" applyProtection="1">
      <alignment horizontal="center"/>
      <protection locked="0"/>
    </xf>
    <xf numFmtId="10" fontId="14" fillId="6" borderId="57" xfId="0" applyNumberFormat="1" applyFont="1" applyFill="1" applyBorder="1" applyAlignment="1">
      <alignment horizontal="center"/>
    </xf>
    <xf numFmtId="2" fontId="14" fillId="7" borderId="33" xfId="0" applyNumberFormat="1" applyFont="1" applyFill="1" applyBorder="1" applyAlignment="1">
      <alignment horizontal="center"/>
    </xf>
    <xf numFmtId="2" fontId="14" fillId="7" borderId="27" xfId="0" applyNumberFormat="1" applyFont="1" applyFill="1" applyBorder="1" applyAlignment="1">
      <alignment horizontal="center"/>
    </xf>
    <xf numFmtId="0" fontId="15" fillId="2" borderId="0" xfId="0" applyFont="1" applyFill="1"/>
    <xf numFmtId="0" fontId="13" fillId="2" borderId="0" xfId="0" applyFont="1" applyFill="1" applyAlignment="1">
      <alignment horizontal="center"/>
    </xf>
    <xf numFmtId="0" fontId="2" fillId="2" borderId="0" xfId="1" applyFont="1" applyFill="1"/>
    <xf numFmtId="0" fontId="3" fillId="2" borderId="0" xfId="1" applyFont="1" applyFill="1"/>
    <xf numFmtId="0" fontId="3" fillId="2" borderId="0" xfId="1" applyFont="1" applyFill="1" applyAlignment="1">
      <alignment horizontal="right"/>
    </xf>
    <xf numFmtId="0" fontId="5" fillId="2" borderId="0" xfId="1" applyFont="1" applyFill="1"/>
    <xf numFmtId="0" fontId="5" fillId="2" borderId="0" xfId="1" applyFont="1" applyFill="1" applyAlignment="1">
      <alignment horizontal="left"/>
    </xf>
    <xf numFmtId="0" fontId="6" fillId="2" borderId="0" xfId="1" applyFont="1" applyFill="1" applyAlignment="1">
      <alignment horizontal="left"/>
    </xf>
    <xf numFmtId="0" fontId="6" fillId="2" borderId="0" xfId="1" applyFont="1" applyFill="1" applyAlignment="1">
      <alignment horizontal="center"/>
    </xf>
    <xf numFmtId="0" fontId="7" fillId="2" borderId="0" xfId="1" applyFont="1" applyFill="1"/>
    <xf numFmtId="0" fontId="6" fillId="2" borderId="0" xfId="1" applyFont="1" applyFill="1"/>
    <xf numFmtId="2" fontId="6" fillId="2" borderId="0" xfId="1" applyNumberFormat="1" applyFont="1" applyFill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0" fontId="7" fillId="2" borderId="3" xfId="1" applyFont="1" applyFill="1" applyBorder="1" applyAlignment="1">
      <alignment horizontal="center"/>
    </xf>
    <xf numFmtId="0" fontId="8" fillId="3" borderId="3" xfId="1" applyFont="1" applyFill="1" applyBorder="1" applyAlignment="1" applyProtection="1">
      <alignment horizontal="center"/>
      <protection locked="0"/>
    </xf>
    <xf numFmtId="0" fontId="8" fillId="3" borderId="5" xfId="1" applyFont="1" applyFill="1" applyBorder="1" applyAlignment="1" applyProtection="1">
      <alignment horizontal="center"/>
      <protection locked="0"/>
    </xf>
    <xf numFmtId="0" fontId="7" fillId="2" borderId="4" xfId="1" applyFont="1" applyFill="1" applyBorder="1"/>
    <xf numFmtId="1" fontId="6" fillId="4" borderId="2" xfId="1" applyNumberFormat="1" applyFont="1" applyFill="1" applyBorder="1" applyAlignment="1">
      <alignment horizontal="center"/>
    </xf>
    <xf numFmtId="2" fontId="6" fillId="4" borderId="1" xfId="1" applyNumberFormat="1" applyFont="1" applyFill="1" applyBorder="1" applyAlignment="1">
      <alignment horizontal="center"/>
    </xf>
    <xf numFmtId="0" fontId="7" fillId="2" borderId="3" xfId="1" applyFont="1" applyFill="1" applyBorder="1"/>
    <xf numFmtId="10" fontId="6" fillId="5" borderId="1" xfId="1" applyNumberFormat="1" applyFont="1" applyFill="1" applyBorder="1" applyAlignment="1">
      <alignment horizontal="center"/>
    </xf>
    <xf numFmtId="165" fontId="6" fillId="2" borderId="0" xfId="1" applyNumberFormat="1" applyFont="1" applyFill="1" applyAlignment="1">
      <alignment horizontal="center"/>
    </xf>
    <xf numFmtId="0" fontId="7" fillId="2" borderId="6" xfId="1" applyFont="1" applyFill="1" applyBorder="1"/>
    <xf numFmtId="0" fontId="7" fillId="2" borderId="5" xfId="1" applyFont="1" applyFill="1" applyBorder="1"/>
    <xf numFmtId="0" fontId="6" fillId="4" borderId="1" xfId="1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0" fontId="7" fillId="2" borderId="7" xfId="1" applyFont="1" applyFill="1" applyBorder="1"/>
    <xf numFmtId="0" fontId="7" fillId="2" borderId="8" xfId="1" applyFont="1" applyFill="1" applyBorder="1"/>
    <xf numFmtId="0" fontId="7" fillId="2" borderId="0" xfId="1" applyFont="1" applyFill="1" applyAlignment="1" applyProtection="1">
      <alignment horizontal="left"/>
      <protection locked="0"/>
    </xf>
    <xf numFmtId="0" fontId="7" fillId="2" borderId="0" xfId="1" applyFont="1" applyFill="1" applyProtection="1">
      <protection locked="0"/>
    </xf>
    <xf numFmtId="0" fontId="3" fillId="2" borderId="9" xfId="1" applyFont="1" applyFill="1" applyBorder="1"/>
    <xf numFmtId="0" fontId="3" fillId="2" borderId="0" xfId="1" applyFont="1" applyFill="1" applyAlignment="1">
      <alignment horizontal="center"/>
    </xf>
    <xf numFmtId="10" fontId="3" fillId="2" borderId="9" xfId="1" applyNumberFormat="1" applyFont="1" applyFill="1" applyBorder="1"/>
    <xf numFmtId="0" fontId="25" fillId="2" borderId="0" xfId="1" applyFill="1"/>
    <xf numFmtId="0" fontId="2" fillId="2" borderId="10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  <xf numFmtId="0" fontId="2" fillId="2" borderId="0" xfId="1" applyFont="1" applyFill="1" applyAlignment="1">
      <alignment horizontal="right"/>
    </xf>
    <xf numFmtId="0" fontId="3" fillId="2" borderId="7" xfId="1" applyFont="1" applyFill="1" applyBorder="1"/>
    <xf numFmtId="0" fontId="2" fillId="2" borderId="11" xfId="1" applyFont="1" applyFill="1" applyBorder="1"/>
    <xf numFmtId="0" fontId="3" fillId="2" borderId="11" xfId="1" applyFont="1" applyFill="1" applyBorder="1"/>
    <xf numFmtId="2" fontId="6" fillId="2" borderId="0" xfId="9" applyNumberFormat="1" applyFont="1" applyFill="1" applyAlignment="1">
      <alignment horizontal="center"/>
    </xf>
    <xf numFmtId="0" fontId="6" fillId="2" borderId="0" xfId="9" applyFont="1" applyFill="1" applyAlignment="1">
      <alignment horizontal="center"/>
    </xf>
    <xf numFmtId="0" fontId="6" fillId="2" borderId="0" xfId="9" applyFont="1" applyFill="1" applyAlignment="1">
      <alignment horizontal="left"/>
    </xf>
    <xf numFmtId="0" fontId="25" fillId="2" borderId="0" xfId="9" applyFill="1"/>
    <xf numFmtId="0" fontId="2" fillId="2" borderId="0" xfId="9" applyFont="1" applyFill="1"/>
    <xf numFmtId="0" fontId="3" fillId="2" borderId="0" xfId="9" applyFont="1" applyFill="1"/>
    <xf numFmtId="0" fontId="6" fillId="2" borderId="1" xfId="9" applyFont="1" applyFill="1" applyBorder="1" applyAlignment="1">
      <alignment horizontal="center"/>
    </xf>
    <xf numFmtId="0" fontId="3" fillId="2" borderId="0" xfId="9" applyFont="1" applyFill="1" applyAlignment="1">
      <alignment horizontal="center"/>
    </xf>
    <xf numFmtId="0" fontId="5" fillId="2" borderId="0" xfId="9" applyFont="1" applyFill="1" applyAlignment="1">
      <alignment horizontal="left"/>
    </xf>
    <xf numFmtId="0" fontId="7" fillId="2" borderId="0" xfId="9" applyFont="1" applyFill="1"/>
    <xf numFmtId="0" fontId="7" fillId="2" borderId="7" xfId="9" applyFont="1" applyFill="1" applyBorder="1"/>
    <xf numFmtId="0" fontId="6" fillId="2" borderId="0" xfId="9" applyFont="1" applyFill="1"/>
    <xf numFmtId="0" fontId="5" fillId="2" borderId="0" xfId="9" applyFont="1" applyFill="1"/>
    <xf numFmtId="0" fontId="3" fillId="2" borderId="0" xfId="9" applyFont="1" applyFill="1" applyAlignment="1">
      <alignment horizontal="right"/>
    </xf>
    <xf numFmtId="0" fontId="6" fillId="2" borderId="2" xfId="9" applyFont="1" applyFill="1" applyBorder="1" applyAlignment="1">
      <alignment horizontal="center"/>
    </xf>
    <xf numFmtId="0" fontId="7" fillId="2" borderId="3" xfId="9" applyFont="1" applyFill="1" applyBorder="1" applyAlignment="1">
      <alignment horizontal="center"/>
    </xf>
    <xf numFmtId="0" fontId="8" fillId="3" borderId="3" xfId="9" applyFont="1" applyFill="1" applyBorder="1" applyAlignment="1" applyProtection="1">
      <alignment horizontal="center"/>
      <protection locked="0"/>
    </xf>
    <xf numFmtId="0" fontId="8" fillId="3" borderId="5" xfId="9" applyFont="1" applyFill="1" applyBorder="1" applyAlignment="1" applyProtection="1">
      <alignment horizontal="center"/>
      <protection locked="0"/>
    </xf>
    <xf numFmtId="0" fontId="7" fillId="2" borderId="4" xfId="9" applyFont="1" applyFill="1" applyBorder="1"/>
    <xf numFmtId="1" fontId="6" fillId="4" borderId="2" xfId="9" applyNumberFormat="1" applyFont="1" applyFill="1" applyBorder="1" applyAlignment="1">
      <alignment horizontal="center"/>
    </xf>
    <xf numFmtId="2" fontId="6" fillId="4" borderId="1" xfId="9" applyNumberFormat="1" applyFont="1" applyFill="1" applyBorder="1" applyAlignment="1">
      <alignment horizontal="center"/>
    </xf>
    <xf numFmtId="0" fontId="7" fillId="2" borderId="3" xfId="9" applyFont="1" applyFill="1" applyBorder="1"/>
    <xf numFmtId="10" fontId="6" fillId="5" borderId="1" xfId="9" applyNumberFormat="1" applyFont="1" applyFill="1" applyBorder="1" applyAlignment="1">
      <alignment horizontal="center"/>
    </xf>
    <xf numFmtId="165" fontId="6" fillId="2" borderId="0" xfId="9" applyNumberFormat="1" applyFont="1" applyFill="1" applyAlignment="1">
      <alignment horizontal="center"/>
    </xf>
    <xf numFmtId="0" fontId="7" fillId="2" borderId="6" xfId="9" applyFont="1" applyFill="1" applyBorder="1"/>
    <xf numFmtId="0" fontId="7" fillId="2" borderId="5" xfId="9" applyFont="1" applyFill="1" applyBorder="1"/>
    <xf numFmtId="0" fontId="6" fillId="4" borderId="1" xfId="9" applyFont="1" applyFill="1" applyBorder="1" applyAlignment="1">
      <alignment horizontal="center"/>
    </xf>
    <xf numFmtId="0" fontId="6" fillId="2" borderId="7" xfId="9" applyFont="1" applyFill="1" applyBorder="1" applyAlignment="1">
      <alignment horizontal="center"/>
    </xf>
    <xf numFmtId="0" fontId="7" fillId="2" borderId="8" xfId="9" applyFont="1" applyFill="1" applyBorder="1"/>
    <xf numFmtId="0" fontId="7" fillId="2" borderId="0" xfId="9" applyFont="1" applyFill="1" applyAlignment="1" applyProtection="1">
      <alignment horizontal="left"/>
      <protection locked="0"/>
    </xf>
    <xf numFmtId="0" fontId="7" fillId="2" borderId="0" xfId="9" applyFont="1" applyFill="1" applyProtection="1">
      <protection locked="0"/>
    </xf>
    <xf numFmtId="0" fontId="3" fillId="2" borderId="9" xfId="9" applyFont="1" applyFill="1" applyBorder="1"/>
    <xf numFmtId="10" fontId="3" fillId="2" borderId="9" xfId="9" applyNumberFormat="1" applyFont="1" applyFill="1" applyBorder="1"/>
    <xf numFmtId="0" fontId="2" fillId="2" borderId="10" xfId="9" applyFont="1" applyFill="1" applyBorder="1" applyAlignment="1">
      <alignment horizontal="center"/>
    </xf>
    <xf numFmtId="0" fontId="3" fillId="2" borderId="10" xfId="9" applyFont="1" applyFill="1" applyBorder="1" applyAlignment="1">
      <alignment horizontal="center"/>
    </xf>
    <xf numFmtId="0" fontId="2" fillId="2" borderId="0" xfId="9" applyFont="1" applyFill="1" applyAlignment="1">
      <alignment horizontal="right"/>
    </xf>
    <xf numFmtId="0" fontId="3" fillId="2" borderId="7" xfId="9" applyFont="1" applyFill="1" applyBorder="1"/>
    <xf numFmtId="0" fontId="2" fillId="2" borderId="11" xfId="9" applyFont="1" applyFill="1" applyBorder="1"/>
    <xf numFmtId="0" fontId="3" fillId="2" borderId="11" xfId="9" applyFont="1" applyFill="1" applyBorder="1"/>
    <xf numFmtId="0" fontId="15" fillId="3" borderId="0" xfId="0" applyFont="1" applyFill="1" applyAlignment="1" applyProtection="1">
      <alignment horizontal="left"/>
      <protection locked="0"/>
    </xf>
    <xf numFmtId="2" fontId="12" fillId="2" borderId="21" xfId="0" applyNumberFormat="1" applyFont="1" applyFill="1" applyBorder="1" applyAlignment="1">
      <alignment horizontal="center"/>
    </xf>
    <xf numFmtId="2" fontId="12" fillId="2" borderId="23" xfId="0" applyNumberFormat="1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2" fontId="12" fillId="2" borderId="14" xfId="0" applyNumberFormat="1" applyFont="1" applyFill="1" applyBorder="1" applyAlignment="1">
      <alignment horizontal="center"/>
    </xf>
    <xf numFmtId="2" fontId="12" fillId="2" borderId="15" xfId="0" applyNumberFormat="1" applyFont="1" applyFill="1" applyBorder="1" applyAlignment="1">
      <alignment horizontal="center"/>
    </xf>
    <xf numFmtId="0" fontId="14" fillId="3" borderId="0" xfId="0" applyFont="1" applyFill="1" applyAlignment="1" applyProtection="1">
      <protection locked="0"/>
    </xf>
    <xf numFmtId="0" fontId="3" fillId="2" borderId="0" xfId="0" applyFont="1" applyFill="1" applyBorder="1"/>
    <xf numFmtId="0" fontId="0" fillId="2" borderId="0" xfId="0" applyFill="1" applyBorder="1"/>
    <xf numFmtId="0" fontId="16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vertical="center" wrapText="1"/>
    </xf>
    <xf numFmtId="0" fontId="19" fillId="2" borderId="0" xfId="0" applyFont="1" applyFill="1" applyBorder="1"/>
    <xf numFmtId="0" fontId="12" fillId="2" borderId="0" xfId="0" applyFont="1" applyFill="1" applyBorder="1"/>
    <xf numFmtId="2" fontId="12" fillId="2" borderId="26" xfId="0" applyNumberFormat="1" applyFont="1" applyFill="1" applyBorder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2" fontId="12" fillId="2" borderId="35" xfId="0" applyNumberFormat="1" applyFont="1" applyFill="1" applyBorder="1" applyAlignment="1">
      <alignment horizontal="center"/>
    </xf>
    <xf numFmtId="171" fontId="12" fillId="2" borderId="60" xfId="0" applyNumberFormat="1" applyFont="1" applyFill="1" applyBorder="1" applyAlignment="1">
      <alignment horizontal="right"/>
    </xf>
    <xf numFmtId="0" fontId="12" fillId="2" borderId="61" xfId="0" applyFont="1" applyFill="1" applyBorder="1" applyAlignment="1">
      <alignment horizontal="right"/>
    </xf>
    <xf numFmtId="0" fontId="12" fillId="2" borderId="59" xfId="0" applyFont="1" applyFill="1" applyBorder="1" applyAlignment="1">
      <alignment horizontal="right"/>
    </xf>
    <xf numFmtId="2" fontId="14" fillId="7" borderId="63" xfId="0" applyNumberFormat="1" applyFont="1" applyFill="1" applyBorder="1" applyAlignment="1">
      <alignment horizontal="center"/>
    </xf>
    <xf numFmtId="10" fontId="14" fillId="6" borderId="63" xfId="0" applyNumberFormat="1" applyFont="1" applyFill="1" applyBorder="1" applyAlignment="1">
      <alignment horizontal="center"/>
    </xf>
    <xf numFmtId="0" fontId="14" fillId="7" borderId="62" xfId="0" applyFont="1" applyFill="1" applyBorder="1" applyAlignment="1">
      <alignment horizontal="center"/>
    </xf>
    <xf numFmtId="0" fontId="5" fillId="2" borderId="0" xfId="9" applyFont="1" applyFill="1" applyAlignment="1">
      <alignment horizontal="center"/>
    </xf>
    <xf numFmtId="173" fontId="8" fillId="3" borderId="3" xfId="9" applyNumberFormat="1" applyFont="1" applyFill="1" applyBorder="1" applyAlignment="1" applyProtection="1">
      <alignment horizontal="center"/>
      <protection locked="0"/>
    </xf>
    <xf numFmtId="173" fontId="8" fillId="3" borderId="5" xfId="9" applyNumberFormat="1" applyFont="1" applyFill="1" applyBorder="1" applyAlignment="1" applyProtection="1">
      <alignment horizontal="center"/>
      <protection locked="0"/>
    </xf>
    <xf numFmtId="173" fontId="6" fillId="4" borderId="1" xfId="9" applyNumberFormat="1" applyFont="1" applyFill="1" applyBorder="1" applyAlignment="1">
      <alignment horizontal="center"/>
    </xf>
    <xf numFmtId="166" fontId="6" fillId="2" borderId="0" xfId="9" applyNumberFormat="1" applyFont="1" applyFill="1" applyAlignment="1">
      <alignment horizontal="center"/>
    </xf>
    <xf numFmtId="166" fontId="6" fillId="2" borderId="0" xfId="1" applyNumberFormat="1" applyFont="1" applyFill="1" applyAlignment="1">
      <alignment horizontal="center"/>
    </xf>
    <xf numFmtId="173" fontId="8" fillId="3" borderId="3" xfId="1" applyNumberFormat="1" applyFont="1" applyFill="1" applyBorder="1" applyAlignment="1" applyProtection="1">
      <alignment horizontal="center"/>
      <protection locked="0"/>
    </xf>
    <xf numFmtId="173" fontId="8" fillId="3" borderId="5" xfId="1" applyNumberFormat="1" applyFont="1" applyFill="1" applyBorder="1" applyAlignment="1" applyProtection="1">
      <alignment horizontal="center"/>
      <protection locked="0"/>
    </xf>
    <xf numFmtId="173" fontId="6" fillId="4" borderId="1" xfId="1" applyNumberFormat="1" applyFont="1" applyFill="1" applyBorder="1" applyAlignment="1">
      <alignment horizontal="center"/>
    </xf>
    <xf numFmtId="0" fontId="5" fillId="2" borderId="0" xfId="1" applyFont="1" applyFill="1" applyAlignment="1">
      <alignment horizontal="center"/>
    </xf>
    <xf numFmtId="0" fontId="2" fillId="2" borderId="0" xfId="23" applyFont="1" applyFill="1"/>
    <xf numFmtId="0" fontId="1" fillId="2" borderId="0" xfId="23"/>
    <xf numFmtId="0" fontId="11" fillId="2" borderId="0" xfId="23" applyFont="1" applyFill="1" applyAlignment="1">
      <alignment wrapText="1"/>
    </xf>
    <xf numFmtId="0" fontId="5" fillId="2" borderId="0" xfId="23" applyFont="1" applyFill="1"/>
    <xf numFmtId="0" fontId="7" fillId="2" borderId="0" xfId="23" applyFont="1" applyFill="1"/>
    <xf numFmtId="167" fontId="7" fillId="2" borderId="0" xfId="23" applyNumberFormat="1" applyFont="1" applyFill="1" applyAlignment="1">
      <alignment horizontal="left"/>
    </xf>
    <xf numFmtId="167" fontId="7" fillId="2" borderId="0" xfId="23" applyNumberFormat="1" applyFont="1" applyFill="1" applyAlignment="1">
      <alignment horizontal="center"/>
    </xf>
    <xf numFmtId="0" fontId="6" fillId="2" borderId="0" xfId="23" applyFont="1" applyFill="1" applyAlignment="1">
      <alignment horizontal="right"/>
    </xf>
    <xf numFmtId="167" fontId="7" fillId="2" borderId="0" xfId="23" applyNumberFormat="1" applyFont="1" applyFill="1"/>
    <xf numFmtId="0" fontId="5" fillId="2" borderId="0" xfId="23" applyFont="1" applyFill="1" applyAlignment="1">
      <alignment horizontal="left"/>
    </xf>
    <xf numFmtId="0" fontId="10" fillId="2" borderId="0" xfId="23" applyFont="1" applyFill="1"/>
    <xf numFmtId="164" fontId="2" fillId="2" borderId="0" xfId="23" applyNumberFormat="1" applyFont="1" applyFill="1"/>
    <xf numFmtId="0" fontId="6" fillId="2" borderId="12" xfId="23" applyFont="1" applyFill="1" applyBorder="1" applyAlignment="1">
      <alignment horizontal="center" wrapText="1"/>
    </xf>
    <xf numFmtId="0" fontId="3" fillId="2" borderId="0" xfId="23" applyFont="1" applyFill="1" applyAlignment="1">
      <alignment horizontal="center"/>
    </xf>
    <xf numFmtId="10" fontId="7" fillId="2" borderId="13" xfId="23" applyNumberFormat="1" applyFont="1" applyFill="1" applyBorder="1" applyAlignment="1">
      <alignment horizontal="center"/>
    </xf>
    <xf numFmtId="10" fontId="7" fillId="2" borderId="0" xfId="23" applyNumberFormat="1" applyFont="1" applyFill="1" applyAlignment="1">
      <alignment horizontal="center"/>
    </xf>
    <xf numFmtId="10" fontId="7" fillId="2" borderId="14" xfId="23" applyNumberFormat="1" applyFont="1" applyFill="1" applyBorder="1" applyAlignment="1">
      <alignment horizontal="center"/>
    </xf>
    <xf numFmtId="10" fontId="7" fillId="2" borderId="15" xfId="23" applyNumberFormat="1" applyFont="1" applyFill="1" applyBorder="1" applyAlignment="1">
      <alignment horizontal="center"/>
    </xf>
    <xf numFmtId="166" fontId="3" fillId="2" borderId="0" xfId="23" applyNumberFormat="1" applyFont="1" applyFill="1" applyAlignment="1">
      <alignment horizontal="center"/>
    </xf>
    <xf numFmtId="10" fontId="3" fillId="2" borderId="0" xfId="23" applyNumberFormat="1" applyFont="1" applyFill="1" applyAlignment="1">
      <alignment horizontal="center"/>
    </xf>
    <xf numFmtId="0" fontId="7" fillId="2" borderId="12" xfId="23" applyFont="1" applyFill="1" applyBorder="1" applyAlignment="1">
      <alignment horizontal="center" vertical="center"/>
    </xf>
    <xf numFmtId="166" fontId="7" fillId="2" borderId="0" xfId="23" applyNumberFormat="1" applyFont="1" applyFill="1" applyAlignment="1">
      <alignment horizontal="center"/>
    </xf>
    <xf numFmtId="2" fontId="9" fillId="2" borderId="0" xfId="23" applyNumberFormat="1" applyFont="1" applyFill="1" applyAlignment="1">
      <alignment horizontal="right"/>
    </xf>
    <xf numFmtId="2" fontId="6" fillId="2" borderId="0" xfId="23" applyNumberFormat="1" applyFont="1" applyFill="1"/>
    <xf numFmtId="2" fontId="9" fillId="2" borderId="0" xfId="23" applyNumberFormat="1" applyFont="1" applyFill="1"/>
    <xf numFmtId="0" fontId="6" fillId="2" borderId="12" xfId="23" applyFont="1" applyFill="1" applyBorder="1" applyAlignment="1">
      <alignment horizontal="center" vertical="center"/>
    </xf>
    <xf numFmtId="10" fontId="3" fillId="2" borderId="0" xfId="23" applyNumberFormat="1" applyFont="1" applyFill="1"/>
    <xf numFmtId="165" fontId="6" fillId="2" borderId="16" xfId="23" applyNumberFormat="1" applyFont="1" applyFill="1" applyBorder="1" applyAlignment="1">
      <alignment horizontal="center"/>
    </xf>
    <xf numFmtId="2" fontId="6" fillId="2" borderId="12" xfId="23" applyNumberFormat="1" applyFont="1" applyFill="1" applyBorder="1" applyAlignment="1">
      <alignment horizontal="center" vertical="center"/>
    </xf>
    <xf numFmtId="165" fontId="6" fillId="2" borderId="17" xfId="23" applyNumberFormat="1" applyFont="1" applyFill="1" applyBorder="1" applyAlignment="1">
      <alignment horizontal="center"/>
    </xf>
    <xf numFmtId="0" fontId="7" fillId="2" borderId="9" xfId="23" applyFont="1" applyFill="1" applyBorder="1"/>
    <xf numFmtId="0" fontId="7" fillId="2" borderId="0" xfId="23" applyFont="1" applyFill="1" applyAlignment="1">
      <alignment horizontal="center"/>
    </xf>
    <xf numFmtId="10" fontId="7" fillId="2" borderId="9" xfId="23" applyNumberFormat="1" applyFont="1" applyFill="1" applyBorder="1"/>
    <xf numFmtId="0" fontId="6" fillId="2" borderId="10" xfId="23" applyFont="1" applyFill="1" applyBorder="1"/>
    <xf numFmtId="0" fontId="6" fillId="2" borderId="10" xfId="23" applyFont="1" applyFill="1" applyBorder="1" applyAlignment="1">
      <alignment horizontal="center"/>
    </xf>
    <xf numFmtId="0" fontId="7" fillId="2" borderId="10" xfId="23" applyFont="1" applyFill="1" applyBorder="1" applyAlignment="1">
      <alignment horizontal="center"/>
    </xf>
    <xf numFmtId="0" fontId="7" fillId="2" borderId="7" xfId="23" applyFont="1" applyFill="1" applyBorder="1"/>
    <xf numFmtId="0" fontId="6" fillId="2" borderId="11" xfId="23" applyFont="1" applyFill="1" applyBorder="1"/>
    <xf numFmtId="0" fontId="6" fillId="2" borderId="0" xfId="23" applyFont="1" applyFill="1"/>
    <xf numFmtId="0" fontId="7" fillId="2" borderId="11" xfId="23" applyFont="1" applyFill="1" applyBorder="1"/>
    <xf numFmtId="171" fontId="6" fillId="2" borderId="12" xfId="23" applyNumberFormat="1" applyFont="1" applyFill="1" applyBorder="1" applyAlignment="1">
      <alignment horizontal="center" vertical="center"/>
    </xf>
    <xf numFmtId="2" fontId="7" fillId="2" borderId="12" xfId="23" applyNumberFormat="1" applyFont="1" applyFill="1" applyBorder="1" applyAlignment="1">
      <alignment horizontal="center" vertical="center"/>
    </xf>
    <xf numFmtId="2" fontId="7" fillId="3" borderId="24" xfId="23" applyNumberFormat="1" applyFont="1" applyFill="1" applyBorder="1" applyAlignment="1" applyProtection="1">
      <alignment horizontal="center"/>
      <protection locked="0"/>
    </xf>
    <xf numFmtId="2" fontId="7" fillId="3" borderId="44" xfId="23" applyNumberFormat="1" applyFont="1" applyFill="1" applyBorder="1" applyAlignment="1" applyProtection="1">
      <alignment horizontal="center"/>
      <protection locked="0"/>
    </xf>
    <xf numFmtId="164" fontId="6" fillId="2" borderId="20" xfId="23" applyNumberFormat="1" applyFont="1" applyFill="1" applyBorder="1" applyAlignment="1">
      <alignment horizontal="center" wrapText="1"/>
    </xf>
    <xf numFmtId="0" fontId="2" fillId="2" borderId="64" xfId="23" applyFont="1" applyFill="1" applyBorder="1" applyAlignment="1">
      <alignment horizontal="center" vertical="center"/>
    </xf>
    <xf numFmtId="0" fontId="2" fillId="2" borderId="65" xfId="23" applyFont="1" applyFill="1" applyBorder="1" applyAlignment="1">
      <alignment horizontal="center"/>
    </xf>
    <xf numFmtId="0" fontId="2" fillId="2" borderId="66" xfId="23" applyFont="1" applyFill="1" applyBorder="1" applyAlignment="1">
      <alignment horizontal="center"/>
    </xf>
    <xf numFmtId="0" fontId="2" fillId="2" borderId="67" xfId="23" applyFont="1" applyFill="1" applyBorder="1" applyAlignment="1">
      <alignment horizontal="center"/>
    </xf>
    <xf numFmtId="174" fontId="15" fillId="3" borderId="0" xfId="0" applyNumberFormat="1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173" fontId="8" fillId="3" borderId="31" xfId="9" applyNumberFormat="1" applyFont="1" applyFill="1" applyBorder="1" applyAlignment="1" applyProtection="1">
      <alignment horizontal="center"/>
      <protection locked="0"/>
    </xf>
    <xf numFmtId="0" fontId="6" fillId="2" borderId="4" xfId="9" applyFont="1" applyFill="1" applyBorder="1" applyAlignment="1">
      <alignment horizontal="center"/>
    </xf>
    <xf numFmtId="2" fontId="6" fillId="4" borderId="5" xfId="9" applyNumberFormat="1" applyFont="1" applyFill="1" applyBorder="1" applyAlignment="1">
      <alignment horizontal="center"/>
    </xf>
    <xf numFmtId="173" fontId="8" fillId="3" borderId="69" xfId="9" applyNumberFormat="1" applyFont="1" applyFill="1" applyBorder="1" applyAlignment="1" applyProtection="1">
      <alignment horizontal="center"/>
      <protection locked="0"/>
    </xf>
    <xf numFmtId="173" fontId="8" fillId="3" borderId="70" xfId="9" applyNumberFormat="1" applyFont="1" applyFill="1" applyBorder="1" applyAlignment="1" applyProtection="1">
      <alignment horizontal="center"/>
      <protection locked="0"/>
    </xf>
    <xf numFmtId="173" fontId="8" fillId="3" borderId="71" xfId="9" applyNumberFormat="1" applyFont="1" applyFill="1" applyBorder="1" applyAlignment="1" applyProtection="1">
      <alignment horizontal="center"/>
      <protection locked="0"/>
    </xf>
    <xf numFmtId="173" fontId="8" fillId="3" borderId="31" xfId="1" applyNumberFormat="1" applyFont="1" applyFill="1" applyBorder="1" applyAlignment="1" applyProtection="1">
      <alignment horizontal="center"/>
      <protection locked="0"/>
    </xf>
    <xf numFmtId="173" fontId="8" fillId="3" borderId="3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 applyAlignment="1">
      <alignment horizontal="center"/>
    </xf>
    <xf numFmtId="2" fontId="6" fillId="4" borderId="5" xfId="1" applyNumberFormat="1" applyFont="1" applyFill="1" applyBorder="1" applyAlignment="1">
      <alignment horizontal="center"/>
    </xf>
    <xf numFmtId="173" fontId="8" fillId="3" borderId="69" xfId="1" applyNumberFormat="1" applyFont="1" applyFill="1" applyBorder="1" applyAlignment="1" applyProtection="1">
      <alignment horizontal="center"/>
      <protection locked="0"/>
    </xf>
    <xf numFmtId="173" fontId="8" fillId="3" borderId="70" xfId="1" applyNumberFormat="1" applyFont="1" applyFill="1" applyBorder="1" applyAlignment="1" applyProtection="1">
      <alignment horizontal="center"/>
      <protection locked="0"/>
    </xf>
    <xf numFmtId="173" fontId="8" fillId="3" borderId="71" xfId="1" applyNumberFormat="1" applyFont="1" applyFill="1" applyBorder="1" applyAlignment="1" applyProtection="1">
      <alignment horizontal="center"/>
      <protection locked="0"/>
    </xf>
    <xf numFmtId="0" fontId="4" fillId="2" borderId="0" xfId="9" applyFont="1" applyFill="1" applyAlignment="1">
      <alignment horizontal="center"/>
    </xf>
    <xf numFmtId="0" fontId="2" fillId="2" borderId="10" xfId="9" applyFont="1" applyFill="1" applyBorder="1" applyAlignment="1">
      <alignment horizontal="center"/>
    </xf>
    <xf numFmtId="0" fontId="26" fillId="3" borderId="26" xfId="9" applyFont="1" applyFill="1" applyBorder="1" applyAlignment="1" applyProtection="1">
      <alignment horizontal="center" vertical="center"/>
      <protection locked="0"/>
    </xf>
    <xf numFmtId="0" fontId="8" fillId="3" borderId="48" xfId="9" applyFont="1" applyFill="1" applyBorder="1" applyAlignment="1" applyProtection="1">
      <alignment horizontal="center" vertical="center"/>
      <protection locked="0"/>
    </xf>
    <xf numFmtId="0" fontId="8" fillId="3" borderId="68" xfId="9" applyFont="1" applyFill="1" applyBorder="1" applyAlignment="1" applyProtection="1">
      <alignment horizontal="center" vertical="center"/>
      <protection locked="0"/>
    </xf>
    <xf numFmtId="0" fontId="8" fillId="3" borderId="31" xfId="9" applyFont="1" applyFill="1" applyBorder="1" applyAlignment="1" applyProtection="1">
      <alignment horizontal="center" vertical="center"/>
      <protection locked="0"/>
    </xf>
    <xf numFmtId="0" fontId="8" fillId="3" borderId="0" xfId="9" applyFont="1" applyFill="1" applyBorder="1" applyAlignment="1" applyProtection="1">
      <alignment horizontal="center" vertical="center"/>
      <protection locked="0"/>
    </xf>
    <xf numFmtId="0" fontId="8" fillId="3" borderId="6" xfId="9" applyFont="1" applyFill="1" applyBorder="1" applyAlignment="1" applyProtection="1">
      <alignment horizontal="center" vertical="center"/>
      <protection locked="0"/>
    </xf>
    <xf numFmtId="0" fontId="8" fillId="3" borderId="35" xfId="9" applyFont="1" applyFill="1" applyBorder="1" applyAlignment="1" applyProtection="1">
      <alignment horizontal="center" vertical="center"/>
      <protection locked="0"/>
    </xf>
    <xf numFmtId="0" fontId="8" fillId="3" borderId="7" xfId="9" applyFont="1" applyFill="1" applyBorder="1" applyAlignment="1" applyProtection="1">
      <alignment horizontal="center" vertical="center"/>
      <protection locked="0"/>
    </xf>
    <xf numFmtId="0" fontId="8" fillId="3" borderId="8" xfId="9" applyFont="1" applyFill="1" applyBorder="1" applyAlignment="1" applyProtection="1">
      <alignment horizontal="center" vertical="center"/>
      <protection locked="0"/>
    </xf>
    <xf numFmtId="0" fontId="4" fillId="2" borderId="0" xfId="1" applyFont="1" applyFill="1" applyAlignment="1">
      <alignment horizontal="center"/>
    </xf>
    <xf numFmtId="0" fontId="2" fillId="2" borderId="10" xfId="1" applyFont="1" applyFill="1" applyBorder="1" applyAlignment="1">
      <alignment horizontal="center"/>
    </xf>
    <xf numFmtId="171" fontId="6" fillId="2" borderId="13" xfId="23" applyNumberFormat="1" applyFont="1" applyFill="1" applyBorder="1" applyAlignment="1">
      <alignment horizontal="center" vertical="center"/>
    </xf>
    <xf numFmtId="171" fontId="6" fillId="2" borderId="15" xfId="23" applyNumberFormat="1" applyFont="1" applyFill="1" applyBorder="1" applyAlignment="1">
      <alignment horizontal="center" vertical="center"/>
    </xf>
    <xf numFmtId="0" fontId="11" fillId="2" borderId="18" xfId="23" applyFont="1" applyFill="1" applyBorder="1" applyAlignment="1">
      <alignment horizontal="center" wrapText="1"/>
    </xf>
    <xf numFmtId="0" fontId="11" fillId="2" borderId="19" xfId="23" applyFont="1" applyFill="1" applyBorder="1" applyAlignment="1">
      <alignment horizontal="center" wrapText="1"/>
    </xf>
    <xf numFmtId="0" fontId="11" fillId="2" borderId="20" xfId="23" applyFont="1" applyFill="1" applyBorder="1" applyAlignment="1">
      <alignment horizontal="center" wrapText="1"/>
    </xf>
    <xf numFmtId="0" fontId="5" fillId="2" borderId="0" xfId="23" applyFont="1" applyFill="1" applyAlignment="1">
      <alignment horizontal="center"/>
    </xf>
    <xf numFmtId="0" fontId="6" fillId="2" borderId="0" xfId="23" applyFont="1" applyFill="1" applyAlignment="1">
      <alignment horizontal="right"/>
    </xf>
    <xf numFmtId="164" fontId="2" fillId="2" borderId="0" xfId="23" applyNumberFormat="1" applyFont="1" applyFill="1" applyAlignment="1">
      <alignment horizontal="center"/>
    </xf>
    <xf numFmtId="0" fontId="14" fillId="3" borderId="0" xfId="0" applyFont="1" applyFill="1" applyAlignment="1" applyProtection="1">
      <alignment horizontal="left" wrapText="1"/>
      <protection locked="0"/>
    </xf>
    <xf numFmtId="0" fontId="20" fillId="2" borderId="18" xfId="0" applyFont="1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0" fillId="2" borderId="20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 vertical="center"/>
    </xf>
    <xf numFmtId="0" fontId="15" fillId="3" borderId="0" xfId="0" applyFont="1" applyFill="1" applyAlignment="1" applyProtection="1">
      <alignment horizontal="left" wrapText="1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20" fillId="2" borderId="18" xfId="0" applyFont="1" applyFill="1" applyBorder="1" applyAlignment="1">
      <alignment horizontal="justify" vertical="center" wrapText="1"/>
    </xf>
    <xf numFmtId="0" fontId="20" fillId="2" borderId="19" xfId="0" applyFont="1" applyFill="1" applyBorder="1" applyAlignment="1">
      <alignment horizontal="justify" vertical="center" wrapText="1"/>
    </xf>
    <xf numFmtId="0" fontId="20" fillId="2" borderId="20" xfId="0" applyFont="1" applyFill="1" applyBorder="1" applyAlignment="1">
      <alignment horizontal="justify" vertical="center" wrapText="1"/>
    </xf>
    <xf numFmtId="0" fontId="20" fillId="2" borderId="18" xfId="0" applyFont="1" applyFill="1" applyBorder="1" applyAlignment="1">
      <alignment horizontal="left" vertical="center" wrapText="1"/>
    </xf>
    <xf numFmtId="0" fontId="20" fillId="2" borderId="19" xfId="0" applyFont="1" applyFill="1" applyBorder="1" applyAlignment="1">
      <alignment horizontal="left" vertical="center" wrapText="1"/>
    </xf>
    <xf numFmtId="0" fontId="20" fillId="2" borderId="20" xfId="0" applyFont="1" applyFill="1" applyBorder="1" applyAlignment="1">
      <alignment horizontal="left" vertical="center" wrapText="1"/>
    </xf>
    <xf numFmtId="0" fontId="13" fillId="2" borderId="47" xfId="0" applyFont="1" applyFill="1" applyBorder="1" applyAlignment="1">
      <alignment horizontal="center"/>
    </xf>
    <xf numFmtId="0" fontId="13" fillId="2" borderId="40" xfId="0" applyFont="1" applyFill="1" applyBorder="1" applyAlignment="1">
      <alignment horizontal="center"/>
    </xf>
    <xf numFmtId="0" fontId="13" fillId="2" borderId="58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10" fontId="16" fillId="2" borderId="14" xfId="0" applyNumberFormat="1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horizontal="left" vertical="center" wrapText="1"/>
    </xf>
    <xf numFmtId="0" fontId="20" fillId="2" borderId="22" xfId="0" applyFont="1" applyFill="1" applyBorder="1" applyAlignment="1">
      <alignment horizontal="left" vertical="center" wrapText="1"/>
    </xf>
    <xf numFmtId="0" fontId="20" fillId="2" borderId="43" xfId="0" applyFont="1" applyFill="1" applyBorder="1" applyAlignment="1">
      <alignment horizontal="left" vertical="center" wrapText="1"/>
    </xf>
    <xf numFmtId="0" fontId="20" fillId="2" borderId="44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2" fontId="14" fillId="3" borderId="13" xfId="0" applyNumberFormat="1" applyFont="1" applyFill="1" applyBorder="1" applyAlignment="1" applyProtection="1">
      <alignment horizontal="center" vertical="center"/>
      <protection locked="0"/>
    </xf>
    <xf numFmtId="2" fontId="14" fillId="3" borderId="14" xfId="0" applyNumberFormat="1" applyFont="1" applyFill="1" applyBorder="1" applyAlignment="1" applyProtection="1">
      <alignment horizontal="center" vertical="center"/>
      <protection locked="0"/>
    </xf>
    <xf numFmtId="2" fontId="14" fillId="3" borderId="15" xfId="0" applyNumberFormat="1" applyFont="1" applyFill="1" applyBorder="1" applyAlignment="1" applyProtection="1">
      <alignment horizontal="center" vertical="center"/>
      <protection locked="0"/>
    </xf>
    <xf numFmtId="0" fontId="22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left" vertical="center" wrapText="1"/>
    </xf>
    <xf numFmtId="0" fontId="20" fillId="2" borderId="9" xfId="0" applyFont="1" applyFill="1" applyBorder="1" applyAlignment="1">
      <alignment horizontal="left" vertical="center" wrapText="1"/>
    </xf>
    <xf numFmtId="0" fontId="13" fillId="2" borderId="43" xfId="0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horizontal="center" vertical="center" wrapText="1"/>
    </xf>
    <xf numFmtId="0" fontId="20" fillId="2" borderId="22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center" vertical="center" wrapText="1"/>
    </xf>
    <xf numFmtId="2" fontId="14" fillId="3" borderId="16" xfId="0" applyNumberFormat="1" applyFont="1" applyFill="1" applyBorder="1" applyAlignment="1" applyProtection="1">
      <alignment horizontal="center"/>
      <protection locked="0"/>
    </xf>
  </cellXfs>
  <cellStyles count="24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3" xfId="2"/>
    <cellStyle name="Normal 4" xfId="5"/>
    <cellStyle name="Normal 5" xfId="6"/>
    <cellStyle name="Normal 6" xfId="7"/>
    <cellStyle name="Normal 7" xfId="8"/>
    <cellStyle name="Normal 8" xfId="3"/>
    <cellStyle name="Normal 9" xfId="4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4:I61"/>
  <sheetViews>
    <sheetView topLeftCell="A31" workbookViewId="0">
      <selection activeCell="C20" sqref="C20"/>
    </sheetView>
  </sheetViews>
  <sheetFormatPr defaultColWidth="9.109375" defaultRowHeight="13.8" x14ac:dyDescent="0.3"/>
  <cols>
    <col min="1" max="1" width="27.5546875" style="565" customWidth="1"/>
    <col min="2" max="2" width="20.44140625" style="565" customWidth="1"/>
    <col min="3" max="3" width="31.88671875" style="565" customWidth="1"/>
    <col min="4" max="4" width="25.88671875" style="565" customWidth="1"/>
    <col min="5" max="5" width="25.6640625" style="565" customWidth="1"/>
    <col min="6" max="6" width="23.109375" style="565" customWidth="1"/>
    <col min="7" max="7" width="28.44140625" style="565" customWidth="1"/>
    <col min="8" max="8" width="21.5546875" style="565" customWidth="1"/>
    <col min="9" max="9" width="9.109375" style="565" customWidth="1"/>
    <col min="10" max="16384" width="9.109375" style="563"/>
  </cols>
  <sheetData>
    <row r="14" spans="1:6" ht="15" customHeight="1" x14ac:dyDescent="0.3">
      <c r="A14" s="564"/>
      <c r="C14" s="573"/>
      <c r="F14" s="573"/>
    </row>
    <row r="15" spans="1:6" ht="18.75" customHeight="1" x14ac:dyDescent="0.35">
      <c r="A15" s="696" t="s">
        <v>0</v>
      </c>
      <c r="B15" s="696"/>
      <c r="C15" s="696"/>
      <c r="D15" s="696"/>
      <c r="E15" s="696"/>
    </row>
    <row r="16" spans="1:6" ht="16.5" customHeight="1" x14ac:dyDescent="0.3">
      <c r="A16" s="572" t="s">
        <v>1</v>
      </c>
      <c r="B16" s="568" t="s">
        <v>2</v>
      </c>
    </row>
    <row r="17" spans="1:5" ht="16.5" customHeight="1" x14ac:dyDescent="0.3">
      <c r="A17" s="562" t="s">
        <v>3</v>
      </c>
      <c r="B17" s="562" t="str">
        <f>Uniformity!C14</f>
        <v>LAMIVUDINE 30 mg + ZIDOVUDINE 60 mg + NEVIRAPINE 50 mg TABLETS</v>
      </c>
      <c r="D17" s="561"/>
      <c r="E17" s="569"/>
    </row>
    <row r="18" spans="1:5" ht="16.5" customHeight="1" x14ac:dyDescent="0.3">
      <c r="A18" s="571" t="s">
        <v>4</v>
      </c>
      <c r="B18" s="561" t="s">
        <v>121</v>
      </c>
      <c r="C18" s="569"/>
      <c r="D18" s="569"/>
      <c r="E18" s="569"/>
    </row>
    <row r="19" spans="1:5" ht="16.5" customHeight="1" x14ac:dyDescent="0.3">
      <c r="A19" s="571" t="s">
        <v>5</v>
      </c>
      <c r="B19" s="560">
        <v>84.06</v>
      </c>
      <c r="C19" s="569"/>
      <c r="D19" s="569"/>
      <c r="E19" s="569"/>
    </row>
    <row r="20" spans="1:5" ht="16.5" customHeight="1" x14ac:dyDescent="0.3">
      <c r="A20" s="562" t="s">
        <v>6</v>
      </c>
      <c r="B20" s="560">
        <v>16.010000000000002</v>
      </c>
      <c r="C20" s="569"/>
      <c r="D20" s="569"/>
      <c r="E20" s="569"/>
    </row>
    <row r="21" spans="1:5" ht="16.5" customHeight="1" x14ac:dyDescent="0.3">
      <c r="A21" s="562" t="s">
        <v>7</v>
      </c>
      <c r="B21" s="626">
        <f>B20/20*4/20</f>
        <v>0.16010000000000002</v>
      </c>
      <c r="C21" s="569"/>
      <c r="D21" s="569"/>
      <c r="E21" s="569"/>
    </row>
    <row r="22" spans="1:5" ht="15.75" customHeight="1" x14ac:dyDescent="0.3">
      <c r="A22" s="569"/>
      <c r="B22" s="569"/>
      <c r="C22" s="569"/>
      <c r="D22" s="569"/>
      <c r="E22" s="569"/>
    </row>
    <row r="23" spans="1:5" ht="16.5" customHeight="1" x14ac:dyDescent="0.3">
      <c r="A23" s="566" t="s">
        <v>8</v>
      </c>
      <c r="B23" s="574" t="s">
        <v>9</v>
      </c>
      <c r="C23" s="566" t="s">
        <v>10</v>
      </c>
      <c r="D23" s="566" t="s">
        <v>11</v>
      </c>
      <c r="E23" s="684" t="s">
        <v>12</v>
      </c>
    </row>
    <row r="24" spans="1:5" ht="16.5" customHeight="1" x14ac:dyDescent="0.3">
      <c r="A24" s="575">
        <v>1</v>
      </c>
      <c r="B24" s="576">
        <v>108871168</v>
      </c>
      <c r="C24" s="623">
        <v>3577.3</v>
      </c>
      <c r="D24" s="683">
        <v>1.1000000000000001</v>
      </c>
      <c r="E24" s="686">
        <v>3.2</v>
      </c>
    </row>
    <row r="25" spans="1:5" ht="16.5" customHeight="1" x14ac:dyDescent="0.3">
      <c r="A25" s="575">
        <v>2</v>
      </c>
      <c r="B25" s="576">
        <v>108774472</v>
      </c>
      <c r="C25" s="623">
        <v>3585.3</v>
      </c>
      <c r="D25" s="683">
        <v>1.1000000000000001</v>
      </c>
      <c r="E25" s="687">
        <v>3.2</v>
      </c>
    </row>
    <row r="26" spans="1:5" ht="16.5" customHeight="1" x14ac:dyDescent="0.3">
      <c r="A26" s="575">
        <v>3</v>
      </c>
      <c r="B26" s="576">
        <v>108655485</v>
      </c>
      <c r="C26" s="623">
        <v>3583.5</v>
      </c>
      <c r="D26" s="683">
        <v>1.1000000000000001</v>
      </c>
      <c r="E26" s="687">
        <v>3.2</v>
      </c>
    </row>
    <row r="27" spans="1:5" ht="16.5" customHeight="1" x14ac:dyDescent="0.3">
      <c r="A27" s="575">
        <v>4</v>
      </c>
      <c r="B27" s="576">
        <v>108680864</v>
      </c>
      <c r="C27" s="623">
        <v>3598</v>
      </c>
      <c r="D27" s="683">
        <v>1.1000000000000001</v>
      </c>
      <c r="E27" s="687">
        <v>3.2</v>
      </c>
    </row>
    <row r="28" spans="1:5" ht="16.5" customHeight="1" x14ac:dyDescent="0.3">
      <c r="A28" s="575">
        <v>5</v>
      </c>
      <c r="B28" s="576">
        <v>108559327</v>
      </c>
      <c r="C28" s="623">
        <v>3567</v>
      </c>
      <c r="D28" s="683">
        <v>1.1000000000000001</v>
      </c>
      <c r="E28" s="687">
        <v>3.2</v>
      </c>
    </row>
    <row r="29" spans="1:5" ht="16.5" customHeight="1" x14ac:dyDescent="0.3">
      <c r="A29" s="575">
        <v>6</v>
      </c>
      <c r="B29" s="577">
        <v>108564106</v>
      </c>
      <c r="C29" s="624">
        <v>3571.1</v>
      </c>
      <c r="D29" s="683">
        <v>1.1000000000000001</v>
      </c>
      <c r="E29" s="688">
        <v>3.2</v>
      </c>
    </row>
    <row r="30" spans="1:5" ht="16.5" customHeight="1" x14ac:dyDescent="0.3">
      <c r="A30" s="578" t="s">
        <v>13</v>
      </c>
      <c r="B30" s="579">
        <f>AVERAGE(B24:B29)</f>
        <v>108684237</v>
      </c>
      <c r="C30" s="625">
        <f>AVERAGE(C24:C29)</f>
        <v>3580.3666666666663</v>
      </c>
      <c r="D30" s="580">
        <f>AVERAGE(D24:D29)</f>
        <v>1.0999999999999999</v>
      </c>
      <c r="E30" s="685">
        <f>AVERAGE(E24:E29)</f>
        <v>3.1999999999999997</v>
      </c>
    </row>
    <row r="31" spans="1:5" ht="16.5" customHeight="1" x14ac:dyDescent="0.3">
      <c r="A31" s="581" t="s">
        <v>14</v>
      </c>
      <c r="B31" s="582">
        <f>(STDEV(B24:B29)/B30)</f>
        <v>1.1190249378128703E-3</v>
      </c>
      <c r="C31" s="583"/>
      <c r="D31" s="583"/>
      <c r="E31" s="584"/>
    </row>
    <row r="32" spans="1:5" s="565" customFormat="1" ht="16.5" customHeight="1" x14ac:dyDescent="0.3">
      <c r="A32" s="585" t="s">
        <v>15</v>
      </c>
      <c r="B32" s="586">
        <f>COUNT(B24:B29)</f>
        <v>6</v>
      </c>
      <c r="C32" s="587"/>
      <c r="D32" s="570"/>
      <c r="E32" s="588"/>
    </row>
    <row r="33" spans="1:5" s="565" customFormat="1" ht="15.75" customHeight="1" x14ac:dyDescent="0.3">
      <c r="A33" s="569"/>
      <c r="B33" s="569"/>
      <c r="C33" s="569"/>
      <c r="D33" s="569"/>
      <c r="E33" s="569"/>
    </row>
    <row r="34" spans="1:5" s="565" customFormat="1" ht="16.5" customHeight="1" x14ac:dyDescent="0.3">
      <c r="A34" s="571" t="s">
        <v>16</v>
      </c>
      <c r="B34" s="589" t="s">
        <v>17</v>
      </c>
      <c r="C34" s="590"/>
      <c r="D34" s="590"/>
      <c r="E34" s="590"/>
    </row>
    <row r="35" spans="1:5" ht="16.5" customHeight="1" x14ac:dyDescent="0.3">
      <c r="A35" s="571"/>
      <c r="B35" s="589" t="s">
        <v>18</v>
      </c>
      <c r="C35" s="590"/>
      <c r="D35" s="590"/>
      <c r="E35" s="590"/>
    </row>
    <row r="36" spans="1:5" ht="16.5" customHeight="1" x14ac:dyDescent="0.3">
      <c r="A36" s="571"/>
      <c r="B36" s="589" t="s">
        <v>19</v>
      </c>
      <c r="C36" s="590"/>
      <c r="D36" s="590"/>
      <c r="E36" s="590"/>
    </row>
    <row r="37" spans="1:5" ht="15.75" customHeight="1" x14ac:dyDescent="0.3">
      <c r="A37" s="569"/>
      <c r="B37" s="569"/>
      <c r="C37" s="569"/>
      <c r="D37" s="569"/>
      <c r="E37" s="569"/>
    </row>
    <row r="38" spans="1:5" ht="16.5" customHeight="1" x14ac:dyDescent="0.3">
      <c r="A38" s="572" t="s">
        <v>1</v>
      </c>
      <c r="B38" s="622" t="s">
        <v>20</v>
      </c>
    </row>
    <row r="39" spans="1:5" ht="16.5" customHeight="1" x14ac:dyDescent="0.3">
      <c r="A39" s="571" t="s">
        <v>4</v>
      </c>
      <c r="B39" s="561"/>
      <c r="C39" s="569"/>
      <c r="D39" s="569"/>
      <c r="E39" s="569"/>
    </row>
    <row r="40" spans="1:5" ht="16.5" customHeight="1" x14ac:dyDescent="0.3">
      <c r="A40" s="571" t="s">
        <v>5</v>
      </c>
      <c r="B40" s="560"/>
      <c r="C40" s="569"/>
      <c r="D40" s="569"/>
      <c r="E40" s="569"/>
    </row>
    <row r="41" spans="1:5" ht="16.5" customHeight="1" x14ac:dyDescent="0.3">
      <c r="A41" s="562" t="s">
        <v>6</v>
      </c>
      <c r="B41" s="560"/>
      <c r="C41" s="569"/>
      <c r="D41" s="569"/>
      <c r="E41" s="569"/>
    </row>
    <row r="42" spans="1:5" ht="16.5" customHeight="1" x14ac:dyDescent="0.3">
      <c r="A42" s="562" t="s">
        <v>7</v>
      </c>
      <c r="B42" s="626"/>
      <c r="C42" s="569"/>
      <c r="D42" s="569"/>
      <c r="E42" s="569"/>
    </row>
    <row r="43" spans="1:5" ht="15.75" customHeight="1" x14ac:dyDescent="0.3">
      <c r="A43" s="569"/>
      <c r="B43" s="569"/>
      <c r="C43" s="569"/>
      <c r="D43" s="569"/>
      <c r="E43" s="569"/>
    </row>
    <row r="44" spans="1:5" ht="16.5" customHeight="1" x14ac:dyDescent="0.3">
      <c r="A44" s="566" t="s">
        <v>8</v>
      </c>
      <c r="B44" s="574" t="s">
        <v>9</v>
      </c>
      <c r="C44" s="566" t="s">
        <v>10</v>
      </c>
      <c r="D44" s="566" t="s">
        <v>11</v>
      </c>
      <c r="E44" s="566" t="s">
        <v>12</v>
      </c>
    </row>
    <row r="45" spans="1:5" ht="16.5" customHeight="1" x14ac:dyDescent="0.3">
      <c r="A45" s="575">
        <v>1</v>
      </c>
      <c r="B45" s="698" t="s">
        <v>129</v>
      </c>
      <c r="C45" s="699"/>
      <c r="D45" s="699"/>
      <c r="E45" s="700"/>
    </row>
    <row r="46" spans="1:5" ht="16.5" customHeight="1" x14ac:dyDescent="0.3">
      <c r="A46" s="575">
        <v>2</v>
      </c>
      <c r="B46" s="701"/>
      <c r="C46" s="702"/>
      <c r="D46" s="702"/>
      <c r="E46" s="703"/>
    </row>
    <row r="47" spans="1:5" ht="16.5" customHeight="1" x14ac:dyDescent="0.3">
      <c r="A47" s="575">
        <v>3</v>
      </c>
      <c r="B47" s="701"/>
      <c r="C47" s="702"/>
      <c r="D47" s="702"/>
      <c r="E47" s="703"/>
    </row>
    <row r="48" spans="1:5" ht="16.5" customHeight="1" x14ac:dyDescent="0.3">
      <c r="A48" s="575">
        <v>4</v>
      </c>
      <c r="B48" s="701"/>
      <c r="C48" s="702"/>
      <c r="D48" s="702"/>
      <c r="E48" s="703"/>
    </row>
    <row r="49" spans="1:7" ht="16.5" customHeight="1" x14ac:dyDescent="0.3">
      <c r="A49" s="575">
        <v>5</v>
      </c>
      <c r="B49" s="701"/>
      <c r="C49" s="702"/>
      <c r="D49" s="702"/>
      <c r="E49" s="703"/>
    </row>
    <row r="50" spans="1:7" ht="16.5" customHeight="1" x14ac:dyDescent="0.3">
      <c r="A50" s="575">
        <v>6</v>
      </c>
      <c r="B50" s="704"/>
      <c r="C50" s="705"/>
      <c r="D50" s="705"/>
      <c r="E50" s="706"/>
    </row>
    <row r="51" spans="1:7" ht="16.5" customHeight="1" x14ac:dyDescent="0.3">
      <c r="A51" s="578" t="s">
        <v>13</v>
      </c>
      <c r="B51" s="579" t="e">
        <f>AVERAGE(B45:B50)</f>
        <v>#DIV/0!</v>
      </c>
      <c r="C51" s="625" t="e">
        <f>AVERAGE(C45:C50)</f>
        <v>#DIV/0!</v>
      </c>
      <c r="D51" s="580" t="e">
        <f>AVERAGE(D45:D50)</f>
        <v>#DIV/0!</v>
      </c>
      <c r="E51" s="580" t="e">
        <f>AVERAGE(E45:E50)</f>
        <v>#DIV/0!</v>
      </c>
    </row>
    <row r="52" spans="1:7" ht="16.5" customHeight="1" x14ac:dyDescent="0.3">
      <c r="A52" s="581" t="s">
        <v>14</v>
      </c>
      <c r="B52" s="582" t="e">
        <f>(STDEV(B45:B50)/B51)</f>
        <v>#DIV/0!</v>
      </c>
      <c r="C52" s="583"/>
      <c r="D52" s="583"/>
      <c r="E52" s="584"/>
    </row>
    <row r="53" spans="1:7" s="565" customFormat="1" ht="16.5" customHeight="1" x14ac:dyDescent="0.3">
      <c r="A53" s="585" t="s">
        <v>15</v>
      </c>
      <c r="B53" s="586">
        <f>COUNT(B45:B50)</f>
        <v>0</v>
      </c>
      <c r="C53" s="587"/>
      <c r="D53" s="570"/>
      <c r="E53" s="588"/>
    </row>
    <row r="54" spans="1:7" s="565" customFormat="1" ht="15.75" customHeight="1" x14ac:dyDescent="0.3">
      <c r="A54" s="569"/>
      <c r="B54" s="569"/>
      <c r="C54" s="569"/>
      <c r="D54" s="569"/>
      <c r="E54" s="569"/>
    </row>
    <row r="55" spans="1:7" s="565" customFormat="1" ht="16.5" customHeight="1" x14ac:dyDescent="0.3">
      <c r="A55" s="571" t="s">
        <v>16</v>
      </c>
      <c r="B55" s="589" t="s">
        <v>17</v>
      </c>
      <c r="C55" s="590"/>
      <c r="D55" s="590"/>
      <c r="E55" s="590"/>
    </row>
    <row r="56" spans="1:7" ht="16.5" customHeight="1" x14ac:dyDescent="0.3">
      <c r="A56" s="571"/>
      <c r="B56" s="589" t="s">
        <v>18</v>
      </c>
      <c r="C56" s="590"/>
      <c r="D56" s="590"/>
      <c r="E56" s="590"/>
    </row>
    <row r="57" spans="1:7" ht="16.5" customHeight="1" x14ac:dyDescent="0.3">
      <c r="A57" s="571"/>
      <c r="B57" s="589" t="s">
        <v>19</v>
      </c>
      <c r="C57" s="590"/>
      <c r="D57" s="590"/>
      <c r="E57" s="590"/>
    </row>
    <row r="58" spans="1:7" ht="14.25" customHeight="1" thickBot="1" x14ac:dyDescent="0.35">
      <c r="A58" s="591"/>
      <c r="B58" s="567"/>
      <c r="D58" s="592"/>
      <c r="F58" s="563"/>
      <c r="G58" s="563"/>
    </row>
    <row r="59" spans="1:7" ht="15" customHeight="1" x14ac:dyDescent="0.3">
      <c r="B59" s="697" t="s">
        <v>21</v>
      </c>
      <c r="C59" s="697"/>
      <c r="E59" s="593" t="s">
        <v>22</v>
      </c>
      <c r="F59" s="594"/>
      <c r="G59" s="593" t="s">
        <v>23</v>
      </c>
    </row>
    <row r="60" spans="1:7" ht="15" customHeight="1" x14ac:dyDescent="0.3">
      <c r="A60" s="595" t="s">
        <v>24</v>
      </c>
      <c r="B60" s="596"/>
      <c r="C60" s="596"/>
      <c r="E60" s="596"/>
      <c r="G60" s="596"/>
    </row>
    <row r="61" spans="1:7" ht="15" customHeight="1" x14ac:dyDescent="0.3">
      <c r="A61" s="595" t="s">
        <v>25</v>
      </c>
      <c r="B61" s="597"/>
      <c r="C61" s="597"/>
      <c r="E61" s="597"/>
      <c r="G61" s="598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59:C59"/>
    <mergeCell ref="B45:E50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4:I61"/>
  <sheetViews>
    <sheetView topLeftCell="A16" workbookViewId="0">
      <selection activeCell="B25" sqref="B25"/>
    </sheetView>
  </sheetViews>
  <sheetFormatPr defaultColWidth="9.109375" defaultRowHeight="13.8" x14ac:dyDescent="0.3"/>
  <cols>
    <col min="1" max="1" width="27.5546875" style="522" customWidth="1"/>
    <col min="2" max="2" width="20.44140625" style="522" customWidth="1"/>
    <col min="3" max="3" width="31.88671875" style="522" customWidth="1"/>
    <col min="4" max="4" width="25.88671875" style="522" customWidth="1"/>
    <col min="5" max="5" width="25.6640625" style="522" customWidth="1"/>
    <col min="6" max="6" width="23.109375" style="522" customWidth="1"/>
    <col min="7" max="7" width="28.44140625" style="522" customWidth="1"/>
    <col min="8" max="8" width="21.5546875" style="522" customWidth="1"/>
    <col min="9" max="9" width="9.109375" style="522" customWidth="1"/>
    <col min="10" max="16384" width="9.109375" style="553"/>
  </cols>
  <sheetData>
    <row r="14" spans="1:6" ht="15" customHeight="1" x14ac:dyDescent="0.3">
      <c r="A14" s="521"/>
      <c r="C14" s="523"/>
      <c r="F14" s="523"/>
    </row>
    <row r="15" spans="1:6" ht="18.75" customHeight="1" x14ac:dyDescent="0.35">
      <c r="A15" s="707" t="s">
        <v>0</v>
      </c>
      <c r="B15" s="707"/>
      <c r="C15" s="707"/>
      <c r="D15" s="707"/>
      <c r="E15" s="707"/>
    </row>
    <row r="16" spans="1:6" ht="16.5" customHeight="1" x14ac:dyDescent="0.3">
      <c r="A16" s="524" t="s">
        <v>1</v>
      </c>
      <c r="B16" s="525" t="s">
        <v>2</v>
      </c>
    </row>
    <row r="17" spans="1:5" ht="16.5" customHeight="1" x14ac:dyDescent="0.3">
      <c r="A17" s="526" t="s">
        <v>3</v>
      </c>
      <c r="B17" s="562" t="str">
        <f>'SST(LAM)'!B17</f>
        <v>LAMIVUDINE 30 mg + ZIDOVUDINE 60 mg + NEVIRAPINE 50 mg TABLETS</v>
      </c>
      <c r="D17" s="527"/>
      <c r="E17" s="528"/>
    </row>
    <row r="18" spans="1:5" ht="16.5" customHeight="1" x14ac:dyDescent="0.3">
      <c r="A18" s="529" t="s">
        <v>4</v>
      </c>
      <c r="B18" s="527" t="s">
        <v>120</v>
      </c>
      <c r="C18" s="528"/>
      <c r="D18" s="528"/>
      <c r="E18" s="528"/>
    </row>
    <row r="19" spans="1:5" ht="16.5" customHeight="1" x14ac:dyDescent="0.3">
      <c r="A19" s="529" t="s">
        <v>5</v>
      </c>
      <c r="B19" s="530">
        <v>98.8</v>
      </c>
      <c r="C19" s="528"/>
      <c r="D19" s="528"/>
      <c r="E19" s="528"/>
    </row>
    <row r="20" spans="1:5" ht="16.5" customHeight="1" x14ac:dyDescent="0.3">
      <c r="A20" s="526" t="s">
        <v>6</v>
      </c>
      <c r="B20" s="530">
        <v>22.3</v>
      </c>
      <c r="C20" s="528"/>
      <c r="D20" s="528"/>
      <c r="E20" s="528"/>
    </row>
    <row r="21" spans="1:5" ht="16.5" customHeight="1" x14ac:dyDescent="0.3">
      <c r="A21" s="526" t="s">
        <v>7</v>
      </c>
      <c r="B21" s="627">
        <f>B20/20*4/20</f>
        <v>0.223</v>
      </c>
      <c r="C21" s="528"/>
      <c r="D21" s="528"/>
      <c r="E21" s="528"/>
    </row>
    <row r="22" spans="1:5" ht="15.75" customHeight="1" x14ac:dyDescent="0.3">
      <c r="A22" s="528"/>
      <c r="B22" s="528"/>
      <c r="C22" s="528"/>
      <c r="D22" s="528"/>
      <c r="E22" s="528"/>
    </row>
    <row r="23" spans="1:5" ht="16.5" customHeight="1" x14ac:dyDescent="0.3">
      <c r="A23" s="531" t="s">
        <v>8</v>
      </c>
      <c r="B23" s="532" t="s">
        <v>9</v>
      </c>
      <c r="C23" s="531" t="s">
        <v>10</v>
      </c>
      <c r="D23" s="531" t="s">
        <v>11</v>
      </c>
      <c r="E23" s="691" t="s">
        <v>12</v>
      </c>
    </row>
    <row r="24" spans="1:5" ht="16.5" customHeight="1" x14ac:dyDescent="0.3">
      <c r="A24" s="533">
        <v>1</v>
      </c>
      <c r="B24" s="534">
        <v>114086370</v>
      </c>
      <c r="C24" s="628">
        <v>7706.5</v>
      </c>
      <c r="D24" s="689">
        <v>1.1000000000000001</v>
      </c>
      <c r="E24" s="693">
        <v>12.7</v>
      </c>
    </row>
    <row r="25" spans="1:5" ht="16.5" customHeight="1" x14ac:dyDescent="0.3">
      <c r="A25" s="533">
        <v>2</v>
      </c>
      <c r="B25" s="534">
        <v>114185528</v>
      </c>
      <c r="C25" s="628">
        <v>7718.2</v>
      </c>
      <c r="D25" s="689">
        <v>1.1000000000000001</v>
      </c>
      <c r="E25" s="694">
        <v>12.7</v>
      </c>
    </row>
    <row r="26" spans="1:5" ht="16.5" customHeight="1" x14ac:dyDescent="0.3">
      <c r="A26" s="533">
        <v>3</v>
      </c>
      <c r="B26" s="534">
        <v>114228547</v>
      </c>
      <c r="C26" s="628">
        <v>7713.5</v>
      </c>
      <c r="D26" s="689">
        <v>1.1000000000000001</v>
      </c>
      <c r="E26" s="694">
        <v>12.7</v>
      </c>
    </row>
    <row r="27" spans="1:5" ht="16.5" customHeight="1" x14ac:dyDescent="0.3">
      <c r="A27" s="533">
        <v>4</v>
      </c>
      <c r="B27" s="534">
        <v>114294389</v>
      </c>
      <c r="C27" s="628">
        <v>7720</v>
      </c>
      <c r="D27" s="689">
        <v>1.1000000000000001</v>
      </c>
      <c r="E27" s="694">
        <v>12.7</v>
      </c>
    </row>
    <row r="28" spans="1:5" ht="16.5" customHeight="1" x14ac:dyDescent="0.3">
      <c r="A28" s="533">
        <v>5</v>
      </c>
      <c r="B28" s="534">
        <v>114180932</v>
      </c>
      <c r="C28" s="628">
        <v>7740.4</v>
      </c>
      <c r="D28" s="689">
        <v>1.1000000000000001</v>
      </c>
      <c r="E28" s="694">
        <v>12.7</v>
      </c>
    </row>
    <row r="29" spans="1:5" ht="16.5" customHeight="1" x14ac:dyDescent="0.3">
      <c r="A29" s="533">
        <v>6</v>
      </c>
      <c r="B29" s="535">
        <v>114206980</v>
      </c>
      <c r="C29" s="629">
        <v>7741.3</v>
      </c>
      <c r="D29" s="690">
        <v>1.1000000000000001</v>
      </c>
      <c r="E29" s="695">
        <v>12.7</v>
      </c>
    </row>
    <row r="30" spans="1:5" ht="16.5" customHeight="1" x14ac:dyDescent="0.3">
      <c r="A30" s="536" t="s">
        <v>13</v>
      </c>
      <c r="B30" s="537">
        <f>AVERAGE(B24:B29)</f>
        <v>114197124.33333333</v>
      </c>
      <c r="C30" s="630">
        <f>AVERAGE(C24:C29)</f>
        <v>7723.3166666666666</v>
      </c>
      <c r="D30" s="538">
        <f>AVERAGE(D24:D29)</f>
        <v>1.0999999999999999</v>
      </c>
      <c r="E30" s="692">
        <f>AVERAGE(E24:E29)</f>
        <v>12.700000000000001</v>
      </c>
    </row>
    <row r="31" spans="1:5" ht="16.5" customHeight="1" x14ac:dyDescent="0.3">
      <c r="A31" s="539" t="s">
        <v>14</v>
      </c>
      <c r="B31" s="540">
        <f>(STDEV(B24:B29)/B30)</f>
        <v>5.9659530865580968E-4</v>
      </c>
      <c r="C31" s="541"/>
      <c r="D31" s="541"/>
      <c r="E31" s="542"/>
    </row>
    <row r="32" spans="1:5" s="522" customFormat="1" ht="16.5" customHeight="1" x14ac:dyDescent="0.3">
      <c r="A32" s="543" t="s">
        <v>15</v>
      </c>
      <c r="B32" s="544">
        <f>COUNT(B24:B29)</f>
        <v>6</v>
      </c>
      <c r="C32" s="545"/>
      <c r="D32" s="546"/>
      <c r="E32" s="547"/>
    </row>
    <row r="33" spans="1:5" s="522" customFormat="1" ht="15.75" customHeight="1" x14ac:dyDescent="0.3">
      <c r="A33" s="528"/>
      <c r="B33" s="528"/>
      <c r="C33" s="528"/>
      <c r="D33" s="528"/>
      <c r="E33" s="528"/>
    </row>
    <row r="34" spans="1:5" s="522" customFormat="1" ht="16.5" customHeight="1" x14ac:dyDescent="0.3">
      <c r="A34" s="529" t="s">
        <v>16</v>
      </c>
      <c r="B34" s="548" t="s">
        <v>17</v>
      </c>
      <c r="C34" s="549"/>
      <c r="D34" s="549"/>
      <c r="E34" s="549"/>
    </row>
    <row r="35" spans="1:5" ht="16.5" customHeight="1" x14ac:dyDescent="0.3">
      <c r="A35" s="529"/>
      <c r="B35" s="548" t="s">
        <v>18</v>
      </c>
      <c r="C35" s="549"/>
      <c r="D35" s="549"/>
      <c r="E35" s="549"/>
    </row>
    <row r="36" spans="1:5" ht="16.5" customHeight="1" x14ac:dyDescent="0.3">
      <c r="A36" s="529"/>
      <c r="B36" s="548" t="s">
        <v>19</v>
      </c>
      <c r="C36" s="549"/>
      <c r="D36" s="549"/>
      <c r="E36" s="549"/>
    </row>
    <row r="37" spans="1:5" ht="15.75" customHeight="1" x14ac:dyDescent="0.3">
      <c r="A37" s="528"/>
      <c r="B37" s="528"/>
      <c r="C37" s="528"/>
      <c r="D37" s="528"/>
      <c r="E37" s="528"/>
    </row>
    <row r="38" spans="1:5" ht="16.5" customHeight="1" x14ac:dyDescent="0.3">
      <c r="A38" s="524" t="s">
        <v>1</v>
      </c>
      <c r="B38" s="631" t="s">
        <v>20</v>
      </c>
    </row>
    <row r="39" spans="1:5" ht="16.5" customHeight="1" x14ac:dyDescent="0.3">
      <c r="A39" s="529" t="s">
        <v>4</v>
      </c>
      <c r="B39" s="527"/>
      <c r="C39" s="528"/>
      <c r="D39" s="528"/>
      <c r="E39" s="528"/>
    </row>
    <row r="40" spans="1:5" ht="16.5" customHeight="1" x14ac:dyDescent="0.3">
      <c r="A40" s="529" t="s">
        <v>5</v>
      </c>
      <c r="B40" s="530"/>
      <c r="C40" s="528"/>
      <c r="D40" s="528"/>
      <c r="E40" s="528"/>
    </row>
    <row r="41" spans="1:5" ht="16.5" customHeight="1" x14ac:dyDescent="0.3">
      <c r="A41" s="526" t="s">
        <v>6</v>
      </c>
      <c r="B41" s="530"/>
      <c r="C41" s="528"/>
      <c r="D41" s="528"/>
      <c r="E41" s="528"/>
    </row>
    <row r="42" spans="1:5" ht="16.5" customHeight="1" x14ac:dyDescent="0.3">
      <c r="A42" s="526" t="s">
        <v>7</v>
      </c>
      <c r="B42" s="627"/>
      <c r="C42" s="528"/>
      <c r="D42" s="528"/>
      <c r="E42" s="528"/>
    </row>
    <row r="43" spans="1:5" ht="15.75" customHeight="1" x14ac:dyDescent="0.3">
      <c r="A43" s="528"/>
      <c r="B43" s="528"/>
      <c r="C43" s="528"/>
      <c r="D43" s="528"/>
      <c r="E43" s="528"/>
    </row>
    <row r="44" spans="1:5" ht="16.5" customHeight="1" x14ac:dyDescent="0.3">
      <c r="A44" s="531" t="s">
        <v>8</v>
      </c>
      <c r="B44" s="532" t="s">
        <v>9</v>
      </c>
      <c r="C44" s="531" t="s">
        <v>10</v>
      </c>
      <c r="D44" s="531" t="s">
        <v>11</v>
      </c>
      <c r="E44" s="531" t="s">
        <v>12</v>
      </c>
    </row>
    <row r="45" spans="1:5" ht="16.5" customHeight="1" x14ac:dyDescent="0.3">
      <c r="A45" s="533">
        <v>1</v>
      </c>
      <c r="B45" s="698" t="s">
        <v>129</v>
      </c>
      <c r="C45" s="699"/>
      <c r="D45" s="699"/>
      <c r="E45" s="700"/>
    </row>
    <row r="46" spans="1:5" ht="16.5" customHeight="1" x14ac:dyDescent="0.3">
      <c r="A46" s="533">
        <v>2</v>
      </c>
      <c r="B46" s="701"/>
      <c r="C46" s="702"/>
      <c r="D46" s="702"/>
      <c r="E46" s="703"/>
    </row>
    <row r="47" spans="1:5" ht="16.5" customHeight="1" x14ac:dyDescent="0.3">
      <c r="A47" s="533">
        <v>3</v>
      </c>
      <c r="B47" s="701"/>
      <c r="C47" s="702"/>
      <c r="D47" s="702"/>
      <c r="E47" s="703"/>
    </row>
    <row r="48" spans="1:5" ht="16.5" customHeight="1" x14ac:dyDescent="0.3">
      <c r="A48" s="533">
        <v>4</v>
      </c>
      <c r="B48" s="701"/>
      <c r="C48" s="702"/>
      <c r="D48" s="702"/>
      <c r="E48" s="703"/>
    </row>
    <row r="49" spans="1:7" ht="16.5" customHeight="1" x14ac:dyDescent="0.3">
      <c r="A49" s="533">
        <v>5</v>
      </c>
      <c r="B49" s="701"/>
      <c r="C49" s="702"/>
      <c r="D49" s="702"/>
      <c r="E49" s="703"/>
    </row>
    <row r="50" spans="1:7" ht="16.5" customHeight="1" x14ac:dyDescent="0.3">
      <c r="A50" s="533">
        <v>6</v>
      </c>
      <c r="B50" s="704"/>
      <c r="C50" s="705"/>
      <c r="D50" s="705"/>
      <c r="E50" s="706"/>
    </row>
    <row r="51" spans="1:7" ht="16.5" customHeight="1" x14ac:dyDescent="0.3">
      <c r="A51" s="536" t="s">
        <v>13</v>
      </c>
      <c r="B51" s="537" t="e">
        <f>AVERAGE(B45:B50)</f>
        <v>#DIV/0!</v>
      </c>
      <c r="C51" s="630" t="e">
        <f>AVERAGE(C45:C50)</f>
        <v>#DIV/0!</v>
      </c>
      <c r="D51" s="538" t="e">
        <f>AVERAGE(D45:D50)</f>
        <v>#DIV/0!</v>
      </c>
      <c r="E51" s="538" t="e">
        <f>AVERAGE(E45:E50)</f>
        <v>#DIV/0!</v>
      </c>
    </row>
    <row r="52" spans="1:7" ht="16.5" customHeight="1" x14ac:dyDescent="0.3">
      <c r="A52" s="539" t="s">
        <v>14</v>
      </c>
      <c r="B52" s="540" t="e">
        <f>(STDEV(B45:B50)/B51)</f>
        <v>#DIV/0!</v>
      </c>
      <c r="C52" s="541"/>
      <c r="D52" s="541"/>
      <c r="E52" s="542"/>
    </row>
    <row r="53" spans="1:7" s="522" customFormat="1" ht="16.5" customHeight="1" x14ac:dyDescent="0.3">
      <c r="A53" s="543" t="s">
        <v>15</v>
      </c>
      <c r="B53" s="544">
        <f>COUNT(B45:B50)</f>
        <v>0</v>
      </c>
      <c r="C53" s="545"/>
      <c r="D53" s="546"/>
      <c r="E53" s="547"/>
    </row>
    <row r="54" spans="1:7" s="522" customFormat="1" ht="15.75" customHeight="1" x14ac:dyDescent="0.3">
      <c r="A54" s="528"/>
      <c r="B54" s="528"/>
      <c r="C54" s="528"/>
      <c r="D54" s="528"/>
      <c r="E54" s="528"/>
    </row>
    <row r="55" spans="1:7" s="522" customFormat="1" ht="16.5" customHeight="1" x14ac:dyDescent="0.3">
      <c r="A55" s="529" t="s">
        <v>16</v>
      </c>
      <c r="B55" s="548" t="s">
        <v>17</v>
      </c>
      <c r="C55" s="549"/>
      <c r="D55" s="549"/>
      <c r="E55" s="549"/>
    </row>
    <row r="56" spans="1:7" ht="16.5" customHeight="1" x14ac:dyDescent="0.3">
      <c r="A56" s="529"/>
      <c r="B56" s="548" t="s">
        <v>18</v>
      </c>
      <c r="C56" s="549"/>
      <c r="D56" s="549"/>
      <c r="E56" s="549"/>
    </row>
    <row r="57" spans="1:7" ht="16.5" customHeight="1" x14ac:dyDescent="0.3">
      <c r="A57" s="529"/>
      <c r="B57" s="548" t="s">
        <v>19</v>
      </c>
      <c r="C57" s="549"/>
      <c r="D57" s="549"/>
      <c r="E57" s="549"/>
    </row>
    <row r="58" spans="1:7" ht="14.25" customHeight="1" thickBot="1" x14ac:dyDescent="0.35">
      <c r="A58" s="550"/>
      <c r="B58" s="551"/>
      <c r="D58" s="552"/>
      <c r="F58" s="553"/>
      <c r="G58" s="553"/>
    </row>
    <row r="59" spans="1:7" ht="15" customHeight="1" x14ac:dyDescent="0.3">
      <c r="B59" s="708" t="s">
        <v>21</v>
      </c>
      <c r="C59" s="708"/>
      <c r="E59" s="554" t="s">
        <v>22</v>
      </c>
      <c r="F59" s="555"/>
      <c r="G59" s="554" t="s">
        <v>23</v>
      </c>
    </row>
    <row r="60" spans="1:7" ht="21" customHeight="1" x14ac:dyDescent="0.3">
      <c r="A60" s="556" t="s">
        <v>24</v>
      </c>
      <c r="B60" s="557"/>
      <c r="C60" s="557"/>
      <c r="E60" s="557"/>
      <c r="G60" s="557"/>
    </row>
    <row r="61" spans="1:7" ht="22.8" customHeight="1" x14ac:dyDescent="0.3">
      <c r="A61" s="556" t="s">
        <v>25</v>
      </c>
      <c r="B61" s="558"/>
      <c r="C61" s="558"/>
      <c r="E61" s="558"/>
      <c r="G61" s="559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59:C59"/>
    <mergeCell ref="B45:E50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4:I61"/>
  <sheetViews>
    <sheetView view="pageBreakPreview" topLeftCell="A7" zoomScale="60" zoomScaleNormal="100" workbookViewId="0">
      <selection activeCell="C21" sqref="C21"/>
    </sheetView>
  </sheetViews>
  <sheetFormatPr defaultColWidth="9.109375" defaultRowHeight="13.8" x14ac:dyDescent="0.3"/>
  <cols>
    <col min="1" max="1" width="27.5546875" style="522" customWidth="1"/>
    <col min="2" max="2" width="20.44140625" style="522" customWidth="1"/>
    <col min="3" max="3" width="31.88671875" style="522" customWidth="1"/>
    <col min="4" max="4" width="25.88671875" style="522" customWidth="1"/>
    <col min="5" max="5" width="25.6640625" style="522" customWidth="1"/>
    <col min="6" max="6" width="23.109375" style="522" customWidth="1"/>
    <col min="7" max="7" width="28.44140625" style="522" customWidth="1"/>
    <col min="8" max="8" width="21.5546875" style="522" customWidth="1"/>
    <col min="9" max="9" width="9.109375" style="522" customWidth="1"/>
    <col min="10" max="16384" width="9.109375" style="553"/>
  </cols>
  <sheetData>
    <row r="14" spans="1:6" ht="15" customHeight="1" x14ac:dyDescent="0.3">
      <c r="A14" s="521"/>
      <c r="C14" s="523"/>
      <c r="F14" s="523"/>
    </row>
    <row r="15" spans="1:6" ht="18.75" customHeight="1" x14ac:dyDescent="0.35">
      <c r="A15" s="707" t="s">
        <v>0</v>
      </c>
      <c r="B15" s="707"/>
      <c r="C15" s="707"/>
      <c r="D15" s="707"/>
      <c r="E15" s="707"/>
    </row>
    <row r="16" spans="1:6" ht="16.5" customHeight="1" x14ac:dyDescent="0.3">
      <c r="A16" s="524" t="s">
        <v>1</v>
      </c>
      <c r="B16" s="525" t="s">
        <v>2</v>
      </c>
    </row>
    <row r="17" spans="1:5" ht="16.5" customHeight="1" x14ac:dyDescent="0.3">
      <c r="A17" s="526" t="s">
        <v>3</v>
      </c>
      <c r="B17" s="562" t="str">
        <f>'SST(LAM)'!B17</f>
        <v>LAMIVUDINE 30 mg + ZIDOVUDINE 60 mg + NEVIRAPINE 50 mg TABLETS</v>
      </c>
      <c r="D17" s="527"/>
      <c r="E17" s="528"/>
    </row>
    <row r="18" spans="1:5" ht="16.5" customHeight="1" x14ac:dyDescent="0.3">
      <c r="A18" s="529" t="s">
        <v>4</v>
      </c>
      <c r="B18" s="527" t="s">
        <v>119</v>
      </c>
      <c r="C18" s="528"/>
      <c r="D18" s="528"/>
      <c r="E18" s="528"/>
    </row>
    <row r="19" spans="1:5" ht="16.5" customHeight="1" x14ac:dyDescent="0.3">
      <c r="A19" s="529" t="s">
        <v>5</v>
      </c>
      <c r="B19" s="530">
        <v>99.4</v>
      </c>
      <c r="C19" s="528"/>
      <c r="D19" s="528"/>
      <c r="E19" s="528"/>
    </row>
    <row r="20" spans="1:5" ht="16.5" customHeight="1" x14ac:dyDescent="0.3">
      <c r="A20" s="526" t="s">
        <v>6</v>
      </c>
      <c r="B20" s="530">
        <v>28.62</v>
      </c>
      <c r="C20" s="528"/>
      <c r="D20" s="528"/>
      <c r="E20" s="528"/>
    </row>
    <row r="21" spans="1:5" ht="16.5" customHeight="1" x14ac:dyDescent="0.3">
      <c r="A21" s="526" t="s">
        <v>7</v>
      </c>
      <c r="B21" s="627">
        <f>B20/20*4/20</f>
        <v>0.28620000000000001</v>
      </c>
      <c r="C21" s="528"/>
      <c r="D21" s="528"/>
      <c r="E21" s="528"/>
    </row>
    <row r="22" spans="1:5" ht="15.75" customHeight="1" x14ac:dyDescent="0.3">
      <c r="A22" s="528"/>
      <c r="B22" s="528"/>
      <c r="C22" s="528"/>
      <c r="D22" s="528"/>
      <c r="E22" s="528"/>
    </row>
    <row r="23" spans="1:5" ht="16.5" customHeight="1" x14ac:dyDescent="0.3">
      <c r="A23" s="531" t="s">
        <v>8</v>
      </c>
      <c r="B23" s="532" t="s">
        <v>9</v>
      </c>
      <c r="C23" s="531" t="s">
        <v>10</v>
      </c>
      <c r="D23" s="531" t="s">
        <v>11</v>
      </c>
      <c r="E23" s="691" t="s">
        <v>12</v>
      </c>
    </row>
    <row r="24" spans="1:5" ht="16.5" customHeight="1" x14ac:dyDescent="0.3">
      <c r="A24" s="533">
        <v>1</v>
      </c>
      <c r="B24" s="534">
        <v>215756556</v>
      </c>
      <c r="C24" s="534">
        <v>6171.7</v>
      </c>
      <c r="D24" s="689">
        <v>1.1000000000000001</v>
      </c>
      <c r="E24" s="693">
        <v>5</v>
      </c>
    </row>
    <row r="25" spans="1:5" ht="16.5" customHeight="1" x14ac:dyDescent="0.3">
      <c r="A25" s="533">
        <v>2</v>
      </c>
      <c r="B25" s="534">
        <v>215756355</v>
      </c>
      <c r="C25" s="534">
        <v>6215.7</v>
      </c>
      <c r="D25" s="689">
        <v>1.1000000000000001</v>
      </c>
      <c r="E25" s="694">
        <v>5</v>
      </c>
    </row>
    <row r="26" spans="1:5" ht="16.5" customHeight="1" x14ac:dyDescent="0.3">
      <c r="A26" s="533">
        <v>3</v>
      </c>
      <c r="B26" s="534">
        <v>215722946</v>
      </c>
      <c r="C26" s="534">
        <v>6223.8</v>
      </c>
      <c r="D26" s="689">
        <v>1.1000000000000001</v>
      </c>
      <c r="E26" s="694">
        <v>5</v>
      </c>
    </row>
    <row r="27" spans="1:5" ht="16.5" customHeight="1" x14ac:dyDescent="0.3">
      <c r="A27" s="533">
        <v>4</v>
      </c>
      <c r="B27" s="534">
        <v>215875233</v>
      </c>
      <c r="C27" s="534">
        <v>6212.1</v>
      </c>
      <c r="D27" s="689">
        <v>1.1000000000000001</v>
      </c>
      <c r="E27" s="694">
        <v>5</v>
      </c>
    </row>
    <row r="28" spans="1:5" ht="16.5" customHeight="1" x14ac:dyDescent="0.3">
      <c r="A28" s="533">
        <v>5</v>
      </c>
      <c r="B28" s="534">
        <v>215709864</v>
      </c>
      <c r="C28" s="534">
        <v>6180.3</v>
      </c>
      <c r="D28" s="689">
        <v>1.1000000000000001</v>
      </c>
      <c r="E28" s="694">
        <v>5</v>
      </c>
    </row>
    <row r="29" spans="1:5" ht="16.5" customHeight="1" x14ac:dyDescent="0.3">
      <c r="A29" s="533">
        <v>6</v>
      </c>
      <c r="B29" s="535">
        <v>215786876</v>
      </c>
      <c r="C29" s="535">
        <v>6185.9</v>
      </c>
      <c r="D29" s="690">
        <v>1.1000000000000001</v>
      </c>
      <c r="E29" s="695">
        <v>5</v>
      </c>
    </row>
    <row r="30" spans="1:5" ht="16.5" customHeight="1" x14ac:dyDescent="0.3">
      <c r="A30" s="536" t="s">
        <v>13</v>
      </c>
      <c r="B30" s="537">
        <f>AVERAGE(B24:B29)</f>
        <v>215767971.66666666</v>
      </c>
      <c r="C30" s="630">
        <f>AVERAGE(C24:C29)</f>
        <v>6198.25</v>
      </c>
      <c r="D30" s="538">
        <f>AVERAGE(D24:D29)</f>
        <v>1.0999999999999999</v>
      </c>
      <c r="E30" s="692">
        <f>AVERAGE(E24:E29)</f>
        <v>5</v>
      </c>
    </row>
    <row r="31" spans="1:5" ht="16.5" customHeight="1" x14ac:dyDescent="0.3">
      <c r="A31" s="539" t="s">
        <v>14</v>
      </c>
      <c r="B31" s="540">
        <f>(STDEV(B24:B29)/B30)</f>
        <v>2.7443333041298466E-4</v>
      </c>
      <c r="C31" s="541"/>
      <c r="D31" s="541"/>
      <c r="E31" s="542"/>
    </row>
    <row r="32" spans="1:5" s="522" customFormat="1" ht="16.5" customHeight="1" x14ac:dyDescent="0.3">
      <c r="A32" s="543" t="s">
        <v>15</v>
      </c>
      <c r="B32" s="544">
        <f>COUNT(B24:B29)</f>
        <v>6</v>
      </c>
      <c r="C32" s="545"/>
      <c r="D32" s="546"/>
      <c r="E32" s="547"/>
    </row>
    <row r="33" spans="1:5" s="522" customFormat="1" ht="15.75" customHeight="1" x14ac:dyDescent="0.3">
      <c r="A33" s="528"/>
      <c r="B33" s="528"/>
      <c r="C33" s="528"/>
      <c r="D33" s="528"/>
      <c r="E33" s="528"/>
    </row>
    <row r="34" spans="1:5" s="522" customFormat="1" ht="16.5" customHeight="1" x14ac:dyDescent="0.3">
      <c r="A34" s="529" t="s">
        <v>16</v>
      </c>
      <c r="B34" s="548" t="s">
        <v>17</v>
      </c>
      <c r="C34" s="549"/>
      <c r="D34" s="549"/>
      <c r="E34" s="549"/>
    </row>
    <row r="35" spans="1:5" ht="16.5" customHeight="1" x14ac:dyDescent="0.3">
      <c r="A35" s="529"/>
      <c r="B35" s="548" t="s">
        <v>18</v>
      </c>
      <c r="C35" s="549"/>
      <c r="D35" s="549"/>
      <c r="E35" s="549"/>
    </row>
    <row r="36" spans="1:5" ht="16.5" customHeight="1" x14ac:dyDescent="0.3">
      <c r="A36" s="529"/>
      <c r="B36" s="548" t="s">
        <v>19</v>
      </c>
      <c r="C36" s="549"/>
      <c r="D36" s="549"/>
      <c r="E36" s="549"/>
    </row>
    <row r="37" spans="1:5" ht="15.75" customHeight="1" x14ac:dyDescent="0.3">
      <c r="A37" s="528"/>
      <c r="B37" s="528"/>
      <c r="C37" s="528"/>
      <c r="D37" s="528"/>
      <c r="E37" s="528"/>
    </row>
    <row r="38" spans="1:5" ht="16.5" customHeight="1" x14ac:dyDescent="0.3">
      <c r="A38" s="524" t="s">
        <v>1</v>
      </c>
      <c r="B38" s="525" t="s">
        <v>20</v>
      </c>
    </row>
    <row r="39" spans="1:5" ht="16.5" customHeight="1" x14ac:dyDescent="0.3">
      <c r="A39" s="529" t="s">
        <v>4</v>
      </c>
      <c r="B39" s="526"/>
      <c r="C39" s="528"/>
      <c r="D39" s="528"/>
      <c r="E39" s="528"/>
    </row>
    <row r="40" spans="1:5" ht="16.5" customHeight="1" x14ac:dyDescent="0.3">
      <c r="A40" s="529" t="s">
        <v>5</v>
      </c>
      <c r="B40" s="530"/>
      <c r="C40" s="528"/>
      <c r="D40" s="528"/>
      <c r="E40" s="528"/>
    </row>
    <row r="41" spans="1:5" ht="16.5" customHeight="1" x14ac:dyDescent="0.3">
      <c r="A41" s="526" t="s">
        <v>6</v>
      </c>
      <c r="B41" s="530"/>
      <c r="C41" s="528"/>
      <c r="D41" s="528"/>
      <c r="E41" s="528"/>
    </row>
    <row r="42" spans="1:5" ht="16.5" customHeight="1" x14ac:dyDescent="0.3">
      <c r="A42" s="526" t="s">
        <v>7</v>
      </c>
      <c r="B42" s="627"/>
      <c r="C42" s="528"/>
      <c r="D42" s="528"/>
      <c r="E42" s="528"/>
    </row>
    <row r="43" spans="1:5" ht="15.75" customHeight="1" x14ac:dyDescent="0.3">
      <c r="A43" s="528"/>
      <c r="B43" s="528"/>
      <c r="C43" s="528"/>
      <c r="D43" s="528"/>
      <c r="E43" s="528"/>
    </row>
    <row r="44" spans="1:5" ht="16.5" customHeight="1" x14ac:dyDescent="0.3">
      <c r="A44" s="531" t="s">
        <v>8</v>
      </c>
      <c r="B44" s="532" t="s">
        <v>9</v>
      </c>
      <c r="C44" s="531" t="s">
        <v>10</v>
      </c>
      <c r="D44" s="531" t="s">
        <v>11</v>
      </c>
      <c r="E44" s="531" t="s">
        <v>12</v>
      </c>
    </row>
    <row r="45" spans="1:5" ht="16.5" customHeight="1" x14ac:dyDescent="0.3">
      <c r="A45" s="533">
        <v>1</v>
      </c>
      <c r="B45" s="698" t="s">
        <v>129</v>
      </c>
      <c r="C45" s="699"/>
      <c r="D45" s="699"/>
      <c r="E45" s="700"/>
    </row>
    <row r="46" spans="1:5" ht="16.5" customHeight="1" x14ac:dyDescent="0.3">
      <c r="A46" s="533">
        <v>2</v>
      </c>
      <c r="B46" s="701"/>
      <c r="C46" s="702"/>
      <c r="D46" s="702"/>
      <c r="E46" s="703"/>
    </row>
    <row r="47" spans="1:5" ht="16.5" customHeight="1" x14ac:dyDescent="0.3">
      <c r="A47" s="533">
        <v>3</v>
      </c>
      <c r="B47" s="701"/>
      <c r="C47" s="702"/>
      <c r="D47" s="702"/>
      <c r="E47" s="703"/>
    </row>
    <row r="48" spans="1:5" ht="16.5" customHeight="1" x14ac:dyDescent="0.3">
      <c r="A48" s="533">
        <v>4</v>
      </c>
      <c r="B48" s="701"/>
      <c r="C48" s="702"/>
      <c r="D48" s="702"/>
      <c r="E48" s="703"/>
    </row>
    <row r="49" spans="1:7" ht="16.5" customHeight="1" x14ac:dyDescent="0.3">
      <c r="A49" s="533">
        <v>5</v>
      </c>
      <c r="B49" s="701"/>
      <c r="C49" s="702"/>
      <c r="D49" s="702"/>
      <c r="E49" s="703"/>
    </row>
    <row r="50" spans="1:7" ht="16.5" customHeight="1" x14ac:dyDescent="0.3">
      <c r="A50" s="533">
        <v>6</v>
      </c>
      <c r="B50" s="704"/>
      <c r="C50" s="705"/>
      <c r="D50" s="705"/>
      <c r="E50" s="706"/>
    </row>
    <row r="51" spans="1:7" ht="16.5" customHeight="1" x14ac:dyDescent="0.3">
      <c r="A51" s="536" t="s">
        <v>13</v>
      </c>
      <c r="B51" s="537" t="e">
        <f>AVERAGE(B45:B50)</f>
        <v>#DIV/0!</v>
      </c>
      <c r="C51" s="630" t="e">
        <f>AVERAGE(C45:C50)</f>
        <v>#DIV/0!</v>
      </c>
      <c r="D51" s="538" t="e">
        <f>AVERAGE(D45:D50)</f>
        <v>#DIV/0!</v>
      </c>
      <c r="E51" s="538" t="e">
        <f>AVERAGE(E45:E50)</f>
        <v>#DIV/0!</v>
      </c>
    </row>
    <row r="52" spans="1:7" ht="16.5" customHeight="1" x14ac:dyDescent="0.3">
      <c r="A52" s="539" t="s">
        <v>14</v>
      </c>
      <c r="B52" s="540" t="e">
        <f>(STDEV(B45:B50)/B51)</f>
        <v>#DIV/0!</v>
      </c>
      <c r="C52" s="541"/>
      <c r="D52" s="541"/>
      <c r="E52" s="542"/>
    </row>
    <row r="53" spans="1:7" s="522" customFormat="1" ht="16.5" customHeight="1" x14ac:dyDescent="0.3">
      <c r="A53" s="543" t="s">
        <v>15</v>
      </c>
      <c r="B53" s="544">
        <f>COUNT(B45:B50)</f>
        <v>0</v>
      </c>
      <c r="C53" s="545"/>
      <c r="D53" s="546"/>
      <c r="E53" s="547"/>
    </row>
    <row r="54" spans="1:7" s="522" customFormat="1" ht="15.75" customHeight="1" x14ac:dyDescent="0.3">
      <c r="A54" s="528"/>
      <c r="B54" s="528"/>
      <c r="C54" s="528"/>
      <c r="D54" s="528"/>
      <c r="E54" s="528"/>
    </row>
    <row r="55" spans="1:7" s="522" customFormat="1" ht="16.5" customHeight="1" x14ac:dyDescent="0.3">
      <c r="A55" s="529" t="s">
        <v>16</v>
      </c>
      <c r="B55" s="548" t="s">
        <v>17</v>
      </c>
      <c r="C55" s="549"/>
      <c r="D55" s="549"/>
      <c r="E55" s="549"/>
    </row>
    <row r="56" spans="1:7" ht="16.5" customHeight="1" x14ac:dyDescent="0.3">
      <c r="A56" s="529"/>
      <c r="B56" s="548" t="s">
        <v>18</v>
      </c>
      <c r="C56" s="549"/>
      <c r="D56" s="549"/>
      <c r="E56" s="549"/>
    </row>
    <row r="57" spans="1:7" ht="16.5" customHeight="1" x14ac:dyDescent="0.3">
      <c r="A57" s="529"/>
      <c r="B57" s="548" t="s">
        <v>19</v>
      </c>
      <c r="C57" s="549"/>
      <c r="D57" s="549"/>
      <c r="E57" s="549"/>
    </row>
    <row r="58" spans="1:7" ht="14.25" customHeight="1" thickBot="1" x14ac:dyDescent="0.35">
      <c r="A58" s="550"/>
      <c r="B58" s="551"/>
      <c r="D58" s="552"/>
      <c r="G58" s="553"/>
    </row>
    <row r="59" spans="1:7" ht="15" customHeight="1" x14ac:dyDescent="0.3">
      <c r="B59" s="708" t="s">
        <v>21</v>
      </c>
      <c r="C59" s="708"/>
      <c r="D59" s="554" t="s">
        <v>22</v>
      </c>
      <c r="E59" s="554" t="s">
        <v>23</v>
      </c>
    </row>
    <row r="60" spans="1:7" ht="15" customHeight="1" x14ac:dyDescent="0.3">
      <c r="A60" s="556" t="s">
        <v>24</v>
      </c>
      <c r="B60" s="557"/>
      <c r="C60" s="557"/>
      <c r="D60" s="557"/>
      <c r="E60" s="557"/>
    </row>
    <row r="61" spans="1:7" ht="15" customHeight="1" x14ac:dyDescent="0.3">
      <c r="A61" s="556" t="s">
        <v>25</v>
      </c>
      <c r="B61" s="558"/>
      <c r="C61" s="558"/>
      <c r="D61" s="558"/>
      <c r="E61" s="559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59:C59"/>
    <mergeCell ref="B45:E50"/>
  </mergeCells>
  <pageMargins left="0.7" right="0.7" top="0.75" bottom="0.75" header="0.3" footer="0.3"/>
  <pageSetup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4"/>
  <sheetViews>
    <sheetView view="pageBreakPreview" topLeftCell="A25" zoomScaleNormal="100" zoomScaleSheetLayoutView="100" workbookViewId="0">
      <selection activeCell="C45" sqref="C45"/>
    </sheetView>
  </sheetViews>
  <sheetFormatPr defaultRowHeight="14.4" x14ac:dyDescent="0.3"/>
  <cols>
    <col min="1" max="1" width="21.109375" style="633" customWidth="1"/>
    <col min="2" max="2" width="21.5546875" style="633" customWidth="1"/>
    <col min="3" max="3" width="17" style="633" customWidth="1"/>
    <col min="4" max="4" width="17.88671875" style="633" customWidth="1"/>
    <col min="5" max="5" width="16.44140625" style="633" customWidth="1"/>
    <col min="6" max="6" width="28.109375" style="633" customWidth="1"/>
    <col min="7" max="256" width="8.88671875" style="633"/>
    <col min="257" max="257" width="17.5546875" style="633" customWidth="1"/>
    <col min="258" max="258" width="12.5546875" style="633" customWidth="1"/>
    <col min="259" max="259" width="17" style="633" customWidth="1"/>
    <col min="260" max="260" width="17.88671875" style="633" customWidth="1"/>
    <col min="261" max="512" width="8.88671875" style="633"/>
    <col min="513" max="513" width="17.5546875" style="633" customWidth="1"/>
    <col min="514" max="514" width="12.5546875" style="633" customWidth="1"/>
    <col min="515" max="515" width="17" style="633" customWidth="1"/>
    <col min="516" max="516" width="17.88671875" style="633" customWidth="1"/>
    <col min="517" max="768" width="8.88671875" style="633"/>
    <col min="769" max="769" width="17.5546875" style="633" customWidth="1"/>
    <col min="770" max="770" width="12.5546875" style="633" customWidth="1"/>
    <col min="771" max="771" width="17" style="633" customWidth="1"/>
    <col min="772" max="772" width="17.88671875" style="633" customWidth="1"/>
    <col min="773" max="1024" width="8.88671875" style="633"/>
    <col min="1025" max="1025" width="17.5546875" style="633" customWidth="1"/>
    <col min="1026" max="1026" width="12.5546875" style="633" customWidth="1"/>
    <col min="1027" max="1027" width="17" style="633" customWidth="1"/>
    <col min="1028" max="1028" width="17.88671875" style="633" customWidth="1"/>
    <col min="1029" max="1280" width="8.88671875" style="633"/>
    <col min="1281" max="1281" width="17.5546875" style="633" customWidth="1"/>
    <col min="1282" max="1282" width="12.5546875" style="633" customWidth="1"/>
    <col min="1283" max="1283" width="17" style="633" customWidth="1"/>
    <col min="1284" max="1284" width="17.88671875" style="633" customWidth="1"/>
    <col min="1285" max="1536" width="8.88671875" style="633"/>
    <col min="1537" max="1537" width="17.5546875" style="633" customWidth="1"/>
    <col min="1538" max="1538" width="12.5546875" style="633" customWidth="1"/>
    <col min="1539" max="1539" width="17" style="633" customWidth="1"/>
    <col min="1540" max="1540" width="17.88671875" style="633" customWidth="1"/>
    <col min="1541" max="1792" width="8.88671875" style="633"/>
    <col min="1793" max="1793" width="17.5546875" style="633" customWidth="1"/>
    <col min="1794" max="1794" width="12.5546875" style="633" customWidth="1"/>
    <col min="1795" max="1795" width="17" style="633" customWidth="1"/>
    <col min="1796" max="1796" width="17.88671875" style="633" customWidth="1"/>
    <col min="1797" max="2048" width="8.88671875" style="633"/>
    <col min="2049" max="2049" width="17.5546875" style="633" customWidth="1"/>
    <col min="2050" max="2050" width="12.5546875" style="633" customWidth="1"/>
    <col min="2051" max="2051" width="17" style="633" customWidth="1"/>
    <col min="2052" max="2052" width="17.88671875" style="633" customWidth="1"/>
    <col min="2053" max="2304" width="8.88671875" style="633"/>
    <col min="2305" max="2305" width="17.5546875" style="633" customWidth="1"/>
    <col min="2306" max="2306" width="12.5546875" style="633" customWidth="1"/>
    <col min="2307" max="2307" width="17" style="633" customWidth="1"/>
    <col min="2308" max="2308" width="17.88671875" style="633" customWidth="1"/>
    <col min="2309" max="2560" width="8.88671875" style="633"/>
    <col min="2561" max="2561" width="17.5546875" style="633" customWidth="1"/>
    <col min="2562" max="2562" width="12.5546875" style="633" customWidth="1"/>
    <col min="2563" max="2563" width="17" style="633" customWidth="1"/>
    <col min="2564" max="2564" width="17.88671875" style="633" customWidth="1"/>
    <col min="2565" max="2816" width="8.88671875" style="633"/>
    <col min="2817" max="2817" width="17.5546875" style="633" customWidth="1"/>
    <col min="2818" max="2818" width="12.5546875" style="633" customWidth="1"/>
    <col min="2819" max="2819" width="17" style="633" customWidth="1"/>
    <col min="2820" max="2820" width="17.88671875" style="633" customWidth="1"/>
    <col min="2821" max="3072" width="8.88671875" style="633"/>
    <col min="3073" max="3073" width="17.5546875" style="633" customWidth="1"/>
    <col min="3074" max="3074" width="12.5546875" style="633" customWidth="1"/>
    <col min="3075" max="3075" width="17" style="633" customWidth="1"/>
    <col min="3076" max="3076" width="17.88671875" style="633" customWidth="1"/>
    <col min="3077" max="3328" width="8.88671875" style="633"/>
    <col min="3329" max="3329" width="17.5546875" style="633" customWidth="1"/>
    <col min="3330" max="3330" width="12.5546875" style="633" customWidth="1"/>
    <col min="3331" max="3331" width="17" style="633" customWidth="1"/>
    <col min="3332" max="3332" width="17.88671875" style="633" customWidth="1"/>
    <col min="3333" max="3584" width="8.88671875" style="633"/>
    <col min="3585" max="3585" width="17.5546875" style="633" customWidth="1"/>
    <col min="3586" max="3586" width="12.5546875" style="633" customWidth="1"/>
    <col min="3587" max="3587" width="17" style="633" customWidth="1"/>
    <col min="3588" max="3588" width="17.88671875" style="633" customWidth="1"/>
    <col min="3589" max="3840" width="8.88671875" style="633"/>
    <col min="3841" max="3841" width="17.5546875" style="633" customWidth="1"/>
    <col min="3842" max="3842" width="12.5546875" style="633" customWidth="1"/>
    <col min="3843" max="3843" width="17" style="633" customWidth="1"/>
    <col min="3844" max="3844" width="17.88671875" style="633" customWidth="1"/>
    <col min="3845" max="4096" width="8.88671875" style="633"/>
    <col min="4097" max="4097" width="17.5546875" style="633" customWidth="1"/>
    <col min="4098" max="4098" width="12.5546875" style="633" customWidth="1"/>
    <col min="4099" max="4099" width="17" style="633" customWidth="1"/>
    <col min="4100" max="4100" width="17.88671875" style="633" customWidth="1"/>
    <col min="4101" max="4352" width="8.88671875" style="633"/>
    <col min="4353" max="4353" width="17.5546875" style="633" customWidth="1"/>
    <col min="4354" max="4354" width="12.5546875" style="633" customWidth="1"/>
    <col min="4355" max="4355" width="17" style="633" customWidth="1"/>
    <col min="4356" max="4356" width="17.88671875" style="633" customWidth="1"/>
    <col min="4357" max="4608" width="8.88671875" style="633"/>
    <col min="4609" max="4609" width="17.5546875" style="633" customWidth="1"/>
    <col min="4610" max="4610" width="12.5546875" style="633" customWidth="1"/>
    <col min="4611" max="4611" width="17" style="633" customWidth="1"/>
    <col min="4612" max="4612" width="17.88671875" style="633" customWidth="1"/>
    <col min="4613" max="4864" width="8.88671875" style="633"/>
    <col min="4865" max="4865" width="17.5546875" style="633" customWidth="1"/>
    <col min="4866" max="4866" width="12.5546875" style="633" customWidth="1"/>
    <col min="4867" max="4867" width="17" style="633" customWidth="1"/>
    <col min="4868" max="4868" width="17.88671875" style="633" customWidth="1"/>
    <col min="4869" max="5120" width="8.88671875" style="633"/>
    <col min="5121" max="5121" width="17.5546875" style="633" customWidth="1"/>
    <col min="5122" max="5122" width="12.5546875" style="633" customWidth="1"/>
    <col min="5123" max="5123" width="17" style="633" customWidth="1"/>
    <col min="5124" max="5124" width="17.88671875" style="633" customWidth="1"/>
    <col min="5125" max="5376" width="8.88671875" style="633"/>
    <col min="5377" max="5377" width="17.5546875" style="633" customWidth="1"/>
    <col min="5378" max="5378" width="12.5546875" style="633" customWidth="1"/>
    <col min="5379" max="5379" width="17" style="633" customWidth="1"/>
    <col min="5380" max="5380" width="17.88671875" style="633" customWidth="1"/>
    <col min="5381" max="5632" width="8.88671875" style="633"/>
    <col min="5633" max="5633" width="17.5546875" style="633" customWidth="1"/>
    <col min="5634" max="5634" width="12.5546875" style="633" customWidth="1"/>
    <col min="5635" max="5635" width="17" style="633" customWidth="1"/>
    <col min="5636" max="5636" width="17.88671875" style="633" customWidth="1"/>
    <col min="5637" max="5888" width="8.88671875" style="633"/>
    <col min="5889" max="5889" width="17.5546875" style="633" customWidth="1"/>
    <col min="5890" max="5890" width="12.5546875" style="633" customWidth="1"/>
    <col min="5891" max="5891" width="17" style="633" customWidth="1"/>
    <col min="5892" max="5892" width="17.88671875" style="633" customWidth="1"/>
    <col min="5893" max="6144" width="8.88671875" style="633"/>
    <col min="6145" max="6145" width="17.5546875" style="633" customWidth="1"/>
    <col min="6146" max="6146" width="12.5546875" style="633" customWidth="1"/>
    <col min="6147" max="6147" width="17" style="633" customWidth="1"/>
    <col min="6148" max="6148" width="17.88671875" style="633" customWidth="1"/>
    <col min="6149" max="6400" width="8.88671875" style="633"/>
    <col min="6401" max="6401" width="17.5546875" style="633" customWidth="1"/>
    <col min="6402" max="6402" width="12.5546875" style="633" customWidth="1"/>
    <col min="6403" max="6403" width="17" style="633" customWidth="1"/>
    <col min="6404" max="6404" width="17.88671875" style="633" customWidth="1"/>
    <col min="6405" max="6656" width="8.88671875" style="633"/>
    <col min="6657" max="6657" width="17.5546875" style="633" customWidth="1"/>
    <col min="6658" max="6658" width="12.5546875" style="633" customWidth="1"/>
    <col min="6659" max="6659" width="17" style="633" customWidth="1"/>
    <col min="6660" max="6660" width="17.88671875" style="633" customWidth="1"/>
    <col min="6661" max="6912" width="8.88671875" style="633"/>
    <col min="6913" max="6913" width="17.5546875" style="633" customWidth="1"/>
    <col min="6914" max="6914" width="12.5546875" style="633" customWidth="1"/>
    <col min="6915" max="6915" width="17" style="633" customWidth="1"/>
    <col min="6916" max="6916" width="17.88671875" style="633" customWidth="1"/>
    <col min="6917" max="7168" width="8.88671875" style="633"/>
    <col min="7169" max="7169" width="17.5546875" style="633" customWidth="1"/>
    <col min="7170" max="7170" width="12.5546875" style="633" customWidth="1"/>
    <col min="7171" max="7171" width="17" style="633" customWidth="1"/>
    <col min="7172" max="7172" width="17.88671875" style="633" customWidth="1"/>
    <col min="7173" max="7424" width="8.88671875" style="633"/>
    <col min="7425" max="7425" width="17.5546875" style="633" customWidth="1"/>
    <col min="7426" max="7426" width="12.5546875" style="633" customWidth="1"/>
    <col min="7427" max="7427" width="17" style="633" customWidth="1"/>
    <col min="7428" max="7428" width="17.88671875" style="633" customWidth="1"/>
    <col min="7429" max="7680" width="8.88671875" style="633"/>
    <col min="7681" max="7681" width="17.5546875" style="633" customWidth="1"/>
    <col min="7682" max="7682" width="12.5546875" style="633" customWidth="1"/>
    <col min="7683" max="7683" width="17" style="633" customWidth="1"/>
    <col min="7684" max="7684" width="17.88671875" style="633" customWidth="1"/>
    <col min="7685" max="7936" width="8.88671875" style="633"/>
    <col min="7937" max="7937" width="17.5546875" style="633" customWidth="1"/>
    <col min="7938" max="7938" width="12.5546875" style="633" customWidth="1"/>
    <col min="7939" max="7939" width="17" style="633" customWidth="1"/>
    <col min="7940" max="7940" width="17.88671875" style="633" customWidth="1"/>
    <col min="7941" max="8192" width="8.88671875" style="633"/>
    <col min="8193" max="8193" width="17.5546875" style="633" customWidth="1"/>
    <col min="8194" max="8194" width="12.5546875" style="633" customWidth="1"/>
    <col min="8195" max="8195" width="17" style="633" customWidth="1"/>
    <col min="8196" max="8196" width="17.88671875" style="633" customWidth="1"/>
    <col min="8197" max="8448" width="8.88671875" style="633"/>
    <col min="8449" max="8449" width="17.5546875" style="633" customWidth="1"/>
    <col min="8450" max="8450" width="12.5546875" style="633" customWidth="1"/>
    <col min="8451" max="8451" width="17" style="633" customWidth="1"/>
    <col min="8452" max="8452" width="17.88671875" style="633" customWidth="1"/>
    <col min="8453" max="8704" width="8.88671875" style="633"/>
    <col min="8705" max="8705" width="17.5546875" style="633" customWidth="1"/>
    <col min="8706" max="8706" width="12.5546875" style="633" customWidth="1"/>
    <col min="8707" max="8707" width="17" style="633" customWidth="1"/>
    <col min="8708" max="8708" width="17.88671875" style="633" customWidth="1"/>
    <col min="8709" max="8960" width="8.88671875" style="633"/>
    <col min="8961" max="8961" width="17.5546875" style="633" customWidth="1"/>
    <col min="8962" max="8962" width="12.5546875" style="633" customWidth="1"/>
    <col min="8963" max="8963" width="17" style="633" customWidth="1"/>
    <col min="8964" max="8964" width="17.88671875" style="633" customWidth="1"/>
    <col min="8965" max="9216" width="8.88671875" style="633"/>
    <col min="9217" max="9217" width="17.5546875" style="633" customWidth="1"/>
    <col min="9218" max="9218" width="12.5546875" style="633" customWidth="1"/>
    <col min="9219" max="9219" width="17" style="633" customWidth="1"/>
    <col min="9220" max="9220" width="17.88671875" style="633" customWidth="1"/>
    <col min="9221" max="9472" width="8.88671875" style="633"/>
    <col min="9473" max="9473" width="17.5546875" style="633" customWidth="1"/>
    <col min="9474" max="9474" width="12.5546875" style="633" customWidth="1"/>
    <col min="9475" max="9475" width="17" style="633" customWidth="1"/>
    <col min="9476" max="9476" width="17.88671875" style="633" customWidth="1"/>
    <col min="9477" max="9728" width="8.88671875" style="633"/>
    <col min="9729" max="9729" width="17.5546875" style="633" customWidth="1"/>
    <col min="9730" max="9730" width="12.5546875" style="633" customWidth="1"/>
    <col min="9731" max="9731" width="17" style="633" customWidth="1"/>
    <col min="9732" max="9732" width="17.88671875" style="633" customWidth="1"/>
    <col min="9733" max="9984" width="8.88671875" style="633"/>
    <col min="9985" max="9985" width="17.5546875" style="633" customWidth="1"/>
    <col min="9986" max="9986" width="12.5546875" style="633" customWidth="1"/>
    <col min="9987" max="9987" width="17" style="633" customWidth="1"/>
    <col min="9988" max="9988" width="17.88671875" style="633" customWidth="1"/>
    <col min="9989" max="10240" width="8.88671875" style="633"/>
    <col min="10241" max="10241" width="17.5546875" style="633" customWidth="1"/>
    <col min="10242" max="10242" width="12.5546875" style="633" customWidth="1"/>
    <col min="10243" max="10243" width="17" style="633" customWidth="1"/>
    <col min="10244" max="10244" width="17.88671875" style="633" customWidth="1"/>
    <col min="10245" max="10496" width="8.88671875" style="633"/>
    <col min="10497" max="10497" width="17.5546875" style="633" customWidth="1"/>
    <col min="10498" max="10498" width="12.5546875" style="633" customWidth="1"/>
    <col min="10499" max="10499" width="17" style="633" customWidth="1"/>
    <col min="10500" max="10500" width="17.88671875" style="633" customWidth="1"/>
    <col min="10501" max="10752" width="8.88671875" style="633"/>
    <col min="10753" max="10753" width="17.5546875" style="633" customWidth="1"/>
    <col min="10754" max="10754" width="12.5546875" style="633" customWidth="1"/>
    <col min="10755" max="10755" width="17" style="633" customWidth="1"/>
    <col min="10756" max="10756" width="17.88671875" style="633" customWidth="1"/>
    <col min="10757" max="11008" width="8.88671875" style="633"/>
    <col min="11009" max="11009" width="17.5546875" style="633" customWidth="1"/>
    <col min="11010" max="11010" width="12.5546875" style="633" customWidth="1"/>
    <col min="11011" max="11011" width="17" style="633" customWidth="1"/>
    <col min="11012" max="11012" width="17.88671875" style="633" customWidth="1"/>
    <col min="11013" max="11264" width="8.88671875" style="633"/>
    <col min="11265" max="11265" width="17.5546875" style="633" customWidth="1"/>
    <col min="11266" max="11266" width="12.5546875" style="633" customWidth="1"/>
    <col min="11267" max="11267" width="17" style="633" customWidth="1"/>
    <col min="11268" max="11268" width="17.88671875" style="633" customWidth="1"/>
    <col min="11269" max="11520" width="8.88671875" style="633"/>
    <col min="11521" max="11521" width="17.5546875" style="633" customWidth="1"/>
    <col min="11522" max="11522" width="12.5546875" style="633" customWidth="1"/>
    <col min="11523" max="11523" width="17" style="633" customWidth="1"/>
    <col min="11524" max="11524" width="17.88671875" style="633" customWidth="1"/>
    <col min="11525" max="11776" width="8.88671875" style="633"/>
    <col min="11777" max="11777" width="17.5546875" style="633" customWidth="1"/>
    <col min="11778" max="11778" width="12.5546875" style="633" customWidth="1"/>
    <col min="11779" max="11779" width="17" style="633" customWidth="1"/>
    <col min="11780" max="11780" width="17.88671875" style="633" customWidth="1"/>
    <col min="11781" max="12032" width="8.88671875" style="633"/>
    <col min="12033" max="12033" width="17.5546875" style="633" customWidth="1"/>
    <col min="12034" max="12034" width="12.5546875" style="633" customWidth="1"/>
    <col min="12035" max="12035" width="17" style="633" customWidth="1"/>
    <col min="12036" max="12036" width="17.88671875" style="633" customWidth="1"/>
    <col min="12037" max="12288" width="8.88671875" style="633"/>
    <col min="12289" max="12289" width="17.5546875" style="633" customWidth="1"/>
    <col min="12290" max="12290" width="12.5546875" style="633" customWidth="1"/>
    <col min="12291" max="12291" width="17" style="633" customWidth="1"/>
    <col min="12292" max="12292" width="17.88671875" style="633" customWidth="1"/>
    <col min="12293" max="12544" width="8.88671875" style="633"/>
    <col min="12545" max="12545" width="17.5546875" style="633" customWidth="1"/>
    <col min="12546" max="12546" width="12.5546875" style="633" customWidth="1"/>
    <col min="12547" max="12547" width="17" style="633" customWidth="1"/>
    <col min="12548" max="12548" width="17.88671875" style="633" customWidth="1"/>
    <col min="12549" max="12800" width="8.88671875" style="633"/>
    <col min="12801" max="12801" width="17.5546875" style="633" customWidth="1"/>
    <col min="12802" max="12802" width="12.5546875" style="633" customWidth="1"/>
    <col min="12803" max="12803" width="17" style="633" customWidth="1"/>
    <col min="12804" max="12804" width="17.88671875" style="633" customWidth="1"/>
    <col min="12805" max="13056" width="8.88671875" style="633"/>
    <col min="13057" max="13057" width="17.5546875" style="633" customWidth="1"/>
    <col min="13058" max="13058" width="12.5546875" style="633" customWidth="1"/>
    <col min="13059" max="13059" width="17" style="633" customWidth="1"/>
    <col min="13060" max="13060" width="17.88671875" style="633" customWidth="1"/>
    <col min="13061" max="13312" width="8.88671875" style="633"/>
    <col min="13313" max="13313" width="17.5546875" style="633" customWidth="1"/>
    <col min="13314" max="13314" width="12.5546875" style="633" customWidth="1"/>
    <col min="13315" max="13315" width="17" style="633" customWidth="1"/>
    <col min="13316" max="13316" width="17.88671875" style="633" customWidth="1"/>
    <col min="13317" max="13568" width="8.88671875" style="633"/>
    <col min="13569" max="13569" width="17.5546875" style="633" customWidth="1"/>
    <col min="13570" max="13570" width="12.5546875" style="633" customWidth="1"/>
    <col min="13571" max="13571" width="17" style="633" customWidth="1"/>
    <col min="13572" max="13572" width="17.88671875" style="633" customWidth="1"/>
    <col min="13573" max="13824" width="8.88671875" style="633"/>
    <col min="13825" max="13825" width="17.5546875" style="633" customWidth="1"/>
    <col min="13826" max="13826" width="12.5546875" style="633" customWidth="1"/>
    <col min="13827" max="13827" width="17" style="633" customWidth="1"/>
    <col min="13828" max="13828" width="17.88671875" style="633" customWidth="1"/>
    <col min="13829" max="14080" width="8.88671875" style="633"/>
    <col min="14081" max="14081" width="17.5546875" style="633" customWidth="1"/>
    <col min="14082" max="14082" width="12.5546875" style="633" customWidth="1"/>
    <col min="14083" max="14083" width="17" style="633" customWidth="1"/>
    <col min="14084" max="14084" width="17.88671875" style="633" customWidth="1"/>
    <col min="14085" max="14336" width="8.88671875" style="633"/>
    <col min="14337" max="14337" width="17.5546875" style="633" customWidth="1"/>
    <col min="14338" max="14338" width="12.5546875" style="633" customWidth="1"/>
    <col min="14339" max="14339" width="17" style="633" customWidth="1"/>
    <col min="14340" max="14340" width="17.88671875" style="633" customWidth="1"/>
    <col min="14341" max="14592" width="8.88671875" style="633"/>
    <col min="14593" max="14593" width="17.5546875" style="633" customWidth="1"/>
    <col min="14594" max="14594" width="12.5546875" style="633" customWidth="1"/>
    <col min="14595" max="14595" width="17" style="633" customWidth="1"/>
    <col min="14596" max="14596" width="17.88671875" style="633" customWidth="1"/>
    <col min="14597" max="14848" width="8.88671875" style="633"/>
    <col min="14849" max="14849" width="17.5546875" style="633" customWidth="1"/>
    <col min="14850" max="14850" width="12.5546875" style="633" customWidth="1"/>
    <col min="14851" max="14851" width="17" style="633" customWidth="1"/>
    <col min="14852" max="14852" width="17.88671875" style="633" customWidth="1"/>
    <col min="14853" max="15104" width="8.88671875" style="633"/>
    <col min="15105" max="15105" width="17.5546875" style="633" customWidth="1"/>
    <col min="15106" max="15106" width="12.5546875" style="633" customWidth="1"/>
    <col min="15107" max="15107" width="17" style="633" customWidth="1"/>
    <col min="15108" max="15108" width="17.88671875" style="633" customWidth="1"/>
    <col min="15109" max="15360" width="8.88671875" style="633"/>
    <col min="15361" max="15361" width="17.5546875" style="633" customWidth="1"/>
    <col min="15362" max="15362" width="12.5546875" style="633" customWidth="1"/>
    <col min="15363" max="15363" width="17" style="633" customWidth="1"/>
    <col min="15364" max="15364" width="17.88671875" style="633" customWidth="1"/>
    <col min="15365" max="15616" width="8.88671875" style="633"/>
    <col min="15617" max="15617" width="17.5546875" style="633" customWidth="1"/>
    <col min="15618" max="15618" width="12.5546875" style="633" customWidth="1"/>
    <col min="15619" max="15619" width="17" style="633" customWidth="1"/>
    <col min="15620" max="15620" width="17.88671875" style="633" customWidth="1"/>
    <col min="15621" max="15872" width="8.88671875" style="633"/>
    <col min="15873" max="15873" width="17.5546875" style="633" customWidth="1"/>
    <col min="15874" max="15874" width="12.5546875" style="633" customWidth="1"/>
    <col min="15875" max="15875" width="17" style="633" customWidth="1"/>
    <col min="15876" max="15876" width="17.88671875" style="633" customWidth="1"/>
    <col min="15877" max="16128" width="8.88671875" style="633"/>
    <col min="16129" max="16129" width="17.5546875" style="633" customWidth="1"/>
    <col min="16130" max="16130" width="12.5546875" style="633" customWidth="1"/>
    <col min="16131" max="16131" width="17" style="633" customWidth="1"/>
    <col min="16132" max="16132" width="17.88671875" style="633" customWidth="1"/>
    <col min="16133" max="16384" width="8.88671875" style="633"/>
  </cols>
  <sheetData>
    <row r="1" spans="1:8" x14ac:dyDescent="0.3">
      <c r="A1" s="632"/>
      <c r="B1" s="632"/>
      <c r="C1" s="632"/>
      <c r="D1" s="632"/>
      <c r="E1" s="632"/>
      <c r="F1" s="632"/>
      <c r="G1" s="632"/>
      <c r="H1" s="632"/>
    </row>
    <row r="2" spans="1:8" x14ac:dyDescent="0.3">
      <c r="A2" s="632"/>
      <c r="B2" s="632"/>
      <c r="C2" s="632"/>
      <c r="D2" s="632"/>
      <c r="E2" s="632"/>
      <c r="F2" s="632"/>
      <c r="G2" s="632"/>
      <c r="H2" s="632"/>
    </row>
    <row r="3" spans="1:8" x14ac:dyDescent="0.3">
      <c r="A3" s="632"/>
      <c r="B3" s="632"/>
      <c r="C3" s="632"/>
      <c r="D3" s="632"/>
      <c r="E3" s="632"/>
      <c r="F3" s="632"/>
      <c r="G3" s="632"/>
      <c r="H3" s="632"/>
    </row>
    <row r="4" spans="1:8" x14ac:dyDescent="0.3">
      <c r="A4" s="632"/>
      <c r="B4" s="632"/>
      <c r="C4" s="632"/>
      <c r="D4" s="632"/>
      <c r="E4" s="632"/>
      <c r="F4" s="632"/>
      <c r="G4" s="632"/>
      <c r="H4" s="632"/>
    </row>
    <row r="5" spans="1:8" x14ac:dyDescent="0.3">
      <c r="A5" s="632"/>
      <c r="B5" s="632"/>
      <c r="C5" s="632"/>
      <c r="D5" s="632"/>
      <c r="E5" s="632"/>
      <c r="F5" s="632"/>
      <c r="G5" s="632"/>
      <c r="H5" s="632"/>
    </row>
    <row r="6" spans="1:8" x14ac:dyDescent="0.3">
      <c r="A6" s="632"/>
      <c r="B6" s="632"/>
      <c r="C6" s="632"/>
      <c r="D6" s="632"/>
      <c r="E6" s="632"/>
      <c r="F6" s="632"/>
      <c r="G6" s="632"/>
      <c r="H6" s="632"/>
    </row>
    <row r="7" spans="1:8" x14ac:dyDescent="0.3">
      <c r="A7" s="632"/>
      <c r="B7" s="632"/>
      <c r="C7" s="632"/>
      <c r="D7" s="632"/>
      <c r="E7" s="632"/>
      <c r="F7" s="632"/>
      <c r="G7" s="632"/>
      <c r="H7" s="632"/>
    </row>
    <row r="8" spans="1:8" x14ac:dyDescent="0.3">
      <c r="A8" s="632"/>
      <c r="B8" s="632"/>
      <c r="C8" s="632"/>
      <c r="D8" s="632"/>
      <c r="E8" s="632"/>
      <c r="F8" s="632"/>
      <c r="G8" s="632"/>
      <c r="H8" s="632"/>
    </row>
    <row r="9" spans="1:8" x14ac:dyDescent="0.3">
      <c r="A9" s="632"/>
      <c r="B9" s="632"/>
      <c r="C9" s="632"/>
      <c r="D9" s="632"/>
      <c r="E9" s="632"/>
      <c r="F9" s="632"/>
      <c r="G9" s="632"/>
      <c r="H9" s="632"/>
    </row>
    <row r="10" spans="1:8" ht="15" thickBot="1" x14ac:dyDescent="0.35">
      <c r="A10" s="632"/>
      <c r="B10" s="632"/>
      <c r="C10" s="632"/>
      <c r="D10" s="632"/>
      <c r="E10" s="632"/>
      <c r="F10" s="632"/>
      <c r="G10" s="632"/>
      <c r="H10" s="632"/>
    </row>
    <row r="11" spans="1:8" ht="15" thickBot="1" x14ac:dyDescent="0.35">
      <c r="A11" s="711" t="s">
        <v>26</v>
      </c>
      <c r="B11" s="712"/>
      <c r="C11" s="712"/>
      <c r="D11" s="712"/>
      <c r="E11" s="712"/>
      <c r="F11" s="713"/>
      <c r="G11" s="634"/>
      <c r="H11" s="632"/>
    </row>
    <row r="12" spans="1:8" ht="15.6" x14ac:dyDescent="0.3">
      <c r="A12" s="714" t="s">
        <v>27</v>
      </c>
      <c r="B12" s="714"/>
      <c r="C12" s="714"/>
      <c r="D12" s="714"/>
      <c r="E12" s="714"/>
      <c r="F12" s="714"/>
      <c r="G12" s="635"/>
      <c r="H12" s="632"/>
    </row>
    <row r="13" spans="1:8" x14ac:dyDescent="0.3">
      <c r="A13" s="632"/>
      <c r="B13" s="632"/>
      <c r="C13" s="632"/>
      <c r="D13" s="632"/>
      <c r="E13" s="632"/>
      <c r="F13" s="632"/>
      <c r="G13" s="632"/>
      <c r="H13" s="632"/>
    </row>
    <row r="14" spans="1:8" ht="15.6" x14ac:dyDescent="0.3">
      <c r="A14" s="715" t="s">
        <v>28</v>
      </c>
      <c r="B14" s="715"/>
      <c r="C14" s="636" t="s">
        <v>130</v>
      </c>
      <c r="D14" s="632"/>
      <c r="E14" s="632"/>
      <c r="F14" s="632"/>
      <c r="G14" s="632"/>
      <c r="H14" s="632"/>
    </row>
    <row r="15" spans="1:8" ht="15.6" x14ac:dyDescent="0.3">
      <c r="A15" s="715" t="s">
        <v>29</v>
      </c>
      <c r="B15" s="715"/>
      <c r="C15" s="636" t="s">
        <v>128</v>
      </c>
      <c r="D15" s="632"/>
      <c r="E15" s="632"/>
      <c r="F15" s="632"/>
      <c r="G15" s="632"/>
      <c r="H15" s="632"/>
    </row>
    <row r="16" spans="1:8" ht="15.6" x14ac:dyDescent="0.3">
      <c r="A16" s="715" t="s">
        <v>30</v>
      </c>
      <c r="B16" s="715"/>
      <c r="C16" s="636" t="s">
        <v>122</v>
      </c>
      <c r="D16" s="632"/>
      <c r="E16" s="632"/>
      <c r="F16" s="632"/>
      <c r="G16" s="632"/>
      <c r="H16" s="632"/>
    </row>
    <row r="17" spans="1:8" ht="15.6" x14ac:dyDescent="0.3">
      <c r="A17" s="715" t="s">
        <v>31</v>
      </c>
      <c r="B17" s="715"/>
      <c r="C17" s="636" t="s">
        <v>131</v>
      </c>
      <c r="D17" s="632"/>
      <c r="E17" s="632"/>
      <c r="F17" s="632"/>
      <c r="G17" s="632"/>
      <c r="H17" s="632"/>
    </row>
    <row r="18" spans="1:8" ht="15.6" x14ac:dyDescent="0.3">
      <c r="A18" s="715" t="s">
        <v>32</v>
      </c>
      <c r="B18" s="715"/>
      <c r="C18" s="637"/>
      <c r="D18" s="632"/>
      <c r="E18" s="632"/>
      <c r="F18" s="632"/>
      <c r="G18" s="632"/>
      <c r="H18" s="632"/>
    </row>
    <row r="19" spans="1:8" ht="15.6" x14ac:dyDescent="0.3">
      <c r="A19" s="715" t="s">
        <v>33</v>
      </c>
      <c r="B19" s="715"/>
      <c r="C19" s="638"/>
      <c r="D19" s="632"/>
      <c r="E19" s="632"/>
      <c r="F19" s="632"/>
      <c r="G19" s="632"/>
      <c r="H19" s="632"/>
    </row>
    <row r="20" spans="1:8" ht="15.6" x14ac:dyDescent="0.3">
      <c r="A20" s="639"/>
      <c r="B20" s="639"/>
      <c r="C20" s="640"/>
      <c r="D20" s="632"/>
      <c r="E20" s="632"/>
      <c r="F20" s="632"/>
      <c r="G20" s="632"/>
      <c r="H20" s="632"/>
    </row>
    <row r="21" spans="1:8" ht="15.6" x14ac:dyDescent="0.3">
      <c r="A21" s="714" t="s">
        <v>1</v>
      </c>
      <c r="B21" s="714"/>
      <c r="C21" s="641" t="s">
        <v>34</v>
      </c>
      <c r="D21" s="642"/>
      <c r="E21" s="632"/>
      <c r="F21" s="632"/>
      <c r="G21" s="632"/>
      <c r="H21" s="632"/>
    </row>
    <row r="22" spans="1:8" ht="15" thickBot="1" x14ac:dyDescent="0.35">
      <c r="A22" s="716"/>
      <c r="B22" s="716"/>
      <c r="C22" s="643"/>
      <c r="D22" s="716"/>
      <c r="E22" s="716"/>
      <c r="F22" s="632"/>
      <c r="G22" s="632"/>
      <c r="H22" s="632"/>
    </row>
    <row r="23" spans="1:8" ht="31.8" thickBot="1" x14ac:dyDescent="0.35">
      <c r="A23" s="632"/>
      <c r="B23" s="677" t="s">
        <v>127</v>
      </c>
      <c r="C23" s="676" t="s">
        <v>35</v>
      </c>
      <c r="D23" s="644" t="s">
        <v>36</v>
      </c>
      <c r="E23" s="645"/>
      <c r="F23" s="632"/>
      <c r="G23" s="632"/>
      <c r="H23" s="632"/>
    </row>
    <row r="24" spans="1:8" ht="15.6" x14ac:dyDescent="0.3">
      <c r="A24" s="632"/>
      <c r="B24" s="678">
        <v>1</v>
      </c>
      <c r="C24" s="674">
        <v>337.21</v>
      </c>
      <c r="D24" s="646">
        <f>(C24-$C$46)/$C$46</f>
        <v>-2.3835990782876477E-2</v>
      </c>
      <c r="E24" s="647"/>
      <c r="F24" s="632"/>
      <c r="G24" s="632"/>
      <c r="H24" s="632"/>
    </row>
    <row r="25" spans="1:8" ht="15.6" x14ac:dyDescent="0.3">
      <c r="A25" s="632"/>
      <c r="B25" s="679">
        <v>2</v>
      </c>
      <c r="C25" s="674">
        <v>347.41</v>
      </c>
      <c r="D25" s="648">
        <f t="shared" ref="D25:D43" si="0">(C25-$C$46)/$C$46</f>
        <v>5.6912263637523457E-3</v>
      </c>
      <c r="E25" s="647"/>
      <c r="F25" s="632"/>
      <c r="G25" s="632"/>
      <c r="H25" s="632"/>
    </row>
    <row r="26" spans="1:8" ht="15.6" x14ac:dyDescent="0.3">
      <c r="A26" s="632"/>
      <c r="B26" s="679">
        <v>3</v>
      </c>
      <c r="C26" s="674">
        <v>346.86</v>
      </c>
      <c r="D26" s="648">
        <f t="shared" si="0"/>
        <v>4.0990724980027263E-3</v>
      </c>
      <c r="E26" s="647"/>
      <c r="F26" s="632"/>
      <c r="G26" s="632"/>
      <c r="H26" s="632"/>
    </row>
    <row r="27" spans="1:8" ht="15.6" x14ac:dyDescent="0.3">
      <c r="A27" s="632"/>
      <c r="B27" s="679">
        <v>4</v>
      </c>
      <c r="C27" s="674">
        <v>352.42</v>
      </c>
      <c r="D27" s="648">
        <f t="shared" si="0"/>
        <v>2.0194300668125824E-2</v>
      </c>
      <c r="E27" s="647"/>
      <c r="F27" s="632"/>
      <c r="G27" s="632"/>
      <c r="H27" s="632"/>
    </row>
    <row r="28" spans="1:8" ht="15.6" x14ac:dyDescent="0.3">
      <c r="A28" s="632"/>
      <c r="B28" s="679">
        <v>5</v>
      </c>
      <c r="C28" s="674">
        <v>339.59</v>
      </c>
      <c r="D28" s="648">
        <f t="shared" si="0"/>
        <v>-1.6946306781996462E-2</v>
      </c>
      <c r="E28" s="647"/>
      <c r="F28" s="632"/>
      <c r="G28" s="632"/>
      <c r="H28" s="632"/>
    </row>
    <row r="29" spans="1:8" ht="15.6" x14ac:dyDescent="0.3">
      <c r="A29" s="632"/>
      <c r="B29" s="679">
        <v>6</v>
      </c>
      <c r="C29" s="674">
        <v>338.71</v>
      </c>
      <c r="D29" s="648">
        <f t="shared" si="0"/>
        <v>-1.9493752967195785E-2</v>
      </c>
      <c r="E29" s="647"/>
      <c r="F29" s="632"/>
      <c r="G29" s="632"/>
      <c r="H29" s="632"/>
    </row>
    <row r="30" spans="1:8" ht="15.6" x14ac:dyDescent="0.3">
      <c r="A30" s="632"/>
      <c r="B30" s="679">
        <v>7</v>
      </c>
      <c r="C30" s="674">
        <v>339.22</v>
      </c>
      <c r="D30" s="648">
        <f t="shared" si="0"/>
        <v>-1.8017392109864215E-2</v>
      </c>
      <c r="E30" s="647"/>
      <c r="F30" s="632"/>
      <c r="G30" s="632"/>
      <c r="H30" s="632"/>
    </row>
    <row r="31" spans="1:8" ht="15.6" x14ac:dyDescent="0.3">
      <c r="A31" s="632"/>
      <c r="B31" s="679">
        <v>8</v>
      </c>
      <c r="C31" s="674">
        <v>343.53</v>
      </c>
      <c r="D31" s="648">
        <f t="shared" si="0"/>
        <v>-5.5406954528085233E-3</v>
      </c>
      <c r="E31" s="647"/>
      <c r="F31" s="632"/>
      <c r="G31" s="632"/>
      <c r="H31" s="632"/>
    </row>
    <row r="32" spans="1:8" ht="15.6" x14ac:dyDescent="0.3">
      <c r="A32" s="632"/>
      <c r="B32" s="679">
        <v>9</v>
      </c>
      <c r="C32" s="674">
        <v>353.78</v>
      </c>
      <c r="D32" s="648">
        <f t="shared" si="0"/>
        <v>2.4131262954342855E-2</v>
      </c>
      <c r="E32" s="647"/>
      <c r="F32" s="632"/>
      <c r="G32" s="632"/>
      <c r="H32" s="632"/>
    </row>
    <row r="33" spans="1:8" ht="15.6" x14ac:dyDescent="0.3">
      <c r="A33" s="632"/>
      <c r="B33" s="679">
        <v>10</v>
      </c>
      <c r="C33" s="674">
        <v>339.66</v>
      </c>
      <c r="D33" s="648">
        <f t="shared" si="0"/>
        <v>-1.674366901726455E-2</v>
      </c>
      <c r="E33" s="647"/>
      <c r="F33" s="632"/>
      <c r="G33" s="632"/>
      <c r="H33" s="632"/>
    </row>
    <row r="34" spans="1:8" ht="15.6" x14ac:dyDescent="0.3">
      <c r="A34" s="632"/>
      <c r="B34" s="679">
        <v>11</v>
      </c>
      <c r="C34" s="674">
        <v>346.8</v>
      </c>
      <c r="D34" s="648">
        <f t="shared" si="0"/>
        <v>3.925382985375492E-3</v>
      </c>
      <c r="E34" s="647"/>
      <c r="F34" s="632"/>
      <c r="G34" s="632"/>
      <c r="H34" s="632"/>
    </row>
    <row r="35" spans="1:8" ht="15.6" x14ac:dyDescent="0.3">
      <c r="A35" s="632"/>
      <c r="B35" s="679">
        <v>12</v>
      </c>
      <c r="C35" s="674">
        <v>351.53</v>
      </c>
      <c r="D35" s="648">
        <f t="shared" si="0"/>
        <v>1.7617906230821823E-2</v>
      </c>
      <c r="E35" s="647"/>
      <c r="F35" s="632"/>
      <c r="G35" s="632"/>
      <c r="H35" s="632"/>
    </row>
    <row r="36" spans="1:8" ht="15.6" x14ac:dyDescent="0.3">
      <c r="A36" s="632"/>
      <c r="B36" s="679">
        <v>13</v>
      </c>
      <c r="C36" s="674">
        <v>346.41</v>
      </c>
      <c r="D36" s="648">
        <f t="shared" si="0"/>
        <v>2.7964011532985522E-3</v>
      </c>
      <c r="E36" s="647"/>
      <c r="F36" s="632"/>
      <c r="G36" s="632"/>
      <c r="H36" s="632"/>
    </row>
    <row r="37" spans="1:8" ht="15.6" x14ac:dyDescent="0.3">
      <c r="A37" s="632"/>
      <c r="B37" s="679">
        <v>14</v>
      </c>
      <c r="C37" s="674">
        <v>350.01</v>
      </c>
      <c r="D37" s="648">
        <f t="shared" si="0"/>
        <v>1.3217771910932109E-2</v>
      </c>
      <c r="E37" s="647"/>
      <c r="F37" s="632"/>
      <c r="G37" s="632"/>
      <c r="H37" s="632"/>
    </row>
    <row r="38" spans="1:8" ht="15.6" x14ac:dyDescent="0.3">
      <c r="A38" s="632"/>
      <c r="B38" s="679">
        <v>15</v>
      </c>
      <c r="C38" s="674">
        <v>346.58</v>
      </c>
      <c r="D38" s="648">
        <f t="shared" si="0"/>
        <v>3.2885214390755788E-3</v>
      </c>
      <c r="E38" s="647"/>
      <c r="F38" s="632"/>
      <c r="G38" s="632"/>
      <c r="H38" s="632"/>
    </row>
    <row r="39" spans="1:8" ht="15.6" x14ac:dyDescent="0.3">
      <c r="A39" s="632"/>
      <c r="B39" s="679">
        <v>16</v>
      </c>
      <c r="C39" s="674">
        <v>344.47</v>
      </c>
      <c r="D39" s="648">
        <f t="shared" si="0"/>
        <v>-2.8195597549817999E-3</v>
      </c>
      <c r="E39" s="647"/>
      <c r="F39" s="632"/>
      <c r="G39" s="632"/>
      <c r="H39" s="632"/>
    </row>
    <row r="40" spans="1:8" ht="15.6" x14ac:dyDescent="0.3">
      <c r="A40" s="632"/>
      <c r="B40" s="679">
        <v>17</v>
      </c>
      <c r="C40" s="674">
        <v>350.15</v>
      </c>
      <c r="D40" s="648">
        <f t="shared" si="0"/>
        <v>1.3623047440395601E-2</v>
      </c>
      <c r="E40" s="647"/>
      <c r="F40" s="632"/>
      <c r="G40" s="632"/>
      <c r="H40" s="632"/>
    </row>
    <row r="41" spans="1:8" ht="15.6" x14ac:dyDescent="0.3">
      <c r="A41" s="632"/>
      <c r="B41" s="679">
        <v>18</v>
      </c>
      <c r="C41" s="674">
        <v>350.55</v>
      </c>
      <c r="D41" s="648">
        <f t="shared" si="0"/>
        <v>1.4780977524577216E-2</v>
      </c>
      <c r="E41" s="647"/>
      <c r="F41" s="632"/>
      <c r="G41" s="632"/>
      <c r="H41" s="632"/>
    </row>
    <row r="42" spans="1:8" ht="15.6" x14ac:dyDescent="0.3">
      <c r="A42" s="632"/>
      <c r="B42" s="679">
        <v>19</v>
      </c>
      <c r="C42" s="674">
        <v>333.8</v>
      </c>
      <c r="D42" s="648">
        <f t="shared" si="0"/>
        <v>-3.3707344750523817E-2</v>
      </c>
      <c r="E42" s="647"/>
      <c r="F42" s="632"/>
      <c r="G42" s="632"/>
      <c r="H42" s="632"/>
    </row>
    <row r="43" spans="1:8" ht="16.2" thickBot="1" x14ac:dyDescent="0.35">
      <c r="A43" s="632"/>
      <c r="B43" s="680">
        <v>20</v>
      </c>
      <c r="C43" s="675">
        <v>350.19</v>
      </c>
      <c r="D43" s="649">
        <f t="shared" si="0"/>
        <v>1.3738840448813811E-2</v>
      </c>
      <c r="E43" s="647"/>
      <c r="F43" s="632"/>
      <c r="G43" s="632"/>
      <c r="H43" s="632"/>
    </row>
    <row r="44" spans="1:8" ht="16.2" thickBot="1" x14ac:dyDescent="0.35">
      <c r="A44" s="632"/>
      <c r="B44" s="632"/>
      <c r="C44" s="650"/>
      <c r="D44" s="647"/>
      <c r="E44" s="651"/>
      <c r="F44" s="632"/>
      <c r="G44" s="632"/>
      <c r="H44" s="632"/>
    </row>
    <row r="45" spans="1:8" ht="16.2" thickBot="1" x14ac:dyDescent="0.35">
      <c r="A45" s="632"/>
      <c r="B45" s="652" t="s">
        <v>37</v>
      </c>
      <c r="C45" s="673">
        <f>SUM(C24:C43)</f>
        <v>6908.8799999999992</v>
      </c>
      <c r="D45" s="653"/>
      <c r="E45" s="650"/>
      <c r="F45" s="632"/>
      <c r="G45" s="632"/>
      <c r="H45" s="632"/>
    </row>
    <row r="46" spans="1:8" ht="16.2" thickBot="1" x14ac:dyDescent="0.35">
      <c r="A46" s="632"/>
      <c r="B46" s="652" t="s">
        <v>38</v>
      </c>
      <c r="C46" s="672">
        <f>AVERAGE(C24:C43)</f>
        <v>345.44399999999996</v>
      </c>
      <c r="D46" s="632"/>
      <c r="E46" s="654"/>
      <c r="F46" s="632"/>
      <c r="G46" s="632"/>
      <c r="H46" s="632"/>
    </row>
    <row r="47" spans="1:8" ht="16.2" thickBot="1" x14ac:dyDescent="0.35">
      <c r="A47" s="636"/>
      <c r="B47" s="655"/>
      <c r="C47" s="632"/>
      <c r="D47" s="656"/>
      <c r="E47" s="654"/>
      <c r="F47" s="632"/>
      <c r="G47" s="632"/>
      <c r="H47" s="632"/>
    </row>
    <row r="48" spans="1:8" ht="31.8" thickBot="1" x14ac:dyDescent="0.35">
      <c r="A48" s="632"/>
      <c r="B48" s="657" t="s">
        <v>38</v>
      </c>
      <c r="C48" s="644" t="s">
        <v>39</v>
      </c>
      <c r="D48" s="658"/>
      <c r="E48" s="632"/>
      <c r="F48" s="632"/>
      <c r="G48" s="656"/>
      <c r="H48" s="632"/>
    </row>
    <row r="49" spans="1:8" ht="16.2" thickBot="1" x14ac:dyDescent="0.35">
      <c r="A49" s="632"/>
      <c r="B49" s="709">
        <f>C46</f>
        <v>345.44399999999996</v>
      </c>
      <c r="C49" s="659">
        <f>-IF(C46&lt;=80,10%,IF(C46&lt;250,7.5%,5%))</f>
        <v>-0.05</v>
      </c>
      <c r="D49" s="660">
        <f>IF(C46&lt;=80,C46*0.9,IF(C46&lt;250,C46*0.925,C46*0.95))</f>
        <v>328.17179999999996</v>
      </c>
      <c r="E49" s="632"/>
      <c r="F49" s="632"/>
      <c r="G49" s="632"/>
      <c r="H49" s="632"/>
    </row>
    <row r="50" spans="1:8" ht="16.2" thickBot="1" x14ac:dyDescent="0.35">
      <c r="A50" s="632"/>
      <c r="B50" s="710"/>
      <c r="C50" s="661">
        <f>IF(C46&lt;=80, 10%, IF(C46&lt;250, 7.5%, 5%))</f>
        <v>0.05</v>
      </c>
      <c r="D50" s="660">
        <f>IF(C46&lt;=80, C46*1.1, IF(C46&lt;250, C46*1.075, C46*1.05))</f>
        <v>362.71619999999996</v>
      </c>
      <c r="E50" s="632"/>
      <c r="F50" s="632"/>
      <c r="G50" s="632"/>
      <c r="H50" s="632"/>
    </row>
    <row r="51" spans="1:8" ht="16.2" thickBot="1" x14ac:dyDescent="0.35">
      <c r="A51" s="662"/>
      <c r="B51" s="663"/>
      <c r="C51" s="636"/>
      <c r="D51" s="664"/>
      <c r="E51" s="636"/>
      <c r="F51" s="642"/>
      <c r="G51" s="632"/>
      <c r="H51" s="632"/>
    </row>
    <row r="52" spans="1:8" ht="15.6" x14ac:dyDescent="0.3">
      <c r="A52" s="636"/>
      <c r="B52" s="665" t="s">
        <v>21</v>
      </c>
      <c r="C52" s="665"/>
      <c r="D52" s="666" t="s">
        <v>22</v>
      </c>
      <c r="E52" s="667"/>
      <c r="F52" s="666" t="s">
        <v>23</v>
      </c>
      <c r="G52" s="632"/>
      <c r="H52" s="632"/>
    </row>
    <row r="53" spans="1:8" ht="26.4" customHeight="1" x14ac:dyDescent="0.3">
      <c r="A53" s="639" t="s">
        <v>24</v>
      </c>
      <c r="B53" s="668"/>
      <c r="C53" s="636"/>
      <c r="D53" s="668"/>
      <c r="E53" s="636"/>
      <c r="F53" s="668"/>
      <c r="G53" s="632"/>
      <c r="H53" s="632"/>
    </row>
    <row r="54" spans="1:8" ht="30.6" customHeight="1" x14ac:dyDescent="0.3">
      <c r="A54" s="639" t="s">
        <v>25</v>
      </c>
      <c r="B54" s="669"/>
      <c r="C54" s="670"/>
      <c r="D54" s="669"/>
      <c r="E54" s="636"/>
      <c r="F54" s="671"/>
      <c r="G54" s="632"/>
      <c r="H54" s="632"/>
    </row>
  </sheetData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rintOptions horizontalCentered="1"/>
  <pageMargins left="0.45" right="0.45" top="0.75" bottom="0.75" header="0.3" footer="0.3"/>
  <pageSetup scale="8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N250"/>
  <sheetViews>
    <sheetView view="pageBreakPreview" topLeftCell="B58" zoomScaleNormal="70" zoomScaleSheetLayoutView="100" zoomScalePageLayoutView="50" workbookViewId="0">
      <selection activeCell="F69" sqref="F69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606"/>
    <col min="13" max="16384" width="9.109375" style="607"/>
  </cols>
  <sheetData>
    <row r="1" spans="1:9" ht="18.75" customHeight="1" x14ac:dyDescent="0.3">
      <c r="A1" s="745" t="s">
        <v>40</v>
      </c>
      <c r="B1" s="745"/>
      <c r="C1" s="745"/>
      <c r="D1" s="745"/>
      <c r="E1" s="745"/>
      <c r="F1" s="745"/>
      <c r="G1" s="745"/>
      <c r="H1" s="745"/>
      <c r="I1" s="745"/>
    </row>
    <row r="2" spans="1:9" ht="18.75" customHeight="1" x14ac:dyDescent="0.3">
      <c r="A2" s="745"/>
      <c r="B2" s="745"/>
      <c r="C2" s="745"/>
      <c r="D2" s="745"/>
      <c r="E2" s="745"/>
      <c r="F2" s="745"/>
      <c r="G2" s="745"/>
      <c r="H2" s="745"/>
      <c r="I2" s="745"/>
    </row>
    <row r="3" spans="1:9" ht="18.75" customHeight="1" x14ac:dyDescent="0.3">
      <c r="A3" s="745"/>
      <c r="B3" s="745"/>
      <c r="C3" s="745"/>
      <c r="D3" s="745"/>
      <c r="E3" s="745"/>
      <c r="F3" s="745"/>
      <c r="G3" s="745"/>
      <c r="H3" s="745"/>
      <c r="I3" s="745"/>
    </row>
    <row r="4" spans="1:9" ht="18.75" customHeight="1" x14ac:dyDescent="0.3">
      <c r="A4" s="745"/>
      <c r="B4" s="745"/>
      <c r="C4" s="745"/>
      <c r="D4" s="745"/>
      <c r="E4" s="745"/>
      <c r="F4" s="745"/>
      <c r="G4" s="745"/>
      <c r="H4" s="745"/>
      <c r="I4" s="745"/>
    </row>
    <row r="5" spans="1:9" ht="18.75" customHeight="1" x14ac:dyDescent="0.3">
      <c r="A5" s="745"/>
      <c r="B5" s="745"/>
      <c r="C5" s="745"/>
      <c r="D5" s="745"/>
      <c r="E5" s="745"/>
      <c r="F5" s="745"/>
      <c r="G5" s="745"/>
      <c r="H5" s="745"/>
      <c r="I5" s="745"/>
    </row>
    <row r="6" spans="1:9" ht="18.75" customHeight="1" x14ac:dyDescent="0.3">
      <c r="A6" s="745"/>
      <c r="B6" s="745"/>
      <c r="C6" s="745"/>
      <c r="D6" s="745"/>
      <c r="E6" s="745"/>
      <c r="F6" s="745"/>
      <c r="G6" s="745"/>
      <c r="H6" s="745"/>
      <c r="I6" s="745"/>
    </row>
    <row r="7" spans="1:9" ht="18.75" customHeight="1" x14ac:dyDescent="0.3">
      <c r="A7" s="745"/>
      <c r="B7" s="745"/>
      <c r="C7" s="745"/>
      <c r="D7" s="745"/>
      <c r="E7" s="745"/>
      <c r="F7" s="745"/>
      <c r="G7" s="745"/>
      <c r="H7" s="745"/>
      <c r="I7" s="745"/>
    </row>
    <row r="8" spans="1:9" x14ac:dyDescent="0.3">
      <c r="A8" s="746" t="s">
        <v>41</v>
      </c>
      <c r="B8" s="746"/>
      <c r="C8" s="746"/>
      <c r="D8" s="746"/>
      <c r="E8" s="746"/>
      <c r="F8" s="746"/>
      <c r="G8" s="746"/>
      <c r="H8" s="746"/>
      <c r="I8" s="746"/>
    </row>
    <row r="9" spans="1:9" x14ac:dyDescent="0.3">
      <c r="A9" s="746"/>
      <c r="B9" s="746"/>
      <c r="C9" s="746"/>
      <c r="D9" s="746"/>
      <c r="E9" s="746"/>
      <c r="F9" s="746"/>
      <c r="G9" s="746"/>
      <c r="H9" s="746"/>
      <c r="I9" s="746"/>
    </row>
    <row r="10" spans="1:9" x14ac:dyDescent="0.3">
      <c r="A10" s="746"/>
      <c r="B10" s="746"/>
      <c r="C10" s="746"/>
      <c r="D10" s="746"/>
      <c r="E10" s="746"/>
      <c r="F10" s="746"/>
      <c r="G10" s="746"/>
      <c r="H10" s="746"/>
      <c r="I10" s="746"/>
    </row>
    <row r="11" spans="1:9" x14ac:dyDescent="0.3">
      <c r="A11" s="746"/>
      <c r="B11" s="746"/>
      <c r="C11" s="746"/>
      <c r="D11" s="746"/>
      <c r="E11" s="746"/>
      <c r="F11" s="746"/>
      <c r="G11" s="746"/>
      <c r="H11" s="746"/>
      <c r="I11" s="746"/>
    </row>
    <row r="12" spans="1:9" x14ac:dyDescent="0.3">
      <c r="A12" s="746"/>
      <c r="B12" s="746"/>
      <c r="C12" s="746"/>
      <c r="D12" s="746"/>
      <c r="E12" s="746"/>
      <c r="F12" s="746"/>
      <c r="G12" s="746"/>
      <c r="H12" s="746"/>
      <c r="I12" s="746"/>
    </row>
    <row r="13" spans="1:9" x14ac:dyDescent="0.3">
      <c r="A13" s="746"/>
      <c r="B13" s="746"/>
      <c r="C13" s="746"/>
      <c r="D13" s="746"/>
      <c r="E13" s="746"/>
      <c r="F13" s="746"/>
      <c r="G13" s="746"/>
      <c r="H13" s="746"/>
      <c r="I13" s="746"/>
    </row>
    <row r="14" spans="1:9" x14ac:dyDescent="0.3">
      <c r="A14" s="746"/>
      <c r="B14" s="746"/>
      <c r="C14" s="746"/>
      <c r="D14" s="746"/>
      <c r="E14" s="746"/>
      <c r="F14" s="746"/>
      <c r="G14" s="746"/>
      <c r="H14" s="746"/>
      <c r="I14" s="746"/>
    </row>
    <row r="15" spans="1:9" ht="19.5" customHeight="1" x14ac:dyDescent="0.35">
      <c r="A15" s="3"/>
    </row>
    <row r="16" spans="1:9" ht="19.5" customHeight="1" x14ac:dyDescent="0.35">
      <c r="A16" s="718" t="s">
        <v>26</v>
      </c>
      <c r="B16" s="719"/>
      <c r="C16" s="719"/>
      <c r="D16" s="719"/>
      <c r="E16" s="719"/>
      <c r="F16" s="719"/>
      <c r="G16" s="719"/>
      <c r="H16" s="720"/>
    </row>
    <row r="17" spans="1:14" ht="20.25" customHeight="1" x14ac:dyDescent="0.3">
      <c r="A17" s="721" t="s">
        <v>42</v>
      </c>
      <c r="B17" s="721"/>
      <c r="C17" s="721"/>
      <c r="D17" s="721"/>
      <c r="E17" s="721"/>
      <c r="F17" s="721"/>
      <c r="G17" s="721"/>
      <c r="H17" s="721"/>
    </row>
    <row r="18" spans="1:14" ht="26.25" customHeight="1" x14ac:dyDescent="0.5">
      <c r="A18" s="5" t="s">
        <v>28</v>
      </c>
      <c r="B18" s="605" t="s">
        <v>130</v>
      </c>
      <c r="C18" s="605"/>
      <c r="D18" s="168"/>
      <c r="E18" s="6"/>
      <c r="F18" s="7"/>
      <c r="G18" s="7"/>
      <c r="H18" s="7"/>
    </row>
    <row r="19" spans="1:14" ht="26.25" customHeight="1" x14ac:dyDescent="0.5">
      <c r="A19" s="5" t="s">
        <v>29</v>
      </c>
      <c r="B19" s="8" t="s">
        <v>128</v>
      </c>
      <c r="C19" s="172">
        <v>29</v>
      </c>
      <c r="D19" s="7"/>
      <c r="E19" s="7"/>
      <c r="F19" s="7"/>
      <c r="G19" s="7"/>
      <c r="H19" s="7"/>
    </row>
    <row r="20" spans="1:14" ht="26.25" customHeight="1" x14ac:dyDescent="0.5">
      <c r="A20" s="5" t="s">
        <v>30</v>
      </c>
      <c r="B20" s="722" t="s">
        <v>122</v>
      </c>
      <c r="C20" s="722"/>
      <c r="D20" s="7"/>
      <c r="E20" s="7"/>
      <c r="F20" s="7"/>
      <c r="G20" s="7"/>
      <c r="H20" s="7"/>
    </row>
    <row r="21" spans="1:14" ht="26.25" customHeight="1" x14ac:dyDescent="0.5">
      <c r="A21" s="5" t="s">
        <v>31</v>
      </c>
      <c r="B21" s="722" t="s">
        <v>131</v>
      </c>
      <c r="C21" s="722"/>
      <c r="D21" s="722"/>
      <c r="E21" s="722"/>
      <c r="F21" s="722"/>
      <c r="G21" s="722"/>
      <c r="H21" s="722"/>
      <c r="I21" s="9"/>
    </row>
    <row r="22" spans="1:14" ht="26.25" customHeight="1" x14ac:dyDescent="0.5">
      <c r="A22" s="5" t="s">
        <v>32</v>
      </c>
      <c r="B22" s="681">
        <v>42553.599317129629</v>
      </c>
      <c r="C22" s="7"/>
      <c r="D22" s="7"/>
      <c r="E22" s="7"/>
      <c r="F22" s="7"/>
      <c r="G22" s="7"/>
      <c r="H22" s="7"/>
    </row>
    <row r="23" spans="1:14" ht="26.25" customHeight="1" x14ac:dyDescent="0.5">
      <c r="A23" s="5" t="s">
        <v>33</v>
      </c>
      <c r="B23" s="10"/>
      <c r="C23" s="7"/>
      <c r="D23" s="7"/>
      <c r="E23" s="7"/>
      <c r="F23" s="7"/>
      <c r="G23" s="7"/>
      <c r="H23" s="7"/>
    </row>
    <row r="24" spans="1:14" ht="18" x14ac:dyDescent="0.35">
      <c r="A24" s="5"/>
      <c r="B24" s="11"/>
    </row>
    <row r="25" spans="1:14" ht="18" x14ac:dyDescent="0.35">
      <c r="A25" s="12" t="s">
        <v>1</v>
      </c>
      <c r="B25" s="11"/>
    </row>
    <row r="26" spans="1:14" ht="26.25" customHeight="1" x14ac:dyDescent="0.45">
      <c r="A26" s="13" t="s">
        <v>4</v>
      </c>
      <c r="B26" s="717" t="s">
        <v>123</v>
      </c>
      <c r="C26" s="717"/>
    </row>
    <row r="27" spans="1:14" ht="26.25" customHeight="1" x14ac:dyDescent="0.65">
      <c r="A27" s="14" t="s">
        <v>43</v>
      </c>
      <c r="B27" s="723" t="s">
        <v>134</v>
      </c>
      <c r="C27" s="723"/>
    </row>
    <row r="28" spans="1:14" ht="27" customHeight="1" x14ac:dyDescent="0.45">
      <c r="A28" s="14" t="s">
        <v>5</v>
      </c>
      <c r="B28" s="15">
        <v>84.06</v>
      </c>
    </row>
    <row r="29" spans="1:14" s="609" customFormat="1" ht="27" customHeight="1" x14ac:dyDescent="0.5">
      <c r="A29" s="14" t="s">
        <v>44</v>
      </c>
      <c r="B29" s="16"/>
      <c r="C29" s="724" t="s">
        <v>45</v>
      </c>
      <c r="D29" s="725"/>
      <c r="E29" s="725"/>
      <c r="F29" s="725"/>
      <c r="G29" s="726"/>
      <c r="H29" s="359"/>
      <c r="I29" s="359"/>
      <c r="J29" s="17"/>
      <c r="K29" s="17"/>
      <c r="L29" s="608"/>
    </row>
    <row r="30" spans="1:14" s="609" customFormat="1" ht="19.5" customHeight="1" x14ac:dyDescent="0.35">
      <c r="A30" s="14" t="s">
        <v>46</v>
      </c>
      <c r="B30" s="18">
        <f>B28-B29</f>
        <v>84.06</v>
      </c>
      <c r="C30" s="19"/>
      <c r="D30" s="19"/>
      <c r="E30" s="19"/>
      <c r="F30" s="19"/>
      <c r="G30" s="20"/>
      <c r="H30" s="2"/>
      <c r="I30" s="17"/>
      <c r="J30" s="17"/>
      <c r="K30" s="17"/>
      <c r="L30" s="608"/>
    </row>
    <row r="31" spans="1:14" s="609" customFormat="1" ht="27" customHeight="1" x14ac:dyDescent="0.45">
      <c r="A31" s="14" t="s">
        <v>47</v>
      </c>
      <c r="B31" s="21">
        <v>1</v>
      </c>
      <c r="C31" s="727" t="s">
        <v>48</v>
      </c>
      <c r="D31" s="728"/>
      <c r="E31" s="728"/>
      <c r="F31" s="728"/>
      <c r="G31" s="728"/>
      <c r="H31" s="729"/>
      <c r="I31" s="17"/>
      <c r="J31" s="17"/>
      <c r="K31" s="17"/>
      <c r="L31" s="608"/>
    </row>
    <row r="32" spans="1:14" s="609" customFormat="1" ht="27" customHeight="1" x14ac:dyDescent="0.45">
      <c r="A32" s="14" t="s">
        <v>49</v>
      </c>
      <c r="B32" s="21">
        <v>1</v>
      </c>
      <c r="C32" s="727" t="s">
        <v>50</v>
      </c>
      <c r="D32" s="728"/>
      <c r="E32" s="728"/>
      <c r="F32" s="728"/>
      <c r="G32" s="728"/>
      <c r="H32" s="729"/>
      <c r="I32" s="17"/>
      <c r="J32" s="17"/>
      <c r="K32" s="17"/>
      <c r="L32" s="610"/>
      <c r="M32" s="610"/>
      <c r="N32" s="611"/>
    </row>
    <row r="33" spans="1:14" s="609" customFormat="1" ht="17.25" customHeight="1" x14ac:dyDescent="0.35">
      <c r="A33" s="14"/>
      <c r="B33" s="22"/>
      <c r="C33" s="23"/>
      <c r="D33" s="23"/>
      <c r="E33" s="23"/>
      <c r="F33" s="23"/>
      <c r="G33" s="23"/>
      <c r="H33" s="23"/>
      <c r="I33" s="17"/>
      <c r="J33" s="17"/>
      <c r="K33" s="17"/>
      <c r="L33" s="610"/>
      <c r="M33" s="610"/>
      <c r="N33" s="611"/>
    </row>
    <row r="34" spans="1:14" s="609" customFormat="1" ht="18" x14ac:dyDescent="0.35">
      <c r="A34" s="14" t="s">
        <v>51</v>
      </c>
      <c r="B34" s="24">
        <f>B31/B32</f>
        <v>1</v>
      </c>
      <c r="C34" s="4" t="s">
        <v>52</v>
      </c>
      <c r="D34" s="4"/>
      <c r="E34" s="4"/>
      <c r="F34" s="4"/>
      <c r="G34" s="4"/>
      <c r="H34" s="474"/>
      <c r="I34" s="17"/>
      <c r="J34" s="17"/>
      <c r="K34" s="17"/>
      <c r="L34" s="610"/>
      <c r="M34" s="610"/>
      <c r="N34" s="611"/>
    </row>
    <row r="35" spans="1:14" s="609" customFormat="1" ht="19.5" customHeight="1" x14ac:dyDescent="0.35">
      <c r="A35" s="14"/>
      <c r="B35" s="18"/>
      <c r="C35" s="452"/>
      <c r="D35" s="452"/>
      <c r="E35" s="452"/>
      <c r="F35" s="452"/>
      <c r="G35" s="4"/>
      <c r="H35" s="474"/>
      <c r="I35" s="17"/>
      <c r="J35" s="17"/>
      <c r="K35" s="17"/>
      <c r="L35" s="610"/>
      <c r="M35" s="610"/>
      <c r="N35" s="611"/>
    </row>
    <row r="36" spans="1:14" s="609" customFormat="1" ht="27" customHeight="1" x14ac:dyDescent="0.45">
      <c r="A36" s="25" t="s">
        <v>53</v>
      </c>
      <c r="B36" s="26">
        <v>20</v>
      </c>
      <c r="C36" s="4"/>
      <c r="D36" s="730" t="s">
        <v>54</v>
      </c>
      <c r="E36" s="731"/>
      <c r="F36" s="730" t="s">
        <v>55</v>
      </c>
      <c r="G36" s="732"/>
      <c r="H36" s="474"/>
      <c r="I36" s="2"/>
      <c r="J36" s="17"/>
      <c r="K36" s="17"/>
      <c r="L36" s="610"/>
      <c r="M36" s="610"/>
      <c r="N36" s="611"/>
    </row>
    <row r="37" spans="1:14" s="609" customFormat="1" ht="27" customHeight="1" x14ac:dyDescent="0.45">
      <c r="A37" s="27" t="s">
        <v>56</v>
      </c>
      <c r="B37" s="28">
        <v>4</v>
      </c>
      <c r="C37" s="29" t="s">
        <v>57</v>
      </c>
      <c r="D37" s="30" t="s">
        <v>58</v>
      </c>
      <c r="E37" s="31" t="s">
        <v>59</v>
      </c>
      <c r="F37" s="30" t="s">
        <v>58</v>
      </c>
      <c r="G37" s="32" t="s">
        <v>59</v>
      </c>
      <c r="H37" s="474"/>
      <c r="I37" s="33" t="s">
        <v>60</v>
      </c>
      <c r="J37" s="17"/>
      <c r="K37" s="17"/>
      <c r="L37" s="610"/>
      <c r="M37" s="610"/>
      <c r="N37" s="611"/>
    </row>
    <row r="38" spans="1:14" s="609" customFormat="1" ht="26.25" customHeight="1" x14ac:dyDescent="0.45">
      <c r="A38" s="27" t="s">
        <v>61</v>
      </c>
      <c r="B38" s="28">
        <v>20</v>
      </c>
      <c r="C38" s="34">
        <v>1</v>
      </c>
      <c r="D38" s="35">
        <v>107985710</v>
      </c>
      <c r="E38" s="36">
        <f>IF(ISBLANK(D38),"-",$D$48/$D$45*D38)</f>
        <v>120358517.4505049</v>
      </c>
      <c r="F38" s="35">
        <v>122477787</v>
      </c>
      <c r="G38" s="37">
        <f>IF(ISBLANK(F38),"-",$D$48/$F$45*F38)</f>
        <v>121082672.44805352</v>
      </c>
      <c r="H38" s="474"/>
      <c r="I38" s="38"/>
      <c r="J38" s="17"/>
      <c r="K38" s="17"/>
      <c r="L38" s="610"/>
      <c r="M38" s="610"/>
      <c r="N38" s="611"/>
    </row>
    <row r="39" spans="1:14" s="609" customFormat="1" ht="26.25" customHeight="1" x14ac:dyDescent="0.45">
      <c r="A39" s="27" t="s">
        <v>62</v>
      </c>
      <c r="B39" s="28">
        <v>1</v>
      </c>
      <c r="C39" s="39">
        <v>2</v>
      </c>
      <c r="D39" s="40">
        <v>108053079</v>
      </c>
      <c r="E39" s="41">
        <f>IF(ISBLANK(D39),"-",$D$48/$D$45*D39)</f>
        <v>120433605.46874474</v>
      </c>
      <c r="F39" s="40">
        <v>122390908</v>
      </c>
      <c r="G39" s="42">
        <f>IF(ISBLANK(F39),"-",$D$48/$F$45*F39)</f>
        <v>120996783.06551908</v>
      </c>
      <c r="H39" s="474"/>
      <c r="I39" s="734">
        <f>ABS((F43/D43*D42)-F42)/D42</f>
        <v>5.7084930667933211E-3</v>
      </c>
      <c r="J39" s="17"/>
      <c r="K39" s="17"/>
      <c r="L39" s="610"/>
      <c r="M39" s="610"/>
      <c r="N39" s="611"/>
    </row>
    <row r="40" spans="1:14" ht="26.25" customHeight="1" x14ac:dyDescent="0.45">
      <c r="A40" s="27" t="s">
        <v>63</v>
      </c>
      <c r="B40" s="28">
        <v>1</v>
      </c>
      <c r="C40" s="39">
        <v>3</v>
      </c>
      <c r="D40" s="40">
        <v>108038466</v>
      </c>
      <c r="E40" s="41">
        <f>IF(ISBLANK(D40),"-",$D$48/$D$45*D40)</f>
        <v>120417318.13762006</v>
      </c>
      <c r="F40" s="40">
        <v>122352594</v>
      </c>
      <c r="G40" s="42">
        <f>IF(ISBLANK(F40),"-",$D$48/$F$45*F40)</f>
        <v>120958905.49093346</v>
      </c>
      <c r="I40" s="734"/>
      <c r="L40" s="610"/>
      <c r="M40" s="610"/>
      <c r="N40" s="612"/>
    </row>
    <row r="41" spans="1:14" ht="27" customHeight="1" x14ac:dyDescent="0.45">
      <c r="A41" s="27" t="s">
        <v>64</v>
      </c>
      <c r="B41" s="28">
        <v>1</v>
      </c>
      <c r="C41" s="44">
        <v>4</v>
      </c>
      <c r="D41" s="45"/>
      <c r="E41" s="46" t="str">
        <f>IF(ISBLANK(D41),"-",$D$48/$D$45*D41)</f>
        <v>-</v>
      </c>
      <c r="F41" s="45"/>
      <c r="G41" s="47" t="str">
        <f>IF(ISBLANK(F41),"-",$D$48/$F$45*F41)</f>
        <v>-</v>
      </c>
      <c r="I41" s="48"/>
      <c r="L41" s="610"/>
      <c r="M41" s="610"/>
      <c r="N41" s="612"/>
    </row>
    <row r="42" spans="1:14" ht="27" customHeight="1" x14ac:dyDescent="0.45">
      <c r="A42" s="27" t="s">
        <v>65</v>
      </c>
      <c r="B42" s="28">
        <v>1</v>
      </c>
      <c r="C42" s="49" t="s">
        <v>66</v>
      </c>
      <c r="D42" s="50">
        <f>AVERAGE(D38:D41)</f>
        <v>108025751.66666667</v>
      </c>
      <c r="E42" s="51">
        <f>AVERAGE(E38:E41)</f>
        <v>120403147.01895659</v>
      </c>
      <c r="F42" s="50">
        <f>AVERAGE(F38:F41)</f>
        <v>122407096.33333333</v>
      </c>
      <c r="G42" s="52">
        <f>AVERAGE(G38:G41)</f>
        <v>121012787.00150202</v>
      </c>
      <c r="H42" s="53"/>
    </row>
    <row r="43" spans="1:14" ht="26.25" customHeight="1" x14ac:dyDescent="0.45">
      <c r="A43" s="27" t="s">
        <v>67</v>
      </c>
      <c r="B43" s="28">
        <v>1</v>
      </c>
      <c r="C43" s="54" t="s">
        <v>68</v>
      </c>
      <c r="D43" s="55">
        <v>16.010000000000002</v>
      </c>
      <c r="E43" s="43"/>
      <c r="F43" s="55">
        <v>18.05</v>
      </c>
      <c r="H43" s="53"/>
    </row>
    <row r="44" spans="1:14" ht="26.25" customHeight="1" x14ac:dyDescent="0.45">
      <c r="A44" s="27" t="s">
        <v>69</v>
      </c>
      <c r="B44" s="28">
        <v>1</v>
      </c>
      <c r="C44" s="56" t="s">
        <v>70</v>
      </c>
      <c r="D44" s="57">
        <f>D43*$B$34</f>
        <v>16.010000000000002</v>
      </c>
      <c r="E44" s="58"/>
      <c r="F44" s="57">
        <f>F43*$B$34</f>
        <v>18.05</v>
      </c>
      <c r="H44" s="53"/>
    </row>
    <row r="45" spans="1:14" ht="19.5" customHeight="1" x14ac:dyDescent="0.35">
      <c r="A45" s="27" t="s">
        <v>71</v>
      </c>
      <c r="B45" s="59">
        <f>(B44/B43)*(B42/B41)*(B40/B39)*(B38/B37)*B36</f>
        <v>100</v>
      </c>
      <c r="C45" s="56" t="s">
        <v>72</v>
      </c>
      <c r="D45" s="60">
        <f>D44*$B$30/100</f>
        <v>13.458006000000003</v>
      </c>
      <c r="E45" s="61"/>
      <c r="F45" s="60">
        <f>F44*$B$30/100</f>
        <v>15.172830000000001</v>
      </c>
      <c r="H45" s="53"/>
    </row>
    <row r="46" spans="1:14" ht="19.5" customHeight="1" x14ac:dyDescent="0.35">
      <c r="A46" s="735" t="s">
        <v>73</v>
      </c>
      <c r="B46" s="736"/>
      <c r="C46" s="56" t="s">
        <v>74</v>
      </c>
      <c r="D46" s="62">
        <f>D45/$B$45</f>
        <v>0.13458006000000003</v>
      </c>
      <c r="E46" s="63"/>
      <c r="F46" s="64">
        <f>F45/$B$45</f>
        <v>0.15172830000000001</v>
      </c>
      <c r="H46" s="53"/>
    </row>
    <row r="47" spans="1:14" ht="27" customHeight="1" x14ac:dyDescent="0.45">
      <c r="A47" s="737"/>
      <c r="B47" s="738"/>
      <c r="C47" s="65" t="s">
        <v>75</v>
      </c>
      <c r="D47" s="66">
        <v>0.15</v>
      </c>
      <c r="E47" s="67"/>
      <c r="F47" s="63"/>
      <c r="H47" s="53"/>
    </row>
    <row r="48" spans="1:14" ht="18" x14ac:dyDescent="0.35">
      <c r="C48" s="68" t="s">
        <v>76</v>
      </c>
      <c r="D48" s="60">
        <f>D47*$B$45</f>
        <v>15</v>
      </c>
      <c r="F48" s="69"/>
      <c r="H48" s="53"/>
    </row>
    <row r="49" spans="1:12" ht="19.5" customHeight="1" x14ac:dyDescent="0.35">
      <c r="C49" s="70" t="s">
        <v>77</v>
      </c>
      <c r="D49" s="71">
        <f>D48/B34</f>
        <v>15</v>
      </c>
      <c r="F49" s="69"/>
      <c r="H49" s="53"/>
    </row>
    <row r="50" spans="1:12" ht="18" x14ac:dyDescent="0.35">
      <c r="C50" s="25" t="s">
        <v>78</v>
      </c>
      <c r="D50" s="72">
        <f>AVERAGE(E38:E41,G38:G41)</f>
        <v>120707967.01022929</v>
      </c>
      <c r="F50" s="73"/>
      <c r="H50" s="53"/>
    </row>
    <row r="51" spans="1:12" ht="18" x14ac:dyDescent="0.35">
      <c r="C51" s="27" t="s">
        <v>79</v>
      </c>
      <c r="D51" s="74">
        <f>STDEV(E38:E41,G38:G41)/D50</f>
        <v>2.7938526672821444E-3</v>
      </c>
      <c r="F51" s="73"/>
      <c r="H51" s="53"/>
    </row>
    <row r="52" spans="1:12" ht="19.5" customHeight="1" x14ac:dyDescent="0.35">
      <c r="C52" s="75" t="s">
        <v>15</v>
      </c>
      <c r="D52" s="76">
        <f>COUNT(E38:E41,G38:G41)</f>
        <v>6</v>
      </c>
      <c r="F52" s="73"/>
    </row>
    <row r="54" spans="1:12" ht="18" x14ac:dyDescent="0.35">
      <c r="A54" s="77" t="s">
        <v>1</v>
      </c>
      <c r="B54" s="78" t="s">
        <v>80</v>
      </c>
    </row>
    <row r="55" spans="1:12" ht="18" x14ac:dyDescent="0.35">
      <c r="A55" s="4" t="s">
        <v>81</v>
      </c>
      <c r="B55" s="79" t="str">
        <f>B21</f>
        <v xml:space="preserve">Lamivudine 30 mg + Zidovudine 60 mg + Nevirapine 50 mg </v>
      </c>
    </row>
    <row r="56" spans="1:12" ht="26.25" customHeight="1" x14ac:dyDescent="0.45">
      <c r="A56" s="80" t="s">
        <v>82</v>
      </c>
      <c r="B56" s="81">
        <v>30</v>
      </c>
      <c r="C56" s="4" t="str">
        <f>B26</f>
        <v>Lamivudine</v>
      </c>
      <c r="H56" s="82"/>
    </row>
    <row r="57" spans="1:12" ht="18" x14ac:dyDescent="0.35">
      <c r="A57" s="79" t="s">
        <v>132</v>
      </c>
      <c r="B57" s="169">
        <f>Uniformity!C46</f>
        <v>345.44399999999996</v>
      </c>
      <c r="H57" s="82"/>
    </row>
    <row r="58" spans="1:12" ht="19.5" customHeight="1" x14ac:dyDescent="0.35">
      <c r="H58" s="82"/>
    </row>
    <row r="59" spans="1:12" s="609" customFormat="1" ht="27" customHeight="1" x14ac:dyDescent="0.45">
      <c r="A59" s="25" t="s">
        <v>84</v>
      </c>
      <c r="B59" s="26">
        <v>50</v>
      </c>
      <c r="C59" s="4"/>
      <c r="D59" s="83" t="s">
        <v>85</v>
      </c>
      <c r="E59" s="84" t="s">
        <v>57</v>
      </c>
      <c r="F59" s="84" t="s">
        <v>58</v>
      </c>
      <c r="G59" s="84" t="s">
        <v>86</v>
      </c>
      <c r="H59" s="29" t="s">
        <v>87</v>
      </c>
      <c r="I59" s="2"/>
      <c r="J59" s="474"/>
      <c r="K59" s="474"/>
      <c r="L59" s="608"/>
    </row>
    <row r="60" spans="1:12" s="609" customFormat="1" ht="26.25" customHeight="1" x14ac:dyDescent="0.45">
      <c r="A60" s="27" t="s">
        <v>88</v>
      </c>
      <c r="B60" s="28">
        <v>5</v>
      </c>
      <c r="C60" s="739" t="s">
        <v>89</v>
      </c>
      <c r="D60" s="742">
        <v>309.08999999999997</v>
      </c>
      <c r="E60" s="85">
        <v>1</v>
      </c>
      <c r="F60" s="86">
        <v>111416213</v>
      </c>
      <c r="G60" s="600">
        <f>IF(ISBLANK(F60),"-",(F60/$D$50*$D$47*$B$68)*($B$57/$D$60))</f>
        <v>30.947559840541185</v>
      </c>
      <c r="H60" s="87">
        <f t="shared" ref="H60:H71" si="0">IF(ISBLANK(F60),"-",G60/$B$56)</f>
        <v>1.0315853280180396</v>
      </c>
      <c r="I60" s="2"/>
      <c r="J60" s="474"/>
      <c r="K60" s="474"/>
      <c r="L60" s="608"/>
    </row>
    <row r="61" spans="1:12" s="609" customFormat="1" ht="26.25" customHeight="1" x14ac:dyDescent="0.45">
      <c r="A61" s="27" t="s">
        <v>90</v>
      </c>
      <c r="B61" s="28">
        <v>20</v>
      </c>
      <c r="C61" s="740"/>
      <c r="D61" s="743"/>
      <c r="E61" s="88">
        <v>2</v>
      </c>
      <c r="F61" s="40">
        <v>111507834</v>
      </c>
      <c r="G61" s="601">
        <f>IF(ISBLANK(F61),"-",(F61/$D$50*$D$47*$B$68)*($B$57/$D$60))</f>
        <v>30.973008976746794</v>
      </c>
      <c r="H61" s="89">
        <f t="shared" si="0"/>
        <v>1.0324336325582264</v>
      </c>
      <c r="I61" s="2"/>
      <c r="J61" s="474"/>
      <c r="K61" s="474"/>
      <c r="L61" s="608"/>
    </row>
    <row r="62" spans="1:12" s="609" customFormat="1" ht="26.25" customHeight="1" x14ac:dyDescent="0.45">
      <c r="A62" s="27" t="s">
        <v>91</v>
      </c>
      <c r="B62" s="28">
        <v>1</v>
      </c>
      <c r="C62" s="740"/>
      <c r="D62" s="743"/>
      <c r="E62" s="88">
        <v>3</v>
      </c>
      <c r="F62" s="90">
        <v>111601615</v>
      </c>
      <c r="G62" s="601">
        <f>IF(ISBLANK(F62),"-",(F62/$D$50*$D$47*$B$68)*($B$57/$D$60))</f>
        <v>30.999058086039408</v>
      </c>
      <c r="H62" s="89">
        <f t="shared" si="0"/>
        <v>1.0333019362013136</v>
      </c>
      <c r="I62" s="2"/>
      <c r="J62" s="474"/>
      <c r="K62" s="474"/>
      <c r="L62" s="608"/>
    </row>
    <row r="63" spans="1:12" ht="27" customHeight="1" x14ac:dyDescent="0.45">
      <c r="A63" s="27" t="s">
        <v>92</v>
      </c>
      <c r="B63" s="28">
        <v>1</v>
      </c>
      <c r="C63" s="741"/>
      <c r="D63" s="744"/>
      <c r="E63" s="91">
        <v>4</v>
      </c>
      <c r="F63" s="92"/>
      <c r="G63" s="601" t="str">
        <f>IF(ISBLANK(F63),"-",(F63/$D$50*$D$47*$B$68)*($B$57/$D$60))</f>
        <v>-</v>
      </c>
      <c r="H63" s="89" t="str">
        <f t="shared" si="0"/>
        <v>-</v>
      </c>
    </row>
    <row r="64" spans="1:12" ht="26.25" customHeight="1" x14ac:dyDescent="0.45">
      <c r="A64" s="27" t="s">
        <v>93</v>
      </c>
      <c r="B64" s="28">
        <v>1</v>
      </c>
      <c r="C64" s="739" t="s">
        <v>94</v>
      </c>
      <c r="D64" s="742">
        <v>300.69</v>
      </c>
      <c r="E64" s="85">
        <v>1</v>
      </c>
      <c r="F64" s="86">
        <v>106898995</v>
      </c>
      <c r="G64" s="602">
        <f>IF(ISBLANK(F64),"-",(F64/$D$50*$D$47*$B$68)*($B$57/$D$64))</f>
        <v>30.522324849274618</v>
      </c>
      <c r="H64" s="93">
        <f t="shared" si="0"/>
        <v>1.0174108283091539</v>
      </c>
    </row>
    <row r="65" spans="1:8" ht="26.25" customHeight="1" x14ac:dyDescent="0.45">
      <c r="A65" s="27" t="s">
        <v>95</v>
      </c>
      <c r="B65" s="28">
        <v>1</v>
      </c>
      <c r="C65" s="740"/>
      <c r="D65" s="743"/>
      <c r="E65" s="88">
        <v>2</v>
      </c>
      <c r="F65" s="40">
        <v>106839615</v>
      </c>
      <c r="G65" s="603">
        <f>IF(ISBLANK(F65),"-",(F65/$D$50*$D$47*$B$68)*($B$57/$D$64))</f>
        <v>30.505370380717171</v>
      </c>
      <c r="H65" s="94">
        <f t="shared" si="0"/>
        <v>1.0168456793572391</v>
      </c>
    </row>
    <row r="66" spans="1:8" ht="26.25" customHeight="1" x14ac:dyDescent="0.45">
      <c r="A66" s="27" t="s">
        <v>96</v>
      </c>
      <c r="B66" s="28">
        <v>1</v>
      </c>
      <c r="C66" s="740"/>
      <c r="D66" s="743"/>
      <c r="E66" s="88">
        <v>3</v>
      </c>
      <c r="F66" s="40">
        <v>106824685</v>
      </c>
      <c r="G66" s="603">
        <f>IF(ISBLANK(F66),"-",(F66/$D$50*$D$47*$B$68)*($B$57/$D$64))</f>
        <v>30.501107493961314</v>
      </c>
      <c r="H66" s="94">
        <f t="shared" si="0"/>
        <v>1.0167035831320439</v>
      </c>
    </row>
    <row r="67" spans="1:8" ht="27" customHeight="1" x14ac:dyDescent="0.45">
      <c r="A67" s="27" t="s">
        <v>97</v>
      </c>
      <c r="B67" s="28">
        <v>1</v>
      </c>
      <c r="C67" s="741"/>
      <c r="D67" s="744"/>
      <c r="E67" s="91">
        <v>4</v>
      </c>
      <c r="F67" s="92"/>
      <c r="G67" s="604" t="str">
        <f>IF(ISBLANK(F67),"-",(F67/$D$50*$D$47*$B$68)*($B$57/$D$64))</f>
        <v>-</v>
      </c>
      <c r="H67" s="95" t="str">
        <f t="shared" si="0"/>
        <v>-</v>
      </c>
    </row>
    <row r="68" spans="1:8" ht="26.25" customHeight="1" x14ac:dyDescent="0.5">
      <c r="A68" s="27" t="s">
        <v>98</v>
      </c>
      <c r="B68" s="96">
        <f>(B67/B66)*(B65/B64)*(B63/B62)*(B61/B60)*B59</f>
        <v>200</v>
      </c>
      <c r="C68" s="739" t="s">
        <v>99</v>
      </c>
      <c r="D68" s="742">
        <v>325.60000000000002</v>
      </c>
      <c r="E68" s="85">
        <v>1</v>
      </c>
      <c r="F68" s="86">
        <v>116670033</v>
      </c>
      <c r="G68" s="602">
        <f>IF(ISBLANK(F68),"-",(F68/$D$50*$D$47*$B$68)*($B$57/$D$68))</f>
        <v>30.763652538586797</v>
      </c>
      <c r="H68" s="89">
        <f t="shared" si="0"/>
        <v>1.0254550846195598</v>
      </c>
    </row>
    <row r="69" spans="1:8" ht="27" customHeight="1" x14ac:dyDescent="0.5">
      <c r="A69" s="75" t="s">
        <v>100</v>
      </c>
      <c r="B69" s="97">
        <f>(D47*B68)/B56*B57</f>
        <v>345.44399999999996</v>
      </c>
      <c r="C69" s="740"/>
      <c r="D69" s="743"/>
      <c r="E69" s="88">
        <v>2</v>
      </c>
      <c r="F69" s="40">
        <v>116589619</v>
      </c>
      <c r="G69" s="603">
        <f>IF(ISBLANK(F69),"-",(F69/$D$50*$D$47*$B$68)*($B$57/$D$68))</f>
        <v>30.742448907357534</v>
      </c>
      <c r="H69" s="89">
        <f t="shared" si="0"/>
        <v>1.0247482969119177</v>
      </c>
    </row>
    <row r="70" spans="1:8" ht="26.25" customHeight="1" x14ac:dyDescent="0.45">
      <c r="A70" s="752" t="s">
        <v>73</v>
      </c>
      <c r="B70" s="753"/>
      <c r="C70" s="740"/>
      <c r="D70" s="743"/>
      <c r="E70" s="88">
        <v>3</v>
      </c>
      <c r="F70" s="40">
        <v>116981080</v>
      </c>
      <c r="G70" s="603">
        <f>IF(ISBLANK(F70),"-",(F70/$D$50*$D$47*$B$68)*($B$57/$D$68))</f>
        <v>30.845669673450978</v>
      </c>
      <c r="H70" s="89">
        <f t="shared" si="0"/>
        <v>1.0281889891150326</v>
      </c>
    </row>
    <row r="71" spans="1:8" ht="27" customHeight="1" x14ac:dyDescent="0.45">
      <c r="A71" s="754"/>
      <c r="B71" s="755"/>
      <c r="C71" s="751"/>
      <c r="D71" s="744"/>
      <c r="E71" s="91">
        <v>4</v>
      </c>
      <c r="F71" s="92"/>
      <c r="G71" s="604" t="str">
        <f>IF(ISBLANK(F71),"-",(F71/$D$50*$D$47*$B$68)*($B$57/$D$68))</f>
        <v>-</v>
      </c>
      <c r="H71" s="98" t="str">
        <f t="shared" si="0"/>
        <v>-</v>
      </c>
    </row>
    <row r="72" spans="1:8" ht="26.25" customHeight="1" x14ac:dyDescent="0.45">
      <c r="A72" s="99"/>
      <c r="B72" s="99"/>
      <c r="C72" s="99"/>
      <c r="D72" s="99"/>
      <c r="E72" s="99"/>
      <c r="F72" s="101" t="s">
        <v>66</v>
      </c>
      <c r="G72" s="171">
        <f>AVERAGE(G60:G71)</f>
        <v>30.755577860741752</v>
      </c>
      <c r="H72" s="102">
        <f>AVERAGE(H60:H71)</f>
        <v>1.0251859286913918</v>
      </c>
    </row>
    <row r="73" spans="1:8" ht="26.25" customHeight="1" x14ac:dyDescent="0.45">
      <c r="C73" s="99"/>
      <c r="D73" s="99"/>
      <c r="E73" s="99"/>
      <c r="F73" s="103" t="s">
        <v>79</v>
      </c>
      <c r="G73" s="170">
        <f>STDEV(G60:G71)/G72</f>
        <v>6.6389971464136952E-3</v>
      </c>
      <c r="H73" s="170">
        <f>STDEV(H60:H71)/H72</f>
        <v>6.6389971464136796E-3</v>
      </c>
    </row>
    <row r="74" spans="1:8" ht="27" customHeight="1" x14ac:dyDescent="0.45">
      <c r="A74" s="99"/>
      <c r="B74" s="99"/>
      <c r="C74" s="100"/>
      <c r="D74" s="100"/>
      <c r="E74" s="104"/>
      <c r="F74" s="105" t="s">
        <v>15</v>
      </c>
      <c r="G74" s="106">
        <f>COUNT(G60:G71)</f>
        <v>9</v>
      </c>
      <c r="H74" s="106">
        <f>COUNT(H60:H71)</f>
        <v>9</v>
      </c>
    </row>
    <row r="76" spans="1:8" ht="26.25" customHeight="1" x14ac:dyDescent="0.45">
      <c r="A76" s="13" t="s">
        <v>101</v>
      </c>
      <c r="B76" s="107" t="s">
        <v>102</v>
      </c>
      <c r="C76" s="747" t="str">
        <f>C56</f>
        <v>Lamivudine</v>
      </c>
      <c r="D76" s="747"/>
      <c r="E76" s="108" t="s">
        <v>103</v>
      </c>
      <c r="F76" s="108"/>
      <c r="G76" s="109">
        <f>H72</f>
        <v>1.0251859286913918</v>
      </c>
      <c r="H76" s="110"/>
    </row>
    <row r="77" spans="1:8" ht="18" x14ac:dyDescent="0.35">
      <c r="A77" s="12" t="s">
        <v>104</v>
      </c>
      <c r="B77" s="12" t="s">
        <v>105</v>
      </c>
    </row>
    <row r="78" spans="1:8" ht="18" x14ac:dyDescent="0.35">
      <c r="A78" s="12"/>
      <c r="B78" s="12"/>
    </row>
    <row r="79" spans="1:8" ht="26.25" customHeight="1" x14ac:dyDescent="0.45">
      <c r="A79" s="13" t="s">
        <v>4</v>
      </c>
      <c r="B79" s="733" t="str">
        <f>B26</f>
        <v>Lamivudine</v>
      </c>
      <c r="C79" s="733"/>
    </row>
    <row r="80" spans="1:8" ht="26.25" customHeight="1" x14ac:dyDescent="0.45">
      <c r="A80" s="14" t="s">
        <v>43</v>
      </c>
      <c r="B80" s="733" t="str">
        <f>B27</f>
        <v>WRS L3-7</v>
      </c>
      <c r="C80" s="733"/>
    </row>
    <row r="81" spans="1:12" ht="27" customHeight="1" x14ac:dyDescent="0.45">
      <c r="A81" s="14" t="s">
        <v>5</v>
      </c>
      <c r="B81" s="111">
        <f>B28</f>
        <v>84.06</v>
      </c>
    </row>
    <row r="82" spans="1:12" s="609" customFormat="1" ht="27" customHeight="1" x14ac:dyDescent="0.5">
      <c r="A82" s="14" t="s">
        <v>44</v>
      </c>
      <c r="B82" s="16">
        <v>0</v>
      </c>
      <c r="C82" s="724" t="s">
        <v>45</v>
      </c>
      <c r="D82" s="725"/>
      <c r="E82" s="725"/>
      <c r="F82" s="725"/>
      <c r="G82" s="726"/>
      <c r="H82" s="474"/>
      <c r="I82" s="17"/>
      <c r="J82" s="17"/>
      <c r="K82" s="17"/>
      <c r="L82" s="608"/>
    </row>
    <row r="83" spans="1:12" s="609" customFormat="1" ht="19.5" customHeight="1" x14ac:dyDescent="0.35">
      <c r="A83" s="14" t="s">
        <v>46</v>
      </c>
      <c r="B83" s="18">
        <f>B81-B82</f>
        <v>84.06</v>
      </c>
      <c r="C83" s="19"/>
      <c r="D83" s="19"/>
      <c r="E83" s="19"/>
      <c r="F83" s="19"/>
      <c r="G83" s="20"/>
      <c r="H83" s="474"/>
      <c r="I83" s="17"/>
      <c r="J83" s="17"/>
      <c r="K83" s="17"/>
      <c r="L83" s="608"/>
    </row>
    <row r="84" spans="1:12" s="609" customFormat="1" ht="27" customHeight="1" x14ac:dyDescent="0.45">
      <c r="A84" s="14" t="s">
        <v>47</v>
      </c>
      <c r="B84" s="21">
        <v>1</v>
      </c>
      <c r="C84" s="727" t="s">
        <v>106</v>
      </c>
      <c r="D84" s="728"/>
      <c r="E84" s="728"/>
      <c r="F84" s="728"/>
      <c r="G84" s="728"/>
      <c r="H84" s="729"/>
      <c r="I84" s="17"/>
      <c r="J84" s="17"/>
      <c r="K84" s="17"/>
      <c r="L84" s="608"/>
    </row>
    <row r="85" spans="1:12" s="609" customFormat="1" ht="27" customHeight="1" x14ac:dyDescent="0.45">
      <c r="A85" s="14" t="s">
        <v>49</v>
      </c>
      <c r="B85" s="21">
        <v>1</v>
      </c>
      <c r="C85" s="727" t="s">
        <v>107</v>
      </c>
      <c r="D85" s="728"/>
      <c r="E85" s="728"/>
      <c r="F85" s="728"/>
      <c r="G85" s="728"/>
      <c r="H85" s="729"/>
      <c r="I85" s="17"/>
      <c r="J85" s="17"/>
      <c r="K85" s="17"/>
      <c r="L85" s="608"/>
    </row>
    <row r="86" spans="1:12" s="609" customFormat="1" ht="18" x14ac:dyDescent="0.35">
      <c r="A86" s="14"/>
      <c r="B86" s="22"/>
      <c r="C86" s="23"/>
      <c r="D86" s="23"/>
      <c r="E86" s="23"/>
      <c r="F86" s="23"/>
      <c r="G86" s="23"/>
      <c r="H86" s="23"/>
      <c r="I86" s="17"/>
      <c r="J86" s="17"/>
      <c r="K86" s="17"/>
      <c r="L86" s="608"/>
    </row>
    <row r="87" spans="1:12" s="609" customFormat="1" ht="18" x14ac:dyDescent="0.35">
      <c r="A87" s="14" t="s">
        <v>51</v>
      </c>
      <c r="B87" s="24">
        <f>B84/B85</f>
        <v>1</v>
      </c>
      <c r="C87" s="4" t="s">
        <v>52</v>
      </c>
      <c r="D87" s="4"/>
      <c r="E87" s="4"/>
      <c r="F87" s="4"/>
      <c r="G87" s="4"/>
      <c r="H87" s="474"/>
      <c r="I87" s="17"/>
      <c r="J87" s="17"/>
      <c r="K87" s="17"/>
      <c r="L87" s="608"/>
    </row>
    <row r="88" spans="1:12" ht="19.5" customHeight="1" x14ac:dyDescent="0.35">
      <c r="A88" s="12"/>
      <c r="B88" s="12"/>
    </row>
    <row r="89" spans="1:12" ht="27" customHeight="1" x14ac:dyDescent="0.45">
      <c r="A89" s="25" t="s">
        <v>53</v>
      </c>
      <c r="B89" s="26">
        <v>20</v>
      </c>
      <c r="D89" s="112" t="s">
        <v>54</v>
      </c>
      <c r="E89" s="113"/>
      <c r="F89" s="730" t="s">
        <v>55</v>
      </c>
      <c r="G89" s="732"/>
    </row>
    <row r="90" spans="1:12" ht="27" customHeight="1" x14ac:dyDescent="0.45">
      <c r="A90" s="27" t="s">
        <v>56</v>
      </c>
      <c r="B90" s="28">
        <v>4</v>
      </c>
      <c r="C90" s="114" t="s">
        <v>57</v>
      </c>
      <c r="D90" s="30" t="s">
        <v>58</v>
      </c>
      <c r="E90" s="31" t="s">
        <v>59</v>
      </c>
      <c r="F90" s="30" t="s">
        <v>58</v>
      </c>
      <c r="G90" s="115" t="s">
        <v>59</v>
      </c>
      <c r="I90" s="33" t="s">
        <v>60</v>
      </c>
    </row>
    <row r="91" spans="1:12" ht="26.25" customHeight="1" x14ac:dyDescent="0.45">
      <c r="A91" s="27" t="s">
        <v>61</v>
      </c>
      <c r="B91" s="28">
        <v>20</v>
      </c>
      <c r="C91" s="116">
        <v>1</v>
      </c>
      <c r="D91" s="35"/>
      <c r="E91" s="36" t="str">
        <f>IF(ISBLANK(D91),"-",$D$101/$D$98*D91)</f>
        <v>-</v>
      </c>
      <c r="F91" s="35"/>
      <c r="G91" s="37" t="str">
        <f>IF(ISBLANK(F91),"-",$D$101/$F$98*F91)</f>
        <v>-</v>
      </c>
      <c r="I91" s="38"/>
    </row>
    <row r="92" spans="1:12" ht="26.25" customHeight="1" x14ac:dyDescent="0.45">
      <c r="A92" s="27" t="s">
        <v>62</v>
      </c>
      <c r="B92" s="28">
        <v>1</v>
      </c>
      <c r="C92" s="100">
        <v>2</v>
      </c>
      <c r="D92" s="40"/>
      <c r="E92" s="41" t="str">
        <f>IF(ISBLANK(D92),"-",$D$101/$D$98*D92)</f>
        <v>-</v>
      </c>
      <c r="F92" s="40"/>
      <c r="G92" s="42" t="str">
        <f>IF(ISBLANK(F92),"-",$D$101/$F$98*F92)</f>
        <v>-</v>
      </c>
      <c r="I92" s="734" t="e">
        <f>ABS((F96/D96*D95)-F95)/D95</f>
        <v>#DIV/0!</v>
      </c>
    </row>
    <row r="93" spans="1:12" ht="26.25" customHeight="1" x14ac:dyDescent="0.45">
      <c r="A93" s="27" t="s">
        <v>63</v>
      </c>
      <c r="B93" s="28">
        <v>1</v>
      </c>
      <c r="C93" s="100">
        <v>3</v>
      </c>
      <c r="D93" s="40"/>
      <c r="E93" s="41" t="str">
        <f>IF(ISBLANK(D93),"-",$D$101/$D$98*D93)</f>
        <v>-</v>
      </c>
      <c r="F93" s="40"/>
      <c r="G93" s="42" t="str">
        <f>IF(ISBLANK(F93),"-",$D$101/$F$98*F93)</f>
        <v>-</v>
      </c>
      <c r="I93" s="734"/>
    </row>
    <row r="94" spans="1:12" ht="27" customHeight="1" x14ac:dyDescent="0.45">
      <c r="A94" s="27" t="s">
        <v>64</v>
      </c>
      <c r="B94" s="28">
        <v>1</v>
      </c>
      <c r="C94" s="117">
        <v>4</v>
      </c>
      <c r="D94" s="45"/>
      <c r="E94" s="46" t="str">
        <f>IF(ISBLANK(D94),"-",$D$101/$D$98*D94)</f>
        <v>-</v>
      </c>
      <c r="F94" s="118"/>
      <c r="G94" s="47" t="str">
        <f>IF(ISBLANK(F94),"-",$D$101/$F$98*F94)</f>
        <v>-</v>
      </c>
      <c r="I94" s="48"/>
    </row>
    <row r="95" spans="1:12" ht="27" customHeight="1" x14ac:dyDescent="0.45">
      <c r="A95" s="27" t="s">
        <v>65</v>
      </c>
      <c r="B95" s="28">
        <v>1</v>
      </c>
      <c r="C95" s="119" t="s">
        <v>66</v>
      </c>
      <c r="D95" s="120" t="e">
        <f>AVERAGE(D91:D94)</f>
        <v>#DIV/0!</v>
      </c>
      <c r="E95" s="51" t="e">
        <f>AVERAGE(E91:E94)</f>
        <v>#DIV/0!</v>
      </c>
      <c r="F95" s="121"/>
      <c r="G95" s="122" t="e">
        <f>AVERAGE(G91:G94)</f>
        <v>#DIV/0!</v>
      </c>
    </row>
    <row r="96" spans="1:12" ht="26.25" customHeight="1" x14ac:dyDescent="0.45">
      <c r="A96" s="27" t="s">
        <v>67</v>
      </c>
      <c r="B96" s="15">
        <v>1</v>
      </c>
      <c r="C96" s="123" t="s">
        <v>108</v>
      </c>
      <c r="D96" s="124"/>
      <c r="E96" s="43"/>
      <c r="F96" s="55"/>
    </row>
    <row r="97" spans="1:10" ht="26.25" customHeight="1" x14ac:dyDescent="0.45">
      <c r="A97" s="27" t="s">
        <v>69</v>
      </c>
      <c r="B97" s="15">
        <v>1</v>
      </c>
      <c r="C97" s="125" t="s">
        <v>109</v>
      </c>
      <c r="D97" s="126">
        <f>D96*$B$87</f>
        <v>0</v>
      </c>
      <c r="E97" s="58"/>
      <c r="F97" s="57">
        <f>F96*$B$87</f>
        <v>0</v>
      </c>
    </row>
    <row r="98" spans="1:10" ht="19.5" customHeight="1" x14ac:dyDescent="0.35">
      <c r="A98" s="27" t="s">
        <v>71</v>
      </c>
      <c r="B98" s="127">
        <f>(B97/B96)*(B95/B94)*(B93/B92)*(B91/B90)*B89</f>
        <v>100</v>
      </c>
      <c r="C98" s="125" t="s">
        <v>110</v>
      </c>
      <c r="D98" s="128">
        <f>D97*$B$83/100</f>
        <v>0</v>
      </c>
      <c r="E98" s="61"/>
      <c r="F98" s="60">
        <f>F97*$B$83/100</f>
        <v>0</v>
      </c>
    </row>
    <row r="99" spans="1:10" ht="19.5" customHeight="1" x14ac:dyDescent="0.35">
      <c r="A99" s="735" t="s">
        <v>73</v>
      </c>
      <c r="B99" s="749"/>
      <c r="C99" s="125" t="s">
        <v>111</v>
      </c>
      <c r="D99" s="129">
        <f>D98/$B$98</f>
        <v>0</v>
      </c>
      <c r="E99" s="61"/>
      <c r="F99" s="64">
        <f>F98/$B$98</f>
        <v>0</v>
      </c>
      <c r="G99" s="130"/>
      <c r="H99" s="53"/>
    </row>
    <row r="100" spans="1:10" ht="19.5" customHeight="1" x14ac:dyDescent="0.35">
      <c r="A100" s="737"/>
      <c r="B100" s="750"/>
      <c r="C100" s="125" t="s">
        <v>75</v>
      </c>
      <c r="D100" s="131">
        <f>$B$56/$B$116</f>
        <v>3.3333333333333333E-2</v>
      </c>
      <c r="F100" s="69"/>
      <c r="G100" s="132"/>
      <c r="H100" s="53"/>
    </row>
    <row r="101" spans="1:10" ht="18" x14ac:dyDescent="0.35">
      <c r="C101" s="125" t="s">
        <v>76</v>
      </c>
      <c r="D101" s="126">
        <f>D100*$B$98</f>
        <v>3.3333333333333335</v>
      </c>
      <c r="F101" s="69"/>
      <c r="G101" s="130"/>
      <c r="H101" s="53"/>
    </row>
    <row r="102" spans="1:10" ht="19.5" customHeight="1" x14ac:dyDescent="0.35">
      <c r="C102" s="133" t="s">
        <v>77</v>
      </c>
      <c r="D102" s="134">
        <f>D101/B34</f>
        <v>3.3333333333333335</v>
      </c>
      <c r="F102" s="73"/>
      <c r="G102" s="130"/>
      <c r="H102" s="53"/>
      <c r="J102" s="135"/>
    </row>
    <row r="103" spans="1:10" ht="18" x14ac:dyDescent="0.35">
      <c r="C103" s="136" t="s">
        <v>112</v>
      </c>
      <c r="D103" s="137" t="e">
        <f>AVERAGE(E91:E94,G91:G94)</f>
        <v>#DIV/0!</v>
      </c>
      <c r="F103" s="73"/>
      <c r="G103" s="138"/>
      <c r="H103" s="53"/>
      <c r="J103" s="139"/>
    </row>
    <row r="104" spans="1:10" ht="18" x14ac:dyDescent="0.35">
      <c r="C104" s="103" t="s">
        <v>79</v>
      </c>
      <c r="D104" s="140" t="e">
        <f>STDEV(E91:E94,G91:G94)/D103</f>
        <v>#DIV/0!</v>
      </c>
      <c r="F104" s="73"/>
      <c r="G104" s="130"/>
      <c r="H104" s="53"/>
      <c r="J104" s="139"/>
    </row>
    <row r="105" spans="1:10" ht="19.5" customHeight="1" x14ac:dyDescent="0.35">
      <c r="C105" s="105" t="s">
        <v>15</v>
      </c>
      <c r="D105" s="141">
        <f>COUNT(E91:E94,G91:G94)</f>
        <v>0</v>
      </c>
      <c r="F105" s="73"/>
      <c r="G105" s="130"/>
      <c r="H105" s="53"/>
      <c r="J105" s="139"/>
    </row>
    <row r="106" spans="1:10" ht="19.5" customHeight="1" x14ac:dyDescent="0.35">
      <c r="A106" s="77"/>
      <c r="B106" s="77"/>
      <c r="C106" s="77"/>
      <c r="D106" s="77"/>
      <c r="E106" s="77"/>
    </row>
    <row r="107" spans="1:10" ht="26.25" customHeight="1" x14ac:dyDescent="0.45">
      <c r="A107" s="25" t="s">
        <v>113</v>
      </c>
      <c r="B107" s="26">
        <v>900</v>
      </c>
      <c r="C107" s="142" t="s">
        <v>124</v>
      </c>
      <c r="D107" s="143" t="s">
        <v>58</v>
      </c>
      <c r="E107" s="144" t="s">
        <v>114</v>
      </c>
      <c r="F107" s="145" t="s">
        <v>115</v>
      </c>
    </row>
    <row r="108" spans="1:10" ht="26.25" customHeight="1" x14ac:dyDescent="0.45">
      <c r="A108" s="27" t="s">
        <v>116</v>
      </c>
      <c r="B108" s="28">
        <v>1</v>
      </c>
      <c r="C108" s="146">
        <v>1</v>
      </c>
      <c r="D108" s="147"/>
      <c r="E108" s="613" t="str">
        <f t="shared" ref="E108:E113" si="1">IF(ISBLANK(D108),"-",D108/$D$103*$D$100*$B$116)</f>
        <v>-</v>
      </c>
      <c r="F108" s="148" t="str">
        <f t="shared" ref="F108:F113" si="2">IF(ISBLANK(D108), "-", E108/$B$56)</f>
        <v>-</v>
      </c>
    </row>
    <row r="109" spans="1:10" ht="26.25" customHeight="1" x14ac:dyDescent="0.45">
      <c r="A109" s="27" t="s">
        <v>90</v>
      </c>
      <c r="B109" s="28">
        <v>1</v>
      </c>
      <c r="C109" s="146">
        <v>2</v>
      </c>
      <c r="D109" s="147"/>
      <c r="E109" s="614" t="str">
        <f t="shared" si="1"/>
        <v>-</v>
      </c>
      <c r="F109" s="149" t="str">
        <f t="shared" si="2"/>
        <v>-</v>
      </c>
    </row>
    <row r="110" spans="1:10" ht="26.25" customHeight="1" x14ac:dyDescent="0.45">
      <c r="A110" s="27" t="s">
        <v>91</v>
      </c>
      <c r="B110" s="28">
        <v>1</v>
      </c>
      <c r="C110" s="146">
        <v>3</v>
      </c>
      <c r="D110" s="147"/>
      <c r="E110" s="614" t="str">
        <f t="shared" si="1"/>
        <v>-</v>
      </c>
      <c r="F110" s="149" t="str">
        <f t="shared" si="2"/>
        <v>-</v>
      </c>
    </row>
    <row r="111" spans="1:10" ht="26.25" customHeight="1" x14ac:dyDescent="0.45">
      <c r="A111" s="27" t="s">
        <v>92</v>
      </c>
      <c r="B111" s="28">
        <v>1</v>
      </c>
      <c r="C111" s="146">
        <v>4</v>
      </c>
      <c r="D111" s="147"/>
      <c r="E111" s="614" t="str">
        <f t="shared" si="1"/>
        <v>-</v>
      </c>
      <c r="F111" s="149" t="str">
        <f t="shared" si="2"/>
        <v>-</v>
      </c>
    </row>
    <row r="112" spans="1:10" ht="26.25" customHeight="1" x14ac:dyDescent="0.45">
      <c r="A112" s="27" t="s">
        <v>93</v>
      </c>
      <c r="B112" s="28">
        <v>1</v>
      </c>
      <c r="C112" s="146">
        <v>5</v>
      </c>
      <c r="D112" s="147"/>
      <c r="E112" s="614" t="str">
        <f t="shared" si="1"/>
        <v>-</v>
      </c>
      <c r="F112" s="149" t="str">
        <f t="shared" si="2"/>
        <v>-</v>
      </c>
    </row>
    <row r="113" spans="1:10" ht="26.25" customHeight="1" x14ac:dyDescent="0.45">
      <c r="A113" s="27" t="s">
        <v>95</v>
      </c>
      <c r="B113" s="28">
        <v>1</v>
      </c>
      <c r="C113" s="150">
        <v>6</v>
      </c>
      <c r="D113" s="151"/>
      <c r="E113" s="615" t="str">
        <f t="shared" si="1"/>
        <v>-</v>
      </c>
      <c r="F113" s="152" t="str">
        <f t="shared" si="2"/>
        <v>-</v>
      </c>
    </row>
    <row r="114" spans="1:10" ht="26.25" customHeight="1" x14ac:dyDescent="0.45">
      <c r="A114" s="27" t="s">
        <v>96</v>
      </c>
      <c r="B114" s="28">
        <v>1</v>
      </c>
      <c r="C114" s="146"/>
      <c r="D114" s="100"/>
      <c r="E114" s="3"/>
      <c r="F114" s="153"/>
    </row>
    <row r="115" spans="1:10" ht="26.25" customHeight="1" x14ac:dyDescent="0.45">
      <c r="A115" s="27" t="s">
        <v>97</v>
      </c>
      <c r="B115" s="28">
        <v>1</v>
      </c>
      <c r="C115" s="146"/>
      <c r="D115" s="616" t="s">
        <v>66</v>
      </c>
      <c r="E115" s="619" t="e">
        <f>AVERAGE(E108:E113)</f>
        <v>#DIV/0!</v>
      </c>
      <c r="F115" s="154" t="e">
        <f>AVERAGE(F108:F113)</f>
        <v>#DIV/0!</v>
      </c>
    </row>
    <row r="116" spans="1:10" ht="27" customHeight="1" x14ac:dyDescent="0.45">
      <c r="A116" s="27" t="s">
        <v>98</v>
      </c>
      <c r="B116" s="59">
        <f>(B115/B114)*(B113/B112)*(B111/B110)*(B109/B108)*B107</f>
        <v>900</v>
      </c>
      <c r="C116" s="155"/>
      <c r="D116" s="617" t="s">
        <v>79</v>
      </c>
      <c r="E116" s="620" t="e">
        <f>STDEV(E108:E113)/E115</f>
        <v>#DIV/0!</v>
      </c>
      <c r="F116" s="156" t="e">
        <f>STDEV(F108:F113)/F115</f>
        <v>#DIV/0!</v>
      </c>
      <c r="I116" s="3"/>
    </row>
    <row r="117" spans="1:10" ht="27" customHeight="1" x14ac:dyDescent="0.45">
      <c r="A117" s="735" t="s">
        <v>73</v>
      </c>
      <c r="B117" s="736"/>
      <c r="C117" s="157"/>
      <c r="D117" s="618" t="s">
        <v>15</v>
      </c>
      <c r="E117" s="621">
        <f>COUNT(E108:E113)</f>
        <v>0</v>
      </c>
      <c r="F117" s="158">
        <f>COUNT(F108:F113)</f>
        <v>0</v>
      </c>
      <c r="I117" s="3"/>
      <c r="J117" s="139"/>
    </row>
    <row r="118" spans="1:10" ht="19.5" customHeight="1" x14ac:dyDescent="0.35">
      <c r="A118" s="737"/>
      <c r="B118" s="738"/>
      <c r="C118" s="3"/>
      <c r="D118" s="3"/>
      <c r="E118" s="3"/>
      <c r="F118" s="100"/>
      <c r="G118" s="3"/>
      <c r="H118" s="3"/>
      <c r="I118" s="3"/>
    </row>
    <row r="119" spans="1:10" ht="18" x14ac:dyDescent="0.35">
      <c r="A119" s="167"/>
      <c r="B119" s="23"/>
      <c r="C119" s="3"/>
      <c r="D119" s="3"/>
      <c r="E119" s="3"/>
      <c r="F119" s="100"/>
      <c r="G119" s="3"/>
      <c r="H119" s="3"/>
      <c r="I119" s="3"/>
    </row>
    <row r="120" spans="1:10" ht="26.25" customHeight="1" x14ac:dyDescent="0.45">
      <c r="A120" s="13" t="s">
        <v>101</v>
      </c>
      <c r="B120" s="107" t="s">
        <v>117</v>
      </c>
      <c r="C120" s="747" t="str">
        <f>C76</f>
        <v>Lamivudine</v>
      </c>
      <c r="D120" s="747"/>
      <c r="E120" s="108" t="s">
        <v>118</v>
      </c>
      <c r="F120" s="108"/>
      <c r="G120" s="109" t="e">
        <f>F115</f>
        <v>#DIV/0!</v>
      </c>
      <c r="H120" s="3"/>
      <c r="I120" s="3"/>
    </row>
    <row r="121" spans="1:10" ht="19.5" customHeight="1" x14ac:dyDescent="0.35">
      <c r="A121" s="159"/>
      <c r="B121" s="159"/>
      <c r="C121" s="160"/>
      <c r="D121" s="160"/>
      <c r="E121" s="160"/>
      <c r="F121" s="160"/>
      <c r="G121" s="160"/>
      <c r="H121" s="160"/>
    </row>
    <row r="122" spans="1:10" ht="18" x14ac:dyDescent="0.35">
      <c r="B122" s="748" t="s">
        <v>21</v>
      </c>
      <c r="C122" s="748"/>
      <c r="E122" s="114" t="s">
        <v>22</v>
      </c>
      <c r="F122" s="161"/>
      <c r="G122" s="748" t="s">
        <v>23</v>
      </c>
      <c r="H122" s="748"/>
    </row>
    <row r="123" spans="1:10" ht="69.900000000000006" customHeight="1" x14ac:dyDescent="0.35">
      <c r="A123" s="162" t="s">
        <v>24</v>
      </c>
      <c r="B123" s="163"/>
      <c r="C123" s="163"/>
      <c r="E123" s="163"/>
      <c r="F123" s="3"/>
      <c r="G123" s="164"/>
      <c r="H123" s="164"/>
    </row>
    <row r="124" spans="1:10" ht="69.900000000000006" customHeight="1" x14ac:dyDescent="0.35">
      <c r="A124" s="162" t="s">
        <v>25</v>
      </c>
      <c r="B124" s="165"/>
      <c r="C124" s="165"/>
      <c r="E124" s="165"/>
      <c r="F124" s="3"/>
      <c r="G124" s="166"/>
      <c r="H124" s="166"/>
    </row>
    <row r="125" spans="1:10" ht="18" x14ac:dyDescent="0.35">
      <c r="A125" s="99"/>
      <c r="B125" s="99"/>
      <c r="C125" s="100"/>
      <c r="D125" s="100"/>
      <c r="E125" s="100"/>
      <c r="F125" s="104"/>
      <c r="G125" s="100"/>
      <c r="H125" s="100"/>
      <c r="I125" s="3"/>
    </row>
    <row r="126" spans="1:10" ht="18" x14ac:dyDescent="0.35">
      <c r="A126" s="99"/>
      <c r="B126" s="99"/>
      <c r="C126" s="100"/>
      <c r="D126" s="100"/>
      <c r="E126" s="100"/>
      <c r="F126" s="104"/>
      <c r="G126" s="100"/>
      <c r="H126" s="100"/>
      <c r="I126" s="3"/>
    </row>
    <row r="127" spans="1:10" ht="18" x14ac:dyDescent="0.35">
      <c r="A127" s="99"/>
      <c r="B127" s="99"/>
      <c r="C127" s="100"/>
      <c r="D127" s="100"/>
      <c r="E127" s="100"/>
      <c r="F127" s="104"/>
      <c r="G127" s="100"/>
      <c r="H127" s="100"/>
      <c r="I127" s="3"/>
    </row>
    <row r="128" spans="1:10" ht="18" x14ac:dyDescent="0.35">
      <c r="A128" s="99"/>
      <c r="B128" s="99"/>
      <c r="C128" s="100"/>
      <c r="D128" s="100"/>
      <c r="E128" s="100"/>
      <c r="F128" s="104"/>
      <c r="G128" s="100"/>
      <c r="H128" s="100"/>
      <c r="I128" s="3"/>
    </row>
    <row r="129" spans="1:9" ht="18" x14ac:dyDescent="0.35">
      <c r="A129" s="99"/>
      <c r="B129" s="99"/>
      <c r="C129" s="100"/>
      <c r="D129" s="100"/>
      <c r="E129" s="100"/>
      <c r="F129" s="104"/>
      <c r="G129" s="100"/>
      <c r="H129" s="100"/>
      <c r="I129" s="3"/>
    </row>
    <row r="130" spans="1:9" ht="18" x14ac:dyDescent="0.35">
      <c r="A130" s="99"/>
      <c r="B130" s="99"/>
      <c r="C130" s="100"/>
      <c r="D130" s="100"/>
      <c r="E130" s="100"/>
      <c r="F130" s="104"/>
      <c r="G130" s="100"/>
      <c r="H130" s="100"/>
      <c r="I130" s="3"/>
    </row>
    <row r="131" spans="1:9" ht="18" x14ac:dyDescent="0.35">
      <c r="A131" s="99"/>
      <c r="B131" s="99"/>
      <c r="C131" s="100"/>
      <c r="D131" s="100"/>
      <c r="E131" s="100"/>
      <c r="F131" s="104"/>
      <c r="G131" s="100"/>
      <c r="H131" s="100"/>
      <c r="I131" s="3"/>
    </row>
    <row r="132" spans="1:9" ht="18" x14ac:dyDescent="0.35">
      <c r="A132" s="99"/>
      <c r="B132" s="99"/>
      <c r="C132" s="100"/>
      <c r="D132" s="100"/>
      <c r="E132" s="100"/>
      <c r="F132" s="104"/>
      <c r="G132" s="100"/>
      <c r="H132" s="100"/>
      <c r="I132" s="3"/>
    </row>
    <row r="133" spans="1:9" ht="18" x14ac:dyDescent="0.35">
      <c r="A133" s="99"/>
      <c r="B133" s="99"/>
      <c r="C133" s="100"/>
      <c r="D133" s="100"/>
      <c r="E133" s="100"/>
      <c r="F133" s="104"/>
      <c r="G133" s="100"/>
      <c r="H133" s="100"/>
      <c r="I133" s="3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35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20:C20"/>
    <mergeCell ref="B21:H2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rintOptions horizontalCentered="1"/>
  <pageMargins left="0.7" right="0.7" top="0.75" bottom="0.75" header="0.3" footer="0.3"/>
  <pageSetup paperSize="9" scale="27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N250"/>
  <sheetViews>
    <sheetView view="pageBreakPreview" topLeftCell="A79" zoomScale="60" zoomScaleNormal="70" zoomScalePageLayoutView="50" workbookViewId="0">
      <selection activeCell="F81" sqref="F81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1"/>
  </cols>
  <sheetData>
    <row r="1" spans="1:9" ht="18.75" customHeight="1" x14ac:dyDescent="0.3">
      <c r="A1" s="745" t="s">
        <v>40</v>
      </c>
      <c r="B1" s="745"/>
      <c r="C1" s="745"/>
      <c r="D1" s="745"/>
      <c r="E1" s="745"/>
      <c r="F1" s="745"/>
      <c r="G1" s="745"/>
      <c r="H1" s="745"/>
      <c r="I1" s="745"/>
    </row>
    <row r="2" spans="1:9" ht="18.75" customHeight="1" x14ac:dyDescent="0.3">
      <c r="A2" s="745"/>
      <c r="B2" s="745"/>
      <c r="C2" s="745"/>
      <c r="D2" s="745"/>
      <c r="E2" s="745"/>
      <c r="F2" s="745"/>
      <c r="G2" s="745"/>
      <c r="H2" s="745"/>
      <c r="I2" s="745"/>
    </row>
    <row r="3" spans="1:9" ht="18.75" customHeight="1" x14ac:dyDescent="0.3">
      <c r="A3" s="745"/>
      <c r="B3" s="745"/>
      <c r="C3" s="745"/>
      <c r="D3" s="745"/>
      <c r="E3" s="745"/>
      <c r="F3" s="745"/>
      <c r="G3" s="745"/>
      <c r="H3" s="745"/>
      <c r="I3" s="745"/>
    </row>
    <row r="4" spans="1:9" ht="18.75" customHeight="1" x14ac:dyDescent="0.3">
      <c r="A4" s="745"/>
      <c r="B4" s="745"/>
      <c r="C4" s="745"/>
      <c r="D4" s="745"/>
      <c r="E4" s="745"/>
      <c r="F4" s="745"/>
      <c r="G4" s="745"/>
      <c r="H4" s="745"/>
      <c r="I4" s="745"/>
    </row>
    <row r="5" spans="1:9" ht="18.75" customHeight="1" x14ac:dyDescent="0.3">
      <c r="A5" s="745"/>
      <c r="B5" s="745"/>
      <c r="C5" s="745"/>
      <c r="D5" s="745"/>
      <c r="E5" s="745"/>
      <c r="F5" s="745"/>
      <c r="G5" s="745"/>
      <c r="H5" s="745"/>
      <c r="I5" s="745"/>
    </row>
    <row r="6" spans="1:9" ht="18.75" customHeight="1" x14ac:dyDescent="0.3">
      <c r="A6" s="745"/>
      <c r="B6" s="745"/>
      <c r="C6" s="745"/>
      <c r="D6" s="745"/>
      <c r="E6" s="745"/>
      <c r="F6" s="745"/>
      <c r="G6" s="745"/>
      <c r="H6" s="745"/>
      <c r="I6" s="745"/>
    </row>
    <row r="7" spans="1:9" ht="18.75" customHeight="1" x14ac:dyDescent="0.3">
      <c r="A7" s="745"/>
      <c r="B7" s="745"/>
      <c r="C7" s="745"/>
      <c r="D7" s="745"/>
      <c r="E7" s="745"/>
      <c r="F7" s="745"/>
      <c r="G7" s="745"/>
      <c r="H7" s="745"/>
      <c r="I7" s="745"/>
    </row>
    <row r="8" spans="1:9" x14ac:dyDescent="0.3">
      <c r="A8" s="746" t="s">
        <v>41</v>
      </c>
      <c r="B8" s="746"/>
      <c r="C8" s="746"/>
      <c r="D8" s="746"/>
      <c r="E8" s="746"/>
      <c r="F8" s="746"/>
      <c r="G8" s="746"/>
      <c r="H8" s="746"/>
      <c r="I8" s="746"/>
    </row>
    <row r="9" spans="1:9" x14ac:dyDescent="0.3">
      <c r="A9" s="746"/>
      <c r="B9" s="746"/>
      <c r="C9" s="746"/>
      <c r="D9" s="746"/>
      <c r="E9" s="746"/>
      <c r="F9" s="746"/>
      <c r="G9" s="746"/>
      <c r="H9" s="746"/>
      <c r="I9" s="746"/>
    </row>
    <row r="10" spans="1:9" x14ac:dyDescent="0.3">
      <c r="A10" s="746"/>
      <c r="B10" s="746"/>
      <c r="C10" s="746"/>
      <c r="D10" s="746"/>
      <c r="E10" s="746"/>
      <c r="F10" s="746"/>
      <c r="G10" s="746"/>
      <c r="H10" s="746"/>
      <c r="I10" s="746"/>
    </row>
    <row r="11" spans="1:9" x14ac:dyDescent="0.3">
      <c r="A11" s="746"/>
      <c r="B11" s="746"/>
      <c r="C11" s="746"/>
      <c r="D11" s="746"/>
      <c r="E11" s="746"/>
      <c r="F11" s="746"/>
      <c r="G11" s="746"/>
      <c r="H11" s="746"/>
      <c r="I11" s="746"/>
    </row>
    <row r="12" spans="1:9" x14ac:dyDescent="0.3">
      <c r="A12" s="746"/>
      <c r="B12" s="746"/>
      <c r="C12" s="746"/>
      <c r="D12" s="746"/>
      <c r="E12" s="746"/>
      <c r="F12" s="746"/>
      <c r="G12" s="746"/>
      <c r="H12" s="746"/>
      <c r="I12" s="746"/>
    </row>
    <row r="13" spans="1:9" x14ac:dyDescent="0.3">
      <c r="A13" s="746"/>
      <c r="B13" s="746"/>
      <c r="C13" s="746"/>
      <c r="D13" s="746"/>
      <c r="E13" s="746"/>
      <c r="F13" s="746"/>
      <c r="G13" s="746"/>
      <c r="H13" s="746"/>
      <c r="I13" s="746"/>
    </row>
    <row r="14" spans="1:9" x14ac:dyDescent="0.3">
      <c r="A14" s="746"/>
      <c r="B14" s="746"/>
      <c r="C14" s="746"/>
      <c r="D14" s="746"/>
      <c r="E14" s="746"/>
      <c r="F14" s="746"/>
      <c r="G14" s="746"/>
      <c r="H14" s="746"/>
      <c r="I14" s="746"/>
    </row>
    <row r="15" spans="1:9" ht="19.5" customHeight="1" x14ac:dyDescent="0.35">
      <c r="A15" s="173"/>
    </row>
    <row r="16" spans="1:9" ht="19.5" customHeight="1" x14ac:dyDescent="0.35">
      <c r="A16" s="718" t="s">
        <v>26</v>
      </c>
      <c r="B16" s="719"/>
      <c r="C16" s="719"/>
      <c r="D16" s="719"/>
      <c r="E16" s="719"/>
      <c r="F16" s="719"/>
      <c r="G16" s="719"/>
      <c r="H16" s="720"/>
    </row>
    <row r="17" spans="1:14" ht="20.25" customHeight="1" x14ac:dyDescent="0.3">
      <c r="A17" s="721" t="s">
        <v>42</v>
      </c>
      <c r="B17" s="721"/>
      <c r="C17" s="721"/>
      <c r="D17" s="721"/>
      <c r="E17" s="721"/>
      <c r="F17" s="721"/>
      <c r="G17" s="721"/>
      <c r="H17" s="721"/>
    </row>
    <row r="18" spans="1:14" ht="26.25" customHeight="1" x14ac:dyDescent="0.5">
      <c r="A18" s="175" t="s">
        <v>28</v>
      </c>
      <c r="B18" s="605" t="s">
        <v>130</v>
      </c>
      <c r="C18" s="605"/>
      <c r="D18" s="514"/>
      <c r="E18" s="350"/>
      <c r="F18" s="519"/>
      <c r="G18" s="519"/>
      <c r="H18" s="519"/>
    </row>
    <row r="19" spans="1:14" ht="26.25" customHeight="1" x14ac:dyDescent="0.5">
      <c r="A19" s="175" t="s">
        <v>29</v>
      </c>
      <c r="B19" s="682" t="s">
        <v>128</v>
      </c>
      <c r="C19" s="519">
        <v>29</v>
      </c>
      <c r="D19" s="519"/>
      <c r="E19" s="519"/>
      <c r="F19" s="519"/>
      <c r="G19" s="519"/>
      <c r="H19" s="519"/>
    </row>
    <row r="20" spans="1:14" ht="26.25" customHeight="1" x14ac:dyDescent="0.5">
      <c r="A20" s="175" t="s">
        <v>30</v>
      </c>
      <c r="B20" s="722" t="s">
        <v>122</v>
      </c>
      <c r="C20" s="722"/>
      <c r="D20" s="519"/>
      <c r="E20" s="519"/>
      <c r="F20" s="519"/>
      <c r="G20" s="519"/>
      <c r="H20" s="519"/>
    </row>
    <row r="21" spans="1:14" ht="26.25" customHeight="1" x14ac:dyDescent="0.5">
      <c r="A21" s="175" t="s">
        <v>31</v>
      </c>
      <c r="B21" s="722" t="s">
        <v>131</v>
      </c>
      <c r="C21" s="722"/>
      <c r="D21" s="722"/>
      <c r="E21" s="722"/>
      <c r="F21" s="722"/>
      <c r="G21" s="722"/>
      <c r="H21" s="722"/>
      <c r="I21" s="176"/>
    </row>
    <row r="22" spans="1:14" ht="26.25" customHeight="1" x14ac:dyDescent="0.5">
      <c r="A22" s="175" t="s">
        <v>32</v>
      </c>
      <c r="B22" s="681">
        <v>42553.599317129629</v>
      </c>
      <c r="C22" s="519"/>
      <c r="D22" s="519"/>
      <c r="E22" s="519"/>
      <c r="F22" s="519"/>
      <c r="G22" s="519"/>
      <c r="H22" s="519"/>
    </row>
    <row r="23" spans="1:14" ht="26.25" customHeight="1" x14ac:dyDescent="0.5">
      <c r="A23" s="175" t="s">
        <v>33</v>
      </c>
      <c r="B23" s="352"/>
      <c r="C23" s="519"/>
      <c r="D23" s="519"/>
      <c r="E23" s="519"/>
      <c r="F23" s="519"/>
      <c r="G23" s="519"/>
      <c r="H23" s="519"/>
    </row>
    <row r="24" spans="1:14" ht="18" x14ac:dyDescent="0.35">
      <c r="A24" s="175"/>
      <c r="B24" s="177"/>
    </row>
    <row r="25" spans="1:14" ht="18" x14ac:dyDescent="0.35">
      <c r="A25" s="178" t="s">
        <v>1</v>
      </c>
      <c r="B25" s="177"/>
    </row>
    <row r="26" spans="1:14" ht="26.25" customHeight="1" x14ac:dyDescent="0.45">
      <c r="A26" s="179" t="s">
        <v>4</v>
      </c>
      <c r="B26" s="717" t="s">
        <v>125</v>
      </c>
      <c r="C26" s="717"/>
    </row>
    <row r="27" spans="1:14" ht="26.25" customHeight="1" x14ac:dyDescent="0.65">
      <c r="A27" s="180" t="s">
        <v>43</v>
      </c>
      <c r="B27" s="723" t="s">
        <v>133</v>
      </c>
      <c r="C27" s="723"/>
    </row>
    <row r="28" spans="1:14" ht="27" customHeight="1" x14ac:dyDescent="0.45">
      <c r="A28" s="180" t="s">
        <v>5</v>
      </c>
      <c r="B28" s="181">
        <v>98.8</v>
      </c>
    </row>
    <row r="29" spans="1:14" s="2" customFormat="1" ht="27" customHeight="1" x14ac:dyDescent="0.5">
      <c r="A29" s="180" t="s">
        <v>44</v>
      </c>
      <c r="B29" s="182"/>
      <c r="C29" s="724" t="s">
        <v>45</v>
      </c>
      <c r="D29" s="725"/>
      <c r="E29" s="725"/>
      <c r="F29" s="725"/>
      <c r="G29" s="726"/>
      <c r="H29" s="474"/>
      <c r="I29" s="183"/>
      <c r="J29" s="183"/>
      <c r="K29" s="183"/>
      <c r="L29" s="183"/>
    </row>
    <row r="30" spans="1:14" s="2" customFormat="1" ht="19.5" customHeight="1" x14ac:dyDescent="0.35">
      <c r="A30" s="180" t="s">
        <v>46</v>
      </c>
      <c r="B30" s="184">
        <f>B28-B29</f>
        <v>98.8</v>
      </c>
      <c r="C30" s="185"/>
      <c r="D30" s="185"/>
      <c r="E30" s="185"/>
      <c r="F30" s="185"/>
      <c r="G30" s="186"/>
      <c r="H30" s="474"/>
      <c r="I30" s="183"/>
      <c r="J30" s="183"/>
      <c r="K30" s="183"/>
      <c r="L30" s="183"/>
    </row>
    <row r="31" spans="1:14" s="2" customFormat="1" ht="27" customHeight="1" x14ac:dyDescent="0.45">
      <c r="A31" s="180" t="s">
        <v>47</v>
      </c>
      <c r="B31" s="187">
        <v>1</v>
      </c>
      <c r="C31" s="727" t="s">
        <v>48</v>
      </c>
      <c r="D31" s="728"/>
      <c r="E31" s="728"/>
      <c r="F31" s="728"/>
      <c r="G31" s="728"/>
      <c r="H31" s="729"/>
      <c r="I31" s="183"/>
      <c r="J31" s="183"/>
      <c r="K31" s="183"/>
      <c r="L31" s="183"/>
    </row>
    <row r="32" spans="1:14" s="2" customFormat="1" ht="27" customHeight="1" x14ac:dyDescent="0.45">
      <c r="A32" s="180" t="s">
        <v>49</v>
      </c>
      <c r="B32" s="187">
        <v>1</v>
      </c>
      <c r="C32" s="727" t="s">
        <v>50</v>
      </c>
      <c r="D32" s="728"/>
      <c r="E32" s="728"/>
      <c r="F32" s="728"/>
      <c r="G32" s="728"/>
      <c r="H32" s="729"/>
      <c r="I32" s="183"/>
      <c r="J32" s="183"/>
      <c r="K32" s="183"/>
      <c r="L32" s="188"/>
      <c r="M32" s="188"/>
      <c r="N32" s="189"/>
    </row>
    <row r="33" spans="1:14" s="2" customFormat="1" ht="17.25" customHeight="1" x14ac:dyDescent="0.35">
      <c r="A33" s="180"/>
      <c r="B33" s="190"/>
      <c r="C33" s="191"/>
      <c r="D33" s="191"/>
      <c r="E33" s="191"/>
      <c r="F33" s="191"/>
      <c r="G33" s="191"/>
      <c r="H33" s="191"/>
      <c r="I33" s="183"/>
      <c r="J33" s="183"/>
      <c r="K33" s="183"/>
      <c r="L33" s="188"/>
      <c r="M33" s="188"/>
      <c r="N33" s="189"/>
    </row>
    <row r="34" spans="1:14" s="2" customFormat="1" ht="18" x14ac:dyDescent="0.35">
      <c r="A34" s="180" t="s">
        <v>51</v>
      </c>
      <c r="B34" s="192">
        <f>B31/B32</f>
        <v>1</v>
      </c>
      <c r="C34" s="174" t="s">
        <v>52</v>
      </c>
      <c r="D34" s="174"/>
      <c r="E34" s="174"/>
      <c r="F34" s="174"/>
      <c r="G34" s="174"/>
      <c r="H34" s="474"/>
      <c r="I34" s="183"/>
      <c r="J34" s="183"/>
      <c r="K34" s="183"/>
      <c r="L34" s="188"/>
      <c r="M34" s="188"/>
      <c r="N34" s="189"/>
    </row>
    <row r="35" spans="1:14" s="2" customFormat="1" ht="19.5" customHeight="1" x14ac:dyDescent="0.35">
      <c r="A35" s="180"/>
      <c r="B35" s="184"/>
      <c r="C35" s="452"/>
      <c r="D35" s="452"/>
      <c r="E35" s="452"/>
      <c r="F35" s="452"/>
      <c r="G35" s="174"/>
      <c r="H35" s="474"/>
      <c r="I35" s="183"/>
      <c r="J35" s="183"/>
      <c r="K35" s="183"/>
      <c r="L35" s="188"/>
      <c r="M35" s="188"/>
      <c r="N35" s="189"/>
    </row>
    <row r="36" spans="1:14" s="2" customFormat="1" ht="27" customHeight="1" x14ac:dyDescent="0.45">
      <c r="A36" s="193" t="s">
        <v>53</v>
      </c>
      <c r="B36" s="194">
        <v>20</v>
      </c>
      <c r="C36" s="174"/>
      <c r="D36" s="730" t="s">
        <v>54</v>
      </c>
      <c r="E36" s="731"/>
      <c r="F36" s="730" t="s">
        <v>55</v>
      </c>
      <c r="G36" s="732"/>
      <c r="H36" s="474"/>
      <c r="J36" s="183"/>
      <c r="K36" s="183"/>
      <c r="L36" s="188"/>
      <c r="M36" s="188"/>
      <c r="N36" s="189"/>
    </row>
    <row r="37" spans="1:14" s="2" customFormat="1" ht="27" customHeight="1" x14ac:dyDescent="0.45">
      <c r="A37" s="195" t="s">
        <v>56</v>
      </c>
      <c r="B37" s="196">
        <v>4</v>
      </c>
      <c r="C37" s="197" t="s">
        <v>57</v>
      </c>
      <c r="D37" s="198" t="s">
        <v>58</v>
      </c>
      <c r="E37" s="199" t="s">
        <v>59</v>
      </c>
      <c r="F37" s="198" t="s">
        <v>58</v>
      </c>
      <c r="G37" s="200" t="s">
        <v>59</v>
      </c>
      <c r="H37" s="474"/>
      <c r="I37" s="201" t="s">
        <v>60</v>
      </c>
      <c r="J37" s="183"/>
      <c r="K37" s="183"/>
      <c r="L37" s="188"/>
      <c r="M37" s="188"/>
      <c r="N37" s="189"/>
    </row>
    <row r="38" spans="1:14" s="2" customFormat="1" ht="26.25" customHeight="1" x14ac:dyDescent="0.45">
      <c r="A38" s="195" t="s">
        <v>61</v>
      </c>
      <c r="B38" s="196">
        <v>20</v>
      </c>
      <c r="C38" s="202">
        <v>1</v>
      </c>
      <c r="D38" s="203">
        <v>113987411</v>
      </c>
      <c r="E38" s="204">
        <f>IF(ISBLANK(D38),"-",$D$48/$D$45*D38)</f>
        <v>103472532.27065594</v>
      </c>
      <c r="F38" s="203">
        <v>103761739</v>
      </c>
      <c r="G38" s="205">
        <f>IF(ISBLANK(F38),"-",$D$48/$F$45*F38)</f>
        <v>102460490.76725587</v>
      </c>
      <c r="H38" s="474"/>
      <c r="I38" s="206"/>
      <c r="J38" s="183"/>
      <c r="K38" s="183"/>
      <c r="L38" s="188"/>
      <c r="M38" s="188"/>
      <c r="N38" s="189"/>
    </row>
    <row r="39" spans="1:14" s="2" customFormat="1" ht="26.25" customHeight="1" x14ac:dyDescent="0.45">
      <c r="A39" s="195" t="s">
        <v>62</v>
      </c>
      <c r="B39" s="196">
        <v>1</v>
      </c>
      <c r="C39" s="207">
        <v>2</v>
      </c>
      <c r="D39" s="208">
        <v>114179995</v>
      </c>
      <c r="E39" s="209">
        <f>IF(ISBLANK(D39),"-",$D$48/$D$45*D39)</f>
        <v>103647351.17372598</v>
      </c>
      <c r="F39" s="208">
        <v>103769139</v>
      </c>
      <c r="G39" s="210">
        <f>IF(ISBLANK(F39),"-",$D$48/$F$45*F39)</f>
        <v>102467797.96583393</v>
      </c>
      <c r="H39" s="474"/>
      <c r="I39" s="734">
        <f>ABS((F43/D43*D42)-F42)/D42</f>
        <v>9.8598563765609909E-3</v>
      </c>
      <c r="J39" s="183"/>
      <c r="K39" s="183"/>
      <c r="L39" s="188"/>
      <c r="M39" s="188"/>
      <c r="N39" s="189"/>
    </row>
    <row r="40" spans="1:14" ht="26.25" customHeight="1" x14ac:dyDescent="0.45">
      <c r="A40" s="195" t="s">
        <v>63</v>
      </c>
      <c r="B40" s="196">
        <v>1</v>
      </c>
      <c r="C40" s="207">
        <v>3</v>
      </c>
      <c r="D40" s="208">
        <v>114138829</v>
      </c>
      <c r="E40" s="209">
        <f>IF(ISBLANK(D40),"-",$D$48/$D$45*D40)</f>
        <v>103609982.57112254</v>
      </c>
      <c r="F40" s="208">
        <v>103770167</v>
      </c>
      <c r="G40" s="210">
        <f>IF(ISBLANK(F40),"-",$D$48/$F$45*F40)</f>
        <v>102468813.07396072</v>
      </c>
      <c r="I40" s="734"/>
      <c r="L40" s="188"/>
      <c r="M40" s="188"/>
      <c r="N40" s="211"/>
    </row>
    <row r="41" spans="1:14" ht="27" customHeight="1" x14ac:dyDescent="0.45">
      <c r="A41" s="195" t="s">
        <v>64</v>
      </c>
      <c r="B41" s="196">
        <v>1</v>
      </c>
      <c r="C41" s="212">
        <v>4</v>
      </c>
      <c r="D41" s="213"/>
      <c r="E41" s="214" t="str">
        <f>IF(ISBLANK(D41),"-",$D$48/$D$45*D41)</f>
        <v>-</v>
      </c>
      <c r="F41" s="213"/>
      <c r="G41" s="215" t="str">
        <f>IF(ISBLANK(F41),"-",$D$48/$F$45*F41)</f>
        <v>-</v>
      </c>
      <c r="I41" s="216"/>
      <c r="L41" s="188"/>
      <c r="M41" s="188"/>
      <c r="N41" s="211"/>
    </row>
    <row r="42" spans="1:14" ht="27" customHeight="1" x14ac:dyDescent="0.45">
      <c r="A42" s="195" t="s">
        <v>65</v>
      </c>
      <c r="B42" s="196">
        <v>1</v>
      </c>
      <c r="C42" s="217" t="s">
        <v>66</v>
      </c>
      <c r="D42" s="218">
        <f>AVERAGE(D38:D41)</f>
        <v>114102078.33333333</v>
      </c>
      <c r="E42" s="219">
        <f>AVERAGE(E38:E41)</f>
        <v>103576622.00516815</v>
      </c>
      <c r="F42" s="218">
        <f>AVERAGE(F38:F41)</f>
        <v>103767015</v>
      </c>
      <c r="G42" s="220">
        <f>AVERAGE(G38:G41)</f>
        <v>102465700.60235018</v>
      </c>
      <c r="H42" s="221"/>
    </row>
    <row r="43" spans="1:14" ht="26.25" customHeight="1" x14ac:dyDescent="0.45">
      <c r="A43" s="195" t="s">
        <v>67</v>
      </c>
      <c r="B43" s="196">
        <v>1</v>
      </c>
      <c r="C43" s="222" t="s">
        <v>68</v>
      </c>
      <c r="D43" s="756">
        <v>22.3</v>
      </c>
      <c r="E43" s="211"/>
      <c r="F43" s="756">
        <v>20.5</v>
      </c>
      <c r="H43" s="221"/>
    </row>
    <row r="44" spans="1:14" ht="26.25" customHeight="1" x14ac:dyDescent="0.45">
      <c r="A44" s="195" t="s">
        <v>69</v>
      </c>
      <c r="B44" s="196">
        <v>1</v>
      </c>
      <c r="C44" s="224" t="s">
        <v>70</v>
      </c>
      <c r="D44" s="225">
        <f>D43*$B$34</f>
        <v>22.3</v>
      </c>
      <c r="E44" s="226"/>
      <c r="F44" s="225">
        <f>F43*$B$34</f>
        <v>20.5</v>
      </c>
      <c r="H44" s="221"/>
    </row>
    <row r="45" spans="1:14" ht="19.5" customHeight="1" x14ac:dyDescent="0.35">
      <c r="A45" s="195" t="s">
        <v>71</v>
      </c>
      <c r="B45" s="227">
        <f>(B44/B43)*(B42/B41)*(B40/B39)*(B38/B37)*B36</f>
        <v>100</v>
      </c>
      <c r="C45" s="224" t="s">
        <v>72</v>
      </c>
      <c r="D45" s="228">
        <f>D44*$B$30/100</f>
        <v>22.032399999999999</v>
      </c>
      <c r="E45" s="229"/>
      <c r="F45" s="228">
        <f>F44*$B$30/100</f>
        <v>20.253999999999998</v>
      </c>
      <c r="H45" s="221"/>
    </row>
    <row r="46" spans="1:14" ht="19.5" customHeight="1" x14ac:dyDescent="0.35">
      <c r="A46" s="735" t="s">
        <v>73</v>
      </c>
      <c r="B46" s="736"/>
      <c r="C46" s="224" t="s">
        <v>74</v>
      </c>
      <c r="D46" s="230">
        <f>D45/$B$45</f>
        <v>0.22032399999999999</v>
      </c>
      <c r="E46" s="231"/>
      <c r="F46" s="232">
        <f>F45/$B$45</f>
        <v>0.20253999999999997</v>
      </c>
      <c r="H46" s="221"/>
    </row>
    <row r="47" spans="1:14" ht="27" customHeight="1" x14ac:dyDescent="0.45">
      <c r="A47" s="737"/>
      <c r="B47" s="738"/>
      <c r="C47" s="233" t="s">
        <v>75</v>
      </c>
      <c r="D47" s="234">
        <v>0.2</v>
      </c>
      <c r="E47" s="235"/>
      <c r="F47" s="231"/>
      <c r="H47" s="221"/>
    </row>
    <row r="48" spans="1:14" ht="18" x14ac:dyDescent="0.35">
      <c r="C48" s="236" t="s">
        <v>76</v>
      </c>
      <c r="D48" s="228">
        <f>D47*$B$45</f>
        <v>20</v>
      </c>
      <c r="F48" s="237"/>
      <c r="H48" s="221"/>
    </row>
    <row r="49" spans="1:12" ht="19.5" customHeight="1" x14ac:dyDescent="0.35">
      <c r="C49" s="238" t="s">
        <v>77</v>
      </c>
      <c r="D49" s="239">
        <f>D48/B34</f>
        <v>20</v>
      </c>
      <c r="F49" s="237"/>
      <c r="H49" s="221"/>
    </row>
    <row r="50" spans="1:12" ht="18" x14ac:dyDescent="0.35">
      <c r="C50" s="193" t="s">
        <v>78</v>
      </c>
      <c r="D50" s="240">
        <f>AVERAGE(E38:E41,G38:G41)</f>
        <v>103021161.30375917</v>
      </c>
      <c r="F50" s="241"/>
      <c r="H50" s="221"/>
    </row>
    <row r="51" spans="1:12" ht="18" x14ac:dyDescent="0.35">
      <c r="C51" s="195" t="s">
        <v>79</v>
      </c>
      <c r="D51" s="242">
        <f>STDEV(E38:E41,G38:G41)/D50</f>
        <v>5.9333711808643875E-3</v>
      </c>
      <c r="F51" s="241"/>
      <c r="H51" s="221"/>
    </row>
    <row r="52" spans="1:12" ht="19.5" customHeight="1" x14ac:dyDescent="0.35">
      <c r="C52" s="243" t="s">
        <v>15</v>
      </c>
      <c r="D52" s="244">
        <f>COUNT(E38:E41,G38:G41)</f>
        <v>6</v>
      </c>
      <c r="F52" s="241"/>
    </row>
    <row r="54" spans="1:12" ht="18" x14ac:dyDescent="0.35">
      <c r="A54" s="245" t="s">
        <v>1</v>
      </c>
      <c r="B54" s="246" t="s">
        <v>80</v>
      </c>
    </row>
    <row r="55" spans="1:12" ht="18" x14ac:dyDescent="0.35">
      <c r="A55" s="174" t="s">
        <v>81</v>
      </c>
      <c r="B55" s="247" t="str">
        <f>B21</f>
        <v xml:space="preserve">Lamivudine 30 mg + Zidovudine 60 mg + Nevirapine 50 mg </v>
      </c>
    </row>
    <row r="56" spans="1:12" ht="26.25" customHeight="1" x14ac:dyDescent="0.45">
      <c r="A56" s="248" t="s">
        <v>82</v>
      </c>
      <c r="B56" s="249">
        <f>50</f>
        <v>50</v>
      </c>
      <c r="C56" s="174" t="str">
        <f>B26</f>
        <v>Nevirapine</v>
      </c>
      <c r="H56" s="250"/>
    </row>
    <row r="57" spans="1:12" ht="18" x14ac:dyDescent="0.35">
      <c r="A57" s="247" t="s">
        <v>132</v>
      </c>
      <c r="B57" s="338">
        <f>Uniformity!C46</f>
        <v>345.44399999999996</v>
      </c>
      <c r="H57" s="250"/>
    </row>
    <row r="58" spans="1:12" ht="19.5" customHeight="1" x14ac:dyDescent="0.35">
      <c r="H58" s="250"/>
    </row>
    <row r="59" spans="1:12" s="2" customFormat="1" ht="27" customHeight="1" thickBot="1" x14ac:dyDescent="0.5">
      <c r="A59" s="193" t="s">
        <v>84</v>
      </c>
      <c r="B59" s="194">
        <v>50</v>
      </c>
      <c r="C59" s="174"/>
      <c r="D59" s="251" t="s">
        <v>85</v>
      </c>
      <c r="E59" s="252" t="s">
        <v>57</v>
      </c>
      <c r="F59" s="252" t="s">
        <v>58</v>
      </c>
      <c r="G59" s="252" t="s">
        <v>86</v>
      </c>
      <c r="H59" s="197" t="s">
        <v>87</v>
      </c>
      <c r="J59" s="474"/>
      <c r="L59" s="183"/>
    </row>
    <row r="60" spans="1:12" s="2" customFormat="1" ht="26.25" customHeight="1" x14ac:dyDescent="0.45">
      <c r="A60" s="195" t="s">
        <v>88</v>
      </c>
      <c r="B60" s="196">
        <v>5</v>
      </c>
      <c r="C60" s="739" t="s">
        <v>89</v>
      </c>
      <c r="D60" s="742">
        <v>309.08999999999997</v>
      </c>
      <c r="E60" s="253">
        <v>1</v>
      </c>
      <c r="F60" s="254">
        <v>106676075</v>
      </c>
      <c r="G60" s="339">
        <f>IF(ISBLANK(F60),"-",(F60/$D$50*$D$47*$B$68)*($B$57/$D$60))</f>
        <v>46.290649835719407</v>
      </c>
      <c r="H60" s="255">
        <f t="shared" ref="H60:H71" si="0">IF(ISBLANK(F60),"-",G60/$B$56)</f>
        <v>0.9258129967143881</v>
      </c>
      <c r="J60" s="474"/>
      <c r="L60" s="183"/>
    </row>
    <row r="61" spans="1:12" s="2" customFormat="1" ht="26.25" customHeight="1" x14ac:dyDescent="0.45">
      <c r="A61" s="195" t="s">
        <v>90</v>
      </c>
      <c r="B61" s="196">
        <v>20</v>
      </c>
      <c r="C61" s="740"/>
      <c r="D61" s="743"/>
      <c r="E61" s="256">
        <v>2</v>
      </c>
      <c r="F61" s="208">
        <v>106831748</v>
      </c>
      <c r="G61" s="340">
        <f>IF(ISBLANK(F61),"-",(F61/$D$50*$D$47*$B$68)*($B$57/$D$60))</f>
        <v>46.358202043014956</v>
      </c>
      <c r="H61" s="257">
        <f t="shared" si="0"/>
        <v>0.92716404086029913</v>
      </c>
      <c r="J61" s="474"/>
      <c r="L61" s="183"/>
    </row>
    <row r="62" spans="1:12" s="2" customFormat="1" ht="26.25" customHeight="1" x14ac:dyDescent="0.45">
      <c r="A62" s="195" t="s">
        <v>91</v>
      </c>
      <c r="B62" s="196">
        <v>1</v>
      </c>
      <c r="C62" s="740"/>
      <c r="D62" s="743"/>
      <c r="E62" s="256">
        <v>3</v>
      </c>
      <c r="F62" s="258">
        <v>106873017</v>
      </c>
      <c r="G62" s="340">
        <f>IF(ISBLANK(F62),"-",(F62/$D$50*$D$47*$B$68)*($B$57/$D$60))</f>
        <v>46.37611017122525</v>
      </c>
      <c r="H62" s="257">
        <f t="shared" si="0"/>
        <v>0.92752220342450498</v>
      </c>
      <c r="J62" s="474"/>
      <c r="L62" s="183"/>
    </row>
    <row r="63" spans="1:12" ht="27" customHeight="1" thickBot="1" x14ac:dyDescent="0.5">
      <c r="A63" s="195" t="s">
        <v>92</v>
      </c>
      <c r="B63" s="196">
        <v>1</v>
      </c>
      <c r="C63" s="741"/>
      <c r="D63" s="744"/>
      <c r="E63" s="259">
        <v>4</v>
      </c>
      <c r="F63" s="260"/>
      <c r="G63" s="340" t="str">
        <f>IF(ISBLANK(F63),"-",(F63/$D$50*$D$47*$B$68)*($B$57/$D$60))</f>
        <v>-</v>
      </c>
      <c r="H63" s="257" t="str">
        <f t="shared" si="0"/>
        <v>-</v>
      </c>
      <c r="J63" s="474"/>
    </row>
    <row r="64" spans="1:12" ht="26.25" customHeight="1" x14ac:dyDescent="0.45">
      <c r="A64" s="195" t="s">
        <v>93</v>
      </c>
      <c r="B64" s="196">
        <v>1</v>
      </c>
      <c r="C64" s="739" t="s">
        <v>94</v>
      </c>
      <c r="D64" s="742">
        <v>300.69</v>
      </c>
      <c r="E64" s="253">
        <v>1</v>
      </c>
      <c r="F64" s="254">
        <v>103060262</v>
      </c>
      <c r="G64" s="341">
        <f>IF(ISBLANK(F64),"-",(F64/$D$50*$D$47*$B$68)*($B$57/$D$64))</f>
        <v>45.97094814800316</v>
      </c>
      <c r="H64" s="261">
        <f t="shared" si="0"/>
        <v>0.9194189629600632</v>
      </c>
    </row>
    <row r="65" spans="1:8" ht="26.25" customHeight="1" x14ac:dyDescent="0.45">
      <c r="A65" s="195" t="s">
        <v>95</v>
      </c>
      <c r="B65" s="196">
        <v>1</v>
      </c>
      <c r="C65" s="740"/>
      <c r="D65" s="743"/>
      <c r="E65" s="256">
        <v>2</v>
      </c>
      <c r="F65" s="208">
        <v>103053002</v>
      </c>
      <c r="G65" s="342">
        <f>IF(ISBLANK(F65),"-",(F65/$D$50*$D$47*$B$68)*($B$57/$D$64))</f>
        <v>45.967709760315437</v>
      </c>
      <c r="H65" s="262">
        <f t="shared" si="0"/>
        <v>0.91935419520630868</v>
      </c>
    </row>
    <row r="66" spans="1:8" ht="26.25" customHeight="1" x14ac:dyDescent="0.45">
      <c r="A66" s="195" t="s">
        <v>96</v>
      </c>
      <c r="B66" s="196">
        <v>1</v>
      </c>
      <c r="C66" s="740"/>
      <c r="D66" s="743"/>
      <c r="E66" s="256">
        <v>3</v>
      </c>
      <c r="F66" s="208">
        <v>103006989</v>
      </c>
      <c r="G66" s="342">
        <f>IF(ISBLANK(F66),"-",(F66/$D$50*$D$47*$B$68)*($B$57/$D$64))</f>
        <v>45.947185251682484</v>
      </c>
      <c r="H66" s="262">
        <f t="shared" si="0"/>
        <v>0.91894370503364964</v>
      </c>
    </row>
    <row r="67" spans="1:8" ht="27" customHeight="1" thickBot="1" x14ac:dyDescent="0.5">
      <c r="A67" s="195" t="s">
        <v>97</v>
      </c>
      <c r="B67" s="196">
        <v>1</v>
      </c>
      <c r="C67" s="741"/>
      <c r="D67" s="744"/>
      <c r="E67" s="259">
        <v>4</v>
      </c>
      <c r="F67" s="260"/>
      <c r="G67" s="343" t="str">
        <f>IF(ISBLANK(F67),"-",(F67/$D$50*$D$47*$B$68)*($B$57/$D$64))</f>
        <v>-</v>
      </c>
      <c r="H67" s="263" t="str">
        <f t="shared" si="0"/>
        <v>-</v>
      </c>
    </row>
    <row r="68" spans="1:8" ht="26.25" customHeight="1" x14ac:dyDescent="0.5">
      <c r="A68" s="195" t="s">
        <v>98</v>
      </c>
      <c r="B68" s="264">
        <f>(B67/B66)*(B65/B64)*(B63/B62)*(B61/B60)*B59</f>
        <v>200</v>
      </c>
      <c r="C68" s="739" t="s">
        <v>99</v>
      </c>
      <c r="D68" s="742">
        <v>325.60000000000002</v>
      </c>
      <c r="E68" s="253">
        <v>1</v>
      </c>
      <c r="F68" s="254">
        <v>112645755</v>
      </c>
      <c r="G68" s="341">
        <f>IF(ISBLANK(F68),"-",(F68/$D$50*$D$47*$B$68)*($B$57/$D$68))</f>
        <v>46.402527629402442</v>
      </c>
      <c r="H68" s="257">
        <f t="shared" si="0"/>
        <v>0.9280505525880488</v>
      </c>
    </row>
    <row r="69" spans="1:8" ht="27" customHeight="1" thickBot="1" x14ac:dyDescent="0.55000000000000004">
      <c r="A69" s="243" t="s">
        <v>100</v>
      </c>
      <c r="B69" s="265">
        <f>(D47*B68)/B56*B57</f>
        <v>276.35519999999997</v>
      </c>
      <c r="C69" s="740"/>
      <c r="D69" s="743"/>
      <c r="E69" s="256">
        <v>2</v>
      </c>
      <c r="F69" s="208">
        <v>112573042</v>
      </c>
      <c r="G69" s="342">
        <f>IF(ISBLANK(F69),"-",(F69/$D$50*$D$47*$B$68)*($B$57/$D$68))</f>
        <v>46.372574729787921</v>
      </c>
      <c r="H69" s="257">
        <f t="shared" si="0"/>
        <v>0.92745149459575837</v>
      </c>
    </row>
    <row r="70" spans="1:8" ht="26.25" customHeight="1" x14ac:dyDescent="0.45">
      <c r="A70" s="752" t="s">
        <v>73</v>
      </c>
      <c r="B70" s="753"/>
      <c r="C70" s="740"/>
      <c r="D70" s="743"/>
      <c r="E70" s="256">
        <v>3</v>
      </c>
      <c r="F70" s="208">
        <v>112756896</v>
      </c>
      <c r="G70" s="342">
        <f>IF(ISBLANK(F70),"-",(F70/$D$50*$D$47*$B$68)*($B$57/$D$68))</f>
        <v>46.44831029847203</v>
      </c>
      <c r="H70" s="257">
        <f t="shared" si="0"/>
        <v>0.92896620596944057</v>
      </c>
    </row>
    <row r="71" spans="1:8" ht="27" customHeight="1" thickBot="1" x14ac:dyDescent="0.5">
      <c r="A71" s="754"/>
      <c r="B71" s="755"/>
      <c r="C71" s="751"/>
      <c r="D71" s="744"/>
      <c r="E71" s="259">
        <v>4</v>
      </c>
      <c r="F71" s="260"/>
      <c r="G71" s="343" t="str">
        <f>IF(ISBLANK(F71),"-",(F71/$D$50*$D$47*$B$68)*($B$57/$D$68))</f>
        <v>-</v>
      </c>
      <c r="H71" s="266" t="str">
        <f t="shared" si="0"/>
        <v>-</v>
      </c>
    </row>
    <row r="72" spans="1:8" ht="26.25" customHeight="1" x14ac:dyDescent="0.45">
      <c r="A72" s="267"/>
      <c r="B72" s="267"/>
      <c r="C72" s="267"/>
      <c r="D72" s="267"/>
      <c r="E72" s="267"/>
      <c r="F72" s="269" t="s">
        <v>66</v>
      </c>
      <c r="G72" s="345">
        <f>AVERAGE(G60:G71)</f>
        <v>46.237135318624794</v>
      </c>
      <c r="H72" s="270">
        <f>AVERAGE(H60:H71)</f>
        <v>0.92474270637249567</v>
      </c>
    </row>
    <row r="73" spans="1:8" ht="26.25" customHeight="1" x14ac:dyDescent="0.45">
      <c r="C73" s="267"/>
      <c r="D73" s="267"/>
      <c r="E73" s="267"/>
      <c r="F73" s="271" t="s">
        <v>79</v>
      </c>
      <c r="G73" s="344">
        <f>STDEV(G60:G71)/G72</f>
        <v>4.5536647221996619E-3</v>
      </c>
      <c r="H73" s="344">
        <f>STDEV(H60:H71)/H72</f>
        <v>4.5536647221996653E-3</v>
      </c>
    </row>
    <row r="74" spans="1:8" ht="27" customHeight="1" x14ac:dyDescent="0.45">
      <c r="A74" s="267"/>
      <c r="B74" s="267"/>
      <c r="C74" s="268"/>
      <c r="D74" s="268"/>
      <c r="E74" s="272"/>
      <c r="F74" s="273" t="s">
        <v>15</v>
      </c>
      <c r="G74" s="274">
        <f>COUNT(G60:G71)</f>
        <v>9</v>
      </c>
      <c r="H74" s="274">
        <f>COUNT(H60:H71)</f>
        <v>9</v>
      </c>
    </row>
    <row r="76" spans="1:8" ht="26.25" customHeight="1" x14ac:dyDescent="0.45">
      <c r="A76" s="179" t="s">
        <v>101</v>
      </c>
      <c r="B76" s="275" t="s">
        <v>102</v>
      </c>
      <c r="C76" s="747" t="str">
        <f>C56</f>
        <v>Nevirapine</v>
      </c>
      <c r="D76" s="747"/>
      <c r="E76" s="276" t="s">
        <v>103</v>
      </c>
      <c r="F76" s="276"/>
      <c r="G76" s="277">
        <f>H72</f>
        <v>0.92474270637249567</v>
      </c>
      <c r="H76" s="278"/>
    </row>
    <row r="77" spans="1:8" ht="18" x14ac:dyDescent="0.35">
      <c r="A77" s="178" t="s">
        <v>104</v>
      </c>
      <c r="B77" s="178" t="s">
        <v>105</v>
      </c>
    </row>
    <row r="78" spans="1:8" ht="18" x14ac:dyDescent="0.35">
      <c r="A78" s="178"/>
      <c r="B78" s="178"/>
    </row>
    <row r="79" spans="1:8" ht="26.25" customHeight="1" x14ac:dyDescent="0.45">
      <c r="A79" s="179" t="s">
        <v>4</v>
      </c>
      <c r="B79" s="733" t="str">
        <f>B26</f>
        <v>Nevirapine</v>
      </c>
      <c r="C79" s="733"/>
    </row>
    <row r="80" spans="1:8" ht="26.25" customHeight="1" x14ac:dyDescent="0.45">
      <c r="A80" s="180" t="s">
        <v>43</v>
      </c>
      <c r="B80" s="733" t="str">
        <f>B27</f>
        <v>WRS N1-4</v>
      </c>
      <c r="C80" s="733"/>
    </row>
    <row r="81" spans="1:12" ht="27" customHeight="1" x14ac:dyDescent="0.45">
      <c r="A81" s="180" t="s">
        <v>5</v>
      </c>
      <c r="B81" s="279">
        <f>B28</f>
        <v>98.8</v>
      </c>
    </row>
    <row r="82" spans="1:12" s="2" customFormat="1" ht="27" customHeight="1" x14ac:dyDescent="0.5">
      <c r="A82" s="180" t="s">
        <v>44</v>
      </c>
      <c r="B82" s="182">
        <v>0</v>
      </c>
      <c r="C82" s="724" t="s">
        <v>45</v>
      </c>
      <c r="D82" s="725"/>
      <c r="E82" s="725"/>
      <c r="F82" s="725"/>
      <c r="G82" s="726"/>
      <c r="I82" s="183"/>
      <c r="J82" s="183"/>
      <c r="K82" s="183"/>
      <c r="L82" s="183"/>
    </row>
    <row r="83" spans="1:12" s="2" customFormat="1" ht="19.5" customHeight="1" x14ac:dyDescent="0.35">
      <c r="A83" s="180" t="s">
        <v>46</v>
      </c>
      <c r="B83" s="184">
        <f>B81-B82</f>
        <v>98.8</v>
      </c>
      <c r="C83" s="185"/>
      <c r="D83" s="185"/>
      <c r="E83" s="185"/>
      <c r="F83" s="185"/>
      <c r="G83" s="186"/>
      <c r="I83" s="183"/>
      <c r="J83" s="183"/>
      <c r="K83" s="183"/>
      <c r="L83" s="183"/>
    </row>
    <row r="84" spans="1:12" s="2" customFormat="1" ht="27" customHeight="1" x14ac:dyDescent="0.45">
      <c r="A84" s="180" t="s">
        <v>47</v>
      </c>
      <c r="B84" s="187">
        <v>1</v>
      </c>
      <c r="C84" s="727" t="s">
        <v>106</v>
      </c>
      <c r="D84" s="728"/>
      <c r="E84" s="728"/>
      <c r="F84" s="728"/>
      <c r="G84" s="728"/>
      <c r="H84" s="729"/>
      <c r="I84" s="183"/>
      <c r="J84" s="183"/>
      <c r="K84" s="183"/>
      <c r="L84" s="183"/>
    </row>
    <row r="85" spans="1:12" s="2" customFormat="1" ht="27" customHeight="1" x14ac:dyDescent="0.45">
      <c r="A85" s="180" t="s">
        <v>49</v>
      </c>
      <c r="B85" s="187">
        <v>1</v>
      </c>
      <c r="C85" s="727" t="s">
        <v>107</v>
      </c>
      <c r="D85" s="728"/>
      <c r="E85" s="728"/>
      <c r="F85" s="728"/>
      <c r="G85" s="728"/>
      <c r="H85" s="729"/>
      <c r="I85" s="183"/>
      <c r="J85" s="183"/>
      <c r="K85" s="183"/>
      <c r="L85" s="183"/>
    </row>
    <row r="86" spans="1:12" s="2" customFormat="1" ht="18" x14ac:dyDescent="0.35">
      <c r="A86" s="180"/>
      <c r="B86" s="190"/>
      <c r="C86" s="191"/>
      <c r="D86" s="191"/>
      <c r="E86" s="191"/>
      <c r="F86" s="191"/>
      <c r="G86" s="191"/>
      <c r="H86" s="191"/>
      <c r="I86" s="183"/>
      <c r="J86" s="183"/>
      <c r="K86" s="183"/>
      <c r="L86" s="183"/>
    </row>
    <row r="87" spans="1:12" s="2" customFormat="1" ht="18" x14ac:dyDescent="0.35">
      <c r="A87" s="180" t="s">
        <v>51</v>
      </c>
      <c r="B87" s="192">
        <f>B84/B85</f>
        <v>1</v>
      </c>
      <c r="C87" s="174" t="s">
        <v>52</v>
      </c>
      <c r="D87" s="174"/>
      <c r="E87" s="174"/>
      <c r="F87" s="174"/>
      <c r="G87" s="174"/>
      <c r="H87" s="474"/>
      <c r="I87" s="183"/>
      <c r="J87" s="183"/>
      <c r="K87" s="183"/>
      <c r="L87" s="183"/>
    </row>
    <row r="88" spans="1:12" ht="19.5" customHeight="1" x14ac:dyDescent="0.35">
      <c r="A88" s="178"/>
      <c r="B88" s="178"/>
    </row>
    <row r="89" spans="1:12" ht="27" customHeight="1" x14ac:dyDescent="0.45">
      <c r="A89" s="193" t="s">
        <v>53</v>
      </c>
      <c r="B89" s="194">
        <v>1</v>
      </c>
      <c r="D89" s="280" t="s">
        <v>54</v>
      </c>
      <c r="E89" s="281"/>
      <c r="F89" s="730" t="s">
        <v>55</v>
      </c>
      <c r="G89" s="732"/>
    </row>
    <row r="90" spans="1:12" ht="27" customHeight="1" x14ac:dyDescent="0.45">
      <c r="A90" s="195" t="s">
        <v>56</v>
      </c>
      <c r="B90" s="196">
        <v>1</v>
      </c>
      <c r="C90" s="282" t="s">
        <v>57</v>
      </c>
      <c r="D90" s="198" t="s">
        <v>58</v>
      </c>
      <c r="E90" s="199" t="s">
        <v>59</v>
      </c>
      <c r="F90" s="198" t="s">
        <v>58</v>
      </c>
      <c r="G90" s="283" t="s">
        <v>59</v>
      </c>
      <c r="I90" s="201" t="s">
        <v>60</v>
      </c>
    </row>
    <row r="91" spans="1:12" ht="26.25" customHeight="1" x14ac:dyDescent="0.45">
      <c r="A91" s="195" t="s">
        <v>61</v>
      </c>
      <c r="B91" s="196">
        <v>1</v>
      </c>
      <c r="C91" s="284">
        <v>1</v>
      </c>
      <c r="D91" s="203"/>
      <c r="E91" s="204" t="str">
        <f>IF(ISBLANK(D91),"-",$D$101/$D$98*D91)</f>
        <v>-</v>
      </c>
      <c r="F91" s="203"/>
      <c r="G91" s="205" t="str">
        <f>IF(ISBLANK(F91),"-",$D$101/$F$98*F91)</f>
        <v>-</v>
      </c>
      <c r="I91" s="206"/>
    </row>
    <row r="92" spans="1:12" ht="26.25" customHeight="1" x14ac:dyDescent="0.45">
      <c r="A92" s="195" t="s">
        <v>62</v>
      </c>
      <c r="B92" s="196">
        <v>1</v>
      </c>
      <c r="C92" s="268">
        <v>2</v>
      </c>
      <c r="D92" s="208"/>
      <c r="E92" s="209" t="str">
        <f>IF(ISBLANK(D92),"-",$D$101/$D$98*D92)</f>
        <v>-</v>
      </c>
      <c r="F92" s="208"/>
      <c r="G92" s="210" t="str">
        <f>IF(ISBLANK(F92),"-",$D$101/$F$98*F92)</f>
        <v>-</v>
      </c>
      <c r="I92" s="734" t="e">
        <f>ABS((F96/D96*D95)-F95)/D95</f>
        <v>#DIV/0!</v>
      </c>
    </row>
    <row r="93" spans="1:12" ht="26.25" customHeight="1" x14ac:dyDescent="0.45">
      <c r="A93" s="195" t="s">
        <v>63</v>
      </c>
      <c r="B93" s="196">
        <v>1</v>
      </c>
      <c r="C93" s="268">
        <v>3</v>
      </c>
      <c r="D93" s="208"/>
      <c r="E93" s="209" t="str">
        <f>IF(ISBLANK(D93),"-",$D$101/$D$98*D93)</f>
        <v>-</v>
      </c>
      <c r="F93" s="208"/>
      <c r="G93" s="210" t="str">
        <f>IF(ISBLANK(F93),"-",$D$101/$F$98*F93)</f>
        <v>-</v>
      </c>
      <c r="I93" s="734"/>
    </row>
    <row r="94" spans="1:12" ht="27" customHeight="1" x14ac:dyDescent="0.45">
      <c r="A94" s="195" t="s">
        <v>64</v>
      </c>
      <c r="B94" s="196">
        <v>1</v>
      </c>
      <c r="C94" s="285">
        <v>4</v>
      </c>
      <c r="D94" s="213"/>
      <c r="E94" s="214" t="str">
        <f>IF(ISBLANK(D94),"-",$D$101/$D$98*D94)</f>
        <v>-</v>
      </c>
      <c r="F94" s="286"/>
      <c r="G94" s="215" t="str">
        <f>IF(ISBLANK(F94),"-",$D$101/$F$98*F94)</f>
        <v>-</v>
      </c>
      <c r="I94" s="216"/>
    </row>
    <row r="95" spans="1:12" ht="27" customHeight="1" x14ac:dyDescent="0.45">
      <c r="A95" s="195" t="s">
        <v>65</v>
      </c>
      <c r="B95" s="196">
        <v>1</v>
      </c>
      <c r="C95" s="287" t="s">
        <v>66</v>
      </c>
      <c r="D95" s="288" t="e">
        <f>AVERAGE(D91:D94)</f>
        <v>#DIV/0!</v>
      </c>
      <c r="E95" s="219" t="e">
        <f>AVERAGE(E91:E94)</f>
        <v>#DIV/0!</v>
      </c>
      <c r="F95" s="289" t="e">
        <f>AVERAGE(F91:F94)</f>
        <v>#DIV/0!</v>
      </c>
      <c r="G95" s="290" t="e">
        <f>AVERAGE(G91:G94)</f>
        <v>#DIV/0!</v>
      </c>
    </row>
    <row r="96" spans="1:12" ht="26.25" customHeight="1" x14ac:dyDescent="0.45">
      <c r="A96" s="195" t="s">
        <v>67</v>
      </c>
      <c r="B96" s="181">
        <v>1</v>
      </c>
      <c r="C96" s="291" t="s">
        <v>108</v>
      </c>
      <c r="D96" s="292"/>
      <c r="E96" s="211"/>
      <c r="F96" s="223"/>
    </row>
    <row r="97" spans="1:10" ht="26.25" customHeight="1" x14ac:dyDescent="0.45">
      <c r="A97" s="195" t="s">
        <v>69</v>
      </c>
      <c r="B97" s="181">
        <v>1</v>
      </c>
      <c r="C97" s="293" t="s">
        <v>109</v>
      </c>
      <c r="D97" s="294">
        <f>D96*$B$87</f>
        <v>0</v>
      </c>
      <c r="E97" s="226"/>
      <c r="F97" s="225">
        <f>F96*$B$87</f>
        <v>0</v>
      </c>
    </row>
    <row r="98" spans="1:10" ht="19.5" customHeight="1" x14ac:dyDescent="0.35">
      <c r="A98" s="195" t="s">
        <v>71</v>
      </c>
      <c r="B98" s="295">
        <f>(B97/B96)*(B95/B94)*(B93/B92)*(B91/B90)*B89</f>
        <v>1</v>
      </c>
      <c r="C98" s="293" t="s">
        <v>110</v>
      </c>
      <c r="D98" s="296">
        <f>D97*$B$83/100</f>
        <v>0</v>
      </c>
      <c r="E98" s="229"/>
      <c r="F98" s="228">
        <f>F97*$B$83/100</f>
        <v>0</v>
      </c>
    </row>
    <row r="99" spans="1:10" ht="19.5" customHeight="1" x14ac:dyDescent="0.35">
      <c r="A99" s="735" t="s">
        <v>73</v>
      </c>
      <c r="B99" s="749"/>
      <c r="C99" s="293" t="s">
        <v>111</v>
      </c>
      <c r="D99" s="297">
        <f>D98/$B$98</f>
        <v>0</v>
      </c>
      <c r="E99" s="229"/>
      <c r="F99" s="232">
        <f>F98/$B$98</f>
        <v>0</v>
      </c>
      <c r="G99" s="298"/>
      <c r="H99" s="221"/>
    </row>
    <row r="100" spans="1:10" ht="19.5" customHeight="1" x14ac:dyDescent="0.35">
      <c r="A100" s="737"/>
      <c r="B100" s="750"/>
      <c r="C100" s="293" t="s">
        <v>75</v>
      </c>
      <c r="D100" s="299">
        <f>$B$56/$B$116</f>
        <v>5.5555555555555552E-2</v>
      </c>
      <c r="F100" s="237"/>
      <c r="G100" s="300"/>
      <c r="H100" s="221"/>
    </row>
    <row r="101" spans="1:10" ht="18" x14ac:dyDescent="0.35">
      <c r="C101" s="293" t="s">
        <v>76</v>
      </c>
      <c r="D101" s="294">
        <f>D100*$B$98</f>
        <v>5.5555555555555552E-2</v>
      </c>
      <c r="F101" s="237"/>
      <c r="G101" s="298"/>
      <c r="H101" s="221"/>
    </row>
    <row r="102" spans="1:10" ht="19.5" customHeight="1" x14ac:dyDescent="0.35">
      <c r="C102" s="301" t="s">
        <v>77</v>
      </c>
      <c r="D102" s="302">
        <f>D101/B34</f>
        <v>5.5555555555555552E-2</v>
      </c>
      <c r="F102" s="241"/>
      <c r="G102" s="298"/>
      <c r="H102" s="221"/>
      <c r="J102" s="303"/>
    </row>
    <row r="103" spans="1:10" ht="18" x14ac:dyDescent="0.35">
      <c r="C103" s="304" t="s">
        <v>112</v>
      </c>
      <c r="D103" s="305" t="e">
        <f>AVERAGE(E91:E94,G91:G94)</f>
        <v>#DIV/0!</v>
      </c>
      <c r="F103" s="241"/>
      <c r="G103" s="306"/>
      <c r="H103" s="221"/>
      <c r="J103" s="307"/>
    </row>
    <row r="104" spans="1:10" ht="18" x14ac:dyDescent="0.35">
      <c r="C104" s="271" t="s">
        <v>79</v>
      </c>
      <c r="D104" s="308" t="e">
        <f>STDEV(E91:E94,G91:G94)/D103</f>
        <v>#DIV/0!</v>
      </c>
      <c r="F104" s="241"/>
      <c r="G104" s="298"/>
      <c r="H104" s="221"/>
      <c r="J104" s="307"/>
    </row>
    <row r="105" spans="1:10" ht="19.5" customHeight="1" x14ac:dyDescent="0.35">
      <c r="C105" s="273" t="s">
        <v>15</v>
      </c>
      <c r="D105" s="309">
        <f>COUNT(E91:E94,G91:G94)</f>
        <v>0</v>
      </c>
      <c r="F105" s="241"/>
      <c r="G105" s="298"/>
      <c r="H105" s="221"/>
      <c r="J105" s="307"/>
    </row>
    <row r="106" spans="1:10" ht="19.5" customHeight="1" x14ac:dyDescent="0.35">
      <c r="A106" s="245"/>
      <c r="B106" s="245"/>
      <c r="C106" s="245"/>
      <c r="D106" s="245"/>
      <c r="E106" s="245"/>
    </row>
    <row r="107" spans="1:10" ht="26.25" customHeight="1" x14ac:dyDescent="0.45">
      <c r="A107" s="193" t="s">
        <v>113</v>
      </c>
      <c r="B107" s="194">
        <v>900</v>
      </c>
      <c r="C107" s="310" t="s">
        <v>124</v>
      </c>
      <c r="D107" s="311" t="s">
        <v>58</v>
      </c>
      <c r="E107" s="312" t="s">
        <v>114</v>
      </c>
      <c r="F107" s="313" t="s">
        <v>115</v>
      </c>
    </row>
    <row r="108" spans="1:10" ht="26.25" customHeight="1" x14ac:dyDescent="0.45">
      <c r="A108" s="195" t="s">
        <v>116</v>
      </c>
      <c r="B108" s="196">
        <v>1</v>
      </c>
      <c r="C108" s="314">
        <v>1</v>
      </c>
      <c r="D108" s="315"/>
      <c r="E108" s="613" t="str">
        <f t="shared" ref="E108:E113" si="1">IF(ISBLANK(D108),"-",D108/$D$103*$D$100*$B$116)</f>
        <v>-</v>
      </c>
      <c r="F108" s="316" t="str">
        <f t="shared" ref="F108:F113" si="2">IF(ISBLANK(D108), "-", E108/$B$56)</f>
        <v>-</v>
      </c>
    </row>
    <row r="109" spans="1:10" ht="26.25" customHeight="1" x14ac:dyDescent="0.45">
      <c r="A109" s="195" t="s">
        <v>90</v>
      </c>
      <c r="B109" s="196">
        <v>1</v>
      </c>
      <c r="C109" s="314">
        <v>2</v>
      </c>
      <c r="D109" s="315"/>
      <c r="E109" s="614" t="str">
        <f t="shared" si="1"/>
        <v>-</v>
      </c>
      <c r="F109" s="317" t="str">
        <f t="shared" si="2"/>
        <v>-</v>
      </c>
    </row>
    <row r="110" spans="1:10" ht="26.25" customHeight="1" x14ac:dyDescent="0.45">
      <c r="A110" s="195" t="s">
        <v>91</v>
      </c>
      <c r="B110" s="196">
        <v>1</v>
      </c>
      <c r="C110" s="314">
        <v>3</v>
      </c>
      <c r="D110" s="315"/>
      <c r="E110" s="614" t="str">
        <f t="shared" si="1"/>
        <v>-</v>
      </c>
      <c r="F110" s="317" t="str">
        <f t="shared" si="2"/>
        <v>-</v>
      </c>
    </row>
    <row r="111" spans="1:10" ht="26.25" customHeight="1" x14ac:dyDescent="0.45">
      <c r="A111" s="195" t="s">
        <v>92</v>
      </c>
      <c r="B111" s="196">
        <v>1</v>
      </c>
      <c r="C111" s="314">
        <v>4</v>
      </c>
      <c r="D111" s="315"/>
      <c r="E111" s="614" t="str">
        <f t="shared" si="1"/>
        <v>-</v>
      </c>
      <c r="F111" s="317" t="str">
        <f t="shared" si="2"/>
        <v>-</v>
      </c>
    </row>
    <row r="112" spans="1:10" ht="26.25" customHeight="1" x14ac:dyDescent="0.45">
      <c r="A112" s="195" t="s">
        <v>93</v>
      </c>
      <c r="B112" s="196">
        <v>1</v>
      </c>
      <c r="C112" s="314">
        <v>5</v>
      </c>
      <c r="D112" s="315"/>
      <c r="E112" s="614" t="str">
        <f t="shared" si="1"/>
        <v>-</v>
      </c>
      <c r="F112" s="317" t="str">
        <f t="shared" si="2"/>
        <v>-</v>
      </c>
    </row>
    <row r="113" spans="1:10" ht="26.25" customHeight="1" x14ac:dyDescent="0.45">
      <c r="A113" s="195" t="s">
        <v>95</v>
      </c>
      <c r="B113" s="196">
        <v>1</v>
      </c>
      <c r="C113" s="318">
        <v>6</v>
      </c>
      <c r="D113" s="319"/>
      <c r="E113" s="615" t="str">
        <f t="shared" si="1"/>
        <v>-</v>
      </c>
      <c r="F113" s="320" t="str">
        <f t="shared" si="2"/>
        <v>-</v>
      </c>
    </row>
    <row r="114" spans="1:10" ht="26.25" customHeight="1" x14ac:dyDescent="0.45">
      <c r="A114" s="195" t="s">
        <v>96</v>
      </c>
      <c r="B114" s="196">
        <v>1</v>
      </c>
      <c r="C114" s="314"/>
      <c r="D114" s="268"/>
      <c r="E114" s="173"/>
      <c r="F114" s="321"/>
    </row>
    <row r="115" spans="1:10" ht="26.25" customHeight="1" x14ac:dyDescent="0.45">
      <c r="A115" s="195" t="s">
        <v>97</v>
      </c>
      <c r="B115" s="196">
        <v>1</v>
      </c>
      <c r="C115" s="314"/>
      <c r="D115" s="322" t="s">
        <v>66</v>
      </c>
      <c r="E115" s="346" t="e">
        <f>AVERAGE(E108:E113)</f>
        <v>#DIV/0!</v>
      </c>
      <c r="F115" s="323" t="e">
        <f>AVERAGE(F108:F113)</f>
        <v>#DIV/0!</v>
      </c>
    </row>
    <row r="116" spans="1:10" ht="27" customHeight="1" x14ac:dyDescent="0.45">
      <c r="A116" s="195" t="s">
        <v>98</v>
      </c>
      <c r="B116" s="227">
        <f>(B115/B114)*(B113/B112)*(B111/B110)*(B109/B108)*B107</f>
        <v>900</v>
      </c>
      <c r="C116" s="324"/>
      <c r="D116" s="287" t="s">
        <v>79</v>
      </c>
      <c r="E116" s="325" t="e">
        <f>STDEV(E108:E113)/E115</f>
        <v>#DIV/0!</v>
      </c>
      <c r="F116" s="325" t="e">
        <f>STDEV(F108:F113)/F115</f>
        <v>#DIV/0!</v>
      </c>
      <c r="I116" s="173"/>
    </row>
    <row r="117" spans="1:10" ht="27" customHeight="1" x14ac:dyDescent="0.45">
      <c r="A117" s="735" t="s">
        <v>73</v>
      </c>
      <c r="B117" s="736"/>
      <c r="C117" s="326"/>
      <c r="D117" s="327" t="s">
        <v>15</v>
      </c>
      <c r="E117" s="328">
        <f>COUNT(E108:E113)</f>
        <v>0</v>
      </c>
      <c r="F117" s="328">
        <f>COUNT(F108:F113)</f>
        <v>0</v>
      </c>
      <c r="I117" s="173"/>
      <c r="J117" s="307"/>
    </row>
    <row r="118" spans="1:10" ht="19.5" customHeight="1" x14ac:dyDescent="0.35">
      <c r="A118" s="737"/>
      <c r="B118" s="738"/>
      <c r="C118" s="173"/>
      <c r="D118" s="173"/>
      <c r="E118" s="173"/>
      <c r="F118" s="268"/>
      <c r="G118" s="173"/>
      <c r="H118" s="173"/>
      <c r="I118" s="173"/>
    </row>
    <row r="119" spans="1:10" ht="18" x14ac:dyDescent="0.35">
      <c r="A119" s="337"/>
      <c r="B119" s="191"/>
      <c r="C119" s="173"/>
      <c r="D119" s="173"/>
      <c r="E119" s="173"/>
      <c r="F119" s="268"/>
      <c r="G119" s="173"/>
      <c r="H119" s="173"/>
      <c r="I119" s="173"/>
    </row>
    <row r="120" spans="1:10" ht="26.25" customHeight="1" x14ac:dyDescent="0.45">
      <c r="A120" s="179" t="s">
        <v>101</v>
      </c>
      <c r="B120" s="275" t="s">
        <v>117</v>
      </c>
      <c r="C120" s="747" t="str">
        <f>C76</f>
        <v>Nevirapine</v>
      </c>
      <c r="D120" s="747"/>
      <c r="E120" s="276" t="s">
        <v>118</v>
      </c>
      <c r="F120" s="276"/>
      <c r="G120" s="277" t="e">
        <f>F115</f>
        <v>#DIV/0!</v>
      </c>
      <c r="H120" s="173"/>
      <c r="I120" s="173"/>
    </row>
    <row r="121" spans="1:10" ht="19.5" customHeight="1" x14ac:dyDescent="0.35">
      <c r="A121" s="329"/>
      <c r="B121" s="329"/>
      <c r="C121" s="330"/>
      <c r="D121" s="330"/>
      <c r="E121" s="330"/>
      <c r="F121" s="330"/>
      <c r="G121" s="330"/>
      <c r="H121" s="330"/>
    </row>
    <row r="122" spans="1:10" ht="18" x14ac:dyDescent="0.35">
      <c r="B122" s="748" t="s">
        <v>21</v>
      </c>
      <c r="C122" s="748"/>
      <c r="E122" s="282" t="s">
        <v>22</v>
      </c>
      <c r="F122" s="331"/>
      <c r="G122" s="748" t="s">
        <v>23</v>
      </c>
      <c r="H122" s="748"/>
    </row>
    <row r="123" spans="1:10" ht="69.900000000000006" customHeight="1" x14ac:dyDescent="0.35">
      <c r="A123" s="332" t="s">
        <v>24</v>
      </c>
      <c r="B123" s="333"/>
      <c r="C123" s="333"/>
      <c r="E123" s="333"/>
      <c r="F123" s="173"/>
      <c r="G123" s="334"/>
      <c r="H123" s="334"/>
    </row>
    <row r="124" spans="1:10" ht="69.900000000000006" customHeight="1" x14ac:dyDescent="0.35">
      <c r="A124" s="332" t="s">
        <v>25</v>
      </c>
      <c r="B124" s="335"/>
      <c r="C124" s="335"/>
      <c r="E124" s="335"/>
      <c r="F124" s="173"/>
      <c r="G124" s="336"/>
      <c r="H124" s="336"/>
    </row>
    <row r="125" spans="1:10" ht="18" x14ac:dyDescent="0.35">
      <c r="A125" s="267"/>
      <c r="B125" s="267"/>
      <c r="C125" s="268"/>
      <c r="D125" s="268"/>
      <c r="E125" s="268"/>
      <c r="F125" s="272"/>
      <c r="G125" s="268"/>
      <c r="H125" s="268"/>
      <c r="I125" s="173"/>
    </row>
    <row r="126" spans="1:10" ht="18" x14ac:dyDescent="0.35">
      <c r="A126" s="267"/>
      <c r="B126" s="267"/>
      <c r="C126" s="268"/>
      <c r="D126" s="268"/>
      <c r="E126" s="268"/>
      <c r="F126" s="272"/>
      <c r="G126" s="268"/>
      <c r="H126" s="268"/>
      <c r="I126" s="173"/>
    </row>
    <row r="127" spans="1:10" ht="18" x14ac:dyDescent="0.35">
      <c r="A127" s="267"/>
      <c r="B127" s="267"/>
      <c r="C127" s="268"/>
      <c r="D127" s="268"/>
      <c r="E127" s="268"/>
      <c r="F127" s="272"/>
      <c r="G127" s="268"/>
      <c r="H127" s="268"/>
      <c r="I127" s="173"/>
    </row>
    <row r="128" spans="1:10" ht="18" x14ac:dyDescent="0.35">
      <c r="A128" s="267"/>
      <c r="B128" s="267"/>
      <c r="C128" s="268"/>
      <c r="D128" s="268"/>
      <c r="E128" s="268"/>
      <c r="F128" s="272"/>
      <c r="G128" s="268"/>
      <c r="H128" s="268"/>
      <c r="I128" s="173"/>
    </row>
    <row r="129" spans="1:9" ht="18" x14ac:dyDescent="0.35">
      <c r="A129" s="267"/>
      <c r="B129" s="267"/>
      <c r="C129" s="268"/>
      <c r="D129" s="268"/>
      <c r="E129" s="268"/>
      <c r="F129" s="272"/>
      <c r="G129" s="268"/>
      <c r="H129" s="268"/>
      <c r="I129" s="173"/>
    </row>
    <row r="130" spans="1:9" ht="18" x14ac:dyDescent="0.35">
      <c r="A130" s="267"/>
      <c r="B130" s="267"/>
      <c r="C130" s="268"/>
      <c r="D130" s="268"/>
      <c r="E130" s="268"/>
      <c r="F130" s="272"/>
      <c r="G130" s="268"/>
      <c r="H130" s="268"/>
      <c r="I130" s="173"/>
    </row>
    <row r="131" spans="1:9" ht="18" x14ac:dyDescent="0.35">
      <c r="A131" s="267"/>
      <c r="B131" s="267"/>
      <c r="C131" s="268"/>
      <c r="D131" s="268"/>
      <c r="E131" s="268"/>
      <c r="F131" s="272"/>
      <c r="G131" s="268"/>
      <c r="H131" s="268"/>
      <c r="I131" s="173"/>
    </row>
    <row r="132" spans="1:9" ht="18" x14ac:dyDescent="0.35">
      <c r="A132" s="267"/>
      <c r="B132" s="267"/>
      <c r="C132" s="268"/>
      <c r="D132" s="268"/>
      <c r="E132" s="268"/>
      <c r="F132" s="272"/>
      <c r="G132" s="268"/>
      <c r="H132" s="268"/>
      <c r="I132" s="173"/>
    </row>
    <row r="133" spans="1:9" ht="18" x14ac:dyDescent="0.35">
      <c r="A133" s="267"/>
      <c r="B133" s="267"/>
      <c r="C133" s="268"/>
      <c r="D133" s="268"/>
      <c r="E133" s="268"/>
      <c r="F133" s="272"/>
      <c r="G133" s="268"/>
      <c r="H133" s="268"/>
      <c r="I133" s="173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35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rintOptions horizontalCentered="1"/>
  <pageMargins left="0.7" right="0.7" top="0.75" bottom="0.75" header="0.3" footer="0.3"/>
  <pageSetup paperSize="9" scale="26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N250"/>
  <sheetViews>
    <sheetView tabSelected="1" view="pageBreakPreview" topLeftCell="A49" zoomScale="60" zoomScaleNormal="70" zoomScalePageLayoutView="50" workbookViewId="0">
      <selection activeCell="G55" sqref="G55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1"/>
  </cols>
  <sheetData>
    <row r="1" spans="1:9" ht="18.75" customHeight="1" x14ac:dyDescent="0.3">
      <c r="A1" s="745" t="s">
        <v>40</v>
      </c>
      <c r="B1" s="745"/>
      <c r="C1" s="745"/>
      <c r="D1" s="745"/>
      <c r="E1" s="745"/>
      <c r="F1" s="745"/>
      <c r="G1" s="745"/>
      <c r="H1" s="745"/>
      <c r="I1" s="745"/>
    </row>
    <row r="2" spans="1:9" ht="18.75" customHeight="1" x14ac:dyDescent="0.3">
      <c r="A2" s="745"/>
      <c r="B2" s="745"/>
      <c r="C2" s="745"/>
      <c r="D2" s="745"/>
      <c r="E2" s="745"/>
      <c r="F2" s="745"/>
      <c r="G2" s="745"/>
      <c r="H2" s="745"/>
      <c r="I2" s="745"/>
    </row>
    <row r="3" spans="1:9" ht="18.75" customHeight="1" x14ac:dyDescent="0.3">
      <c r="A3" s="745"/>
      <c r="B3" s="745"/>
      <c r="C3" s="745"/>
      <c r="D3" s="745"/>
      <c r="E3" s="745"/>
      <c r="F3" s="745"/>
      <c r="G3" s="745"/>
      <c r="H3" s="745"/>
      <c r="I3" s="745"/>
    </row>
    <row r="4" spans="1:9" ht="18.75" customHeight="1" x14ac:dyDescent="0.3">
      <c r="A4" s="745"/>
      <c r="B4" s="745"/>
      <c r="C4" s="745"/>
      <c r="D4" s="745"/>
      <c r="E4" s="745"/>
      <c r="F4" s="745"/>
      <c r="G4" s="745"/>
      <c r="H4" s="745"/>
      <c r="I4" s="745"/>
    </row>
    <row r="5" spans="1:9" ht="18.75" customHeight="1" x14ac:dyDescent="0.3">
      <c r="A5" s="745"/>
      <c r="B5" s="745"/>
      <c r="C5" s="745"/>
      <c r="D5" s="745"/>
      <c r="E5" s="745"/>
      <c r="F5" s="745"/>
      <c r="G5" s="745"/>
      <c r="H5" s="745"/>
      <c r="I5" s="745"/>
    </row>
    <row r="6" spans="1:9" ht="18.75" customHeight="1" x14ac:dyDescent="0.3">
      <c r="A6" s="745"/>
      <c r="B6" s="745"/>
      <c r="C6" s="745"/>
      <c r="D6" s="745"/>
      <c r="E6" s="745"/>
      <c r="F6" s="745"/>
      <c r="G6" s="745"/>
      <c r="H6" s="745"/>
      <c r="I6" s="745"/>
    </row>
    <row r="7" spans="1:9" ht="18.75" customHeight="1" x14ac:dyDescent="0.3">
      <c r="A7" s="745"/>
      <c r="B7" s="745"/>
      <c r="C7" s="745"/>
      <c r="D7" s="745"/>
      <c r="E7" s="745"/>
      <c r="F7" s="745"/>
      <c r="G7" s="745"/>
      <c r="H7" s="745"/>
      <c r="I7" s="745"/>
    </row>
    <row r="8" spans="1:9" x14ac:dyDescent="0.3">
      <c r="A8" s="746" t="s">
        <v>41</v>
      </c>
      <c r="B8" s="746"/>
      <c r="C8" s="746"/>
      <c r="D8" s="746"/>
      <c r="E8" s="746"/>
      <c r="F8" s="746"/>
      <c r="G8" s="746"/>
      <c r="H8" s="746"/>
      <c r="I8" s="746"/>
    </row>
    <row r="9" spans="1:9" x14ac:dyDescent="0.3">
      <c r="A9" s="746"/>
      <c r="B9" s="746"/>
      <c r="C9" s="746"/>
      <c r="D9" s="746"/>
      <c r="E9" s="746"/>
      <c r="F9" s="746"/>
      <c r="G9" s="746"/>
      <c r="H9" s="746"/>
      <c r="I9" s="746"/>
    </row>
    <row r="10" spans="1:9" x14ac:dyDescent="0.3">
      <c r="A10" s="746"/>
      <c r="B10" s="746"/>
      <c r="C10" s="746"/>
      <c r="D10" s="746"/>
      <c r="E10" s="746"/>
      <c r="F10" s="746"/>
      <c r="G10" s="746"/>
      <c r="H10" s="746"/>
      <c r="I10" s="746"/>
    </row>
    <row r="11" spans="1:9" x14ac:dyDescent="0.3">
      <c r="A11" s="746"/>
      <c r="B11" s="746"/>
      <c r="C11" s="746"/>
      <c r="D11" s="746"/>
      <c r="E11" s="746"/>
      <c r="F11" s="746"/>
      <c r="G11" s="746"/>
      <c r="H11" s="746"/>
      <c r="I11" s="746"/>
    </row>
    <row r="12" spans="1:9" x14ac:dyDescent="0.3">
      <c r="A12" s="746"/>
      <c r="B12" s="746"/>
      <c r="C12" s="746"/>
      <c r="D12" s="746"/>
      <c r="E12" s="746"/>
      <c r="F12" s="746"/>
      <c r="G12" s="746"/>
      <c r="H12" s="746"/>
      <c r="I12" s="746"/>
    </row>
    <row r="13" spans="1:9" x14ac:dyDescent="0.3">
      <c r="A13" s="746"/>
      <c r="B13" s="746"/>
      <c r="C13" s="746"/>
      <c r="D13" s="746"/>
      <c r="E13" s="746"/>
      <c r="F13" s="746"/>
      <c r="G13" s="746"/>
      <c r="H13" s="746"/>
      <c r="I13" s="746"/>
    </row>
    <row r="14" spans="1:9" x14ac:dyDescent="0.3">
      <c r="A14" s="746"/>
      <c r="B14" s="746"/>
      <c r="C14" s="746"/>
      <c r="D14" s="746"/>
      <c r="E14" s="746"/>
      <c r="F14" s="746"/>
      <c r="G14" s="746"/>
      <c r="H14" s="746"/>
      <c r="I14" s="746"/>
    </row>
    <row r="15" spans="1:9" ht="19.5" customHeight="1" x14ac:dyDescent="0.35">
      <c r="A15" s="347"/>
    </row>
    <row r="16" spans="1:9" ht="19.5" customHeight="1" x14ac:dyDescent="0.35">
      <c r="A16" s="718" t="s">
        <v>26</v>
      </c>
      <c r="B16" s="719"/>
      <c r="C16" s="719"/>
      <c r="D16" s="719"/>
      <c r="E16" s="719"/>
      <c r="F16" s="719"/>
      <c r="G16" s="719"/>
      <c r="H16" s="720"/>
    </row>
    <row r="17" spans="1:14" ht="20.25" customHeight="1" x14ac:dyDescent="0.3">
      <c r="A17" s="721" t="s">
        <v>42</v>
      </c>
      <c r="B17" s="721"/>
      <c r="C17" s="721"/>
      <c r="D17" s="721"/>
      <c r="E17" s="721"/>
      <c r="F17" s="721"/>
      <c r="G17" s="721"/>
      <c r="H17" s="721"/>
    </row>
    <row r="18" spans="1:14" ht="26.25" customHeight="1" x14ac:dyDescent="0.5">
      <c r="A18" s="349" t="s">
        <v>28</v>
      </c>
      <c r="B18" s="605" t="s">
        <v>130</v>
      </c>
      <c r="C18" s="605"/>
      <c r="D18" s="514"/>
      <c r="E18" s="350"/>
      <c r="F18" s="519"/>
      <c r="G18" s="519"/>
      <c r="H18" s="519"/>
    </row>
    <row r="19" spans="1:14" ht="26.25" customHeight="1" x14ac:dyDescent="0.5">
      <c r="A19" s="349" t="s">
        <v>29</v>
      </c>
      <c r="B19" s="599" t="s">
        <v>128</v>
      </c>
      <c r="C19" s="519">
        <v>29</v>
      </c>
      <c r="D19" s="519"/>
      <c r="E19" s="519"/>
      <c r="F19" s="519"/>
      <c r="G19" s="519"/>
      <c r="H19" s="519"/>
    </row>
    <row r="20" spans="1:14" ht="26.25" customHeight="1" x14ac:dyDescent="0.5">
      <c r="A20" s="349" t="s">
        <v>30</v>
      </c>
      <c r="B20" s="722" t="s">
        <v>122</v>
      </c>
      <c r="C20" s="722"/>
      <c r="D20" s="519"/>
      <c r="E20" s="519"/>
      <c r="F20" s="519"/>
      <c r="G20" s="519"/>
      <c r="H20" s="519"/>
    </row>
    <row r="21" spans="1:14" ht="26.25" customHeight="1" x14ac:dyDescent="0.5">
      <c r="A21" s="349" t="s">
        <v>31</v>
      </c>
      <c r="B21" s="722" t="s">
        <v>131</v>
      </c>
      <c r="C21" s="722"/>
      <c r="D21" s="722"/>
      <c r="E21" s="722"/>
      <c r="F21" s="722"/>
      <c r="G21" s="722"/>
      <c r="H21" s="722"/>
      <c r="I21" s="351"/>
    </row>
    <row r="22" spans="1:14" ht="26.25" customHeight="1" x14ac:dyDescent="0.5">
      <c r="A22" s="349" t="s">
        <v>32</v>
      </c>
      <c r="B22" s="681">
        <v>42553.599317129629</v>
      </c>
      <c r="C22" s="519"/>
      <c r="D22" s="519"/>
      <c r="E22" s="519"/>
      <c r="F22" s="519"/>
      <c r="G22" s="519"/>
      <c r="H22" s="519"/>
    </row>
    <row r="23" spans="1:14" ht="26.25" customHeight="1" x14ac:dyDescent="0.5">
      <c r="A23" s="349" t="s">
        <v>33</v>
      </c>
      <c r="B23" s="352"/>
      <c r="C23" s="519"/>
      <c r="D23" s="519"/>
      <c r="E23" s="519"/>
      <c r="F23" s="519"/>
      <c r="G23" s="519"/>
      <c r="H23" s="519"/>
    </row>
    <row r="24" spans="1:14" ht="18" x14ac:dyDescent="0.35">
      <c r="A24" s="349"/>
      <c r="B24" s="353"/>
    </row>
    <row r="25" spans="1:14" ht="18" x14ac:dyDescent="0.35">
      <c r="A25" s="354" t="s">
        <v>1</v>
      </c>
      <c r="B25" s="353"/>
    </row>
    <row r="26" spans="1:14" ht="26.25" customHeight="1" x14ac:dyDescent="0.45">
      <c r="A26" s="355" t="s">
        <v>4</v>
      </c>
      <c r="B26" s="717" t="s">
        <v>126</v>
      </c>
      <c r="C26" s="717"/>
    </row>
    <row r="27" spans="1:14" ht="26.25" customHeight="1" x14ac:dyDescent="0.65">
      <c r="A27" s="356" t="s">
        <v>43</v>
      </c>
      <c r="B27" s="723" t="s">
        <v>135</v>
      </c>
      <c r="C27" s="723"/>
    </row>
    <row r="28" spans="1:14" ht="27" customHeight="1" x14ac:dyDescent="0.45">
      <c r="A28" s="356" t="s">
        <v>5</v>
      </c>
      <c r="B28" s="357">
        <v>99.4</v>
      </c>
    </row>
    <row r="29" spans="1:14" s="2" customFormat="1" ht="27" customHeight="1" x14ac:dyDescent="0.5">
      <c r="A29" s="356" t="s">
        <v>44</v>
      </c>
      <c r="B29" s="358"/>
      <c r="C29" s="724" t="s">
        <v>45</v>
      </c>
      <c r="D29" s="725"/>
      <c r="E29" s="725"/>
      <c r="F29" s="725"/>
      <c r="G29" s="726"/>
      <c r="H29" s="474"/>
      <c r="I29" s="359"/>
      <c r="J29" s="359"/>
      <c r="K29" s="359"/>
      <c r="L29" s="359"/>
    </row>
    <row r="30" spans="1:14" s="2" customFormat="1" ht="19.5" customHeight="1" x14ac:dyDescent="0.35">
      <c r="A30" s="356" t="s">
        <v>46</v>
      </c>
      <c r="B30" s="360">
        <f>B28-B29</f>
        <v>99.4</v>
      </c>
      <c r="C30" s="361"/>
      <c r="D30" s="361"/>
      <c r="E30" s="361"/>
      <c r="F30" s="361"/>
      <c r="G30" s="362"/>
      <c r="H30" s="474"/>
      <c r="I30" s="359"/>
      <c r="J30" s="359"/>
      <c r="K30" s="359"/>
      <c r="L30" s="359"/>
    </row>
    <row r="31" spans="1:14" s="2" customFormat="1" ht="27" customHeight="1" x14ac:dyDescent="0.45">
      <c r="A31" s="356" t="s">
        <v>47</v>
      </c>
      <c r="B31" s="363">
        <v>1</v>
      </c>
      <c r="C31" s="727" t="s">
        <v>48</v>
      </c>
      <c r="D31" s="728"/>
      <c r="E31" s="728"/>
      <c r="F31" s="728"/>
      <c r="G31" s="728"/>
      <c r="H31" s="729"/>
      <c r="I31" s="359"/>
      <c r="J31" s="359"/>
      <c r="K31" s="359"/>
      <c r="L31" s="359"/>
    </row>
    <row r="32" spans="1:14" s="2" customFormat="1" ht="27" customHeight="1" x14ac:dyDescent="0.45">
      <c r="A32" s="356" t="s">
        <v>49</v>
      </c>
      <c r="B32" s="363">
        <v>1</v>
      </c>
      <c r="C32" s="727" t="s">
        <v>50</v>
      </c>
      <c r="D32" s="728"/>
      <c r="E32" s="728"/>
      <c r="F32" s="728"/>
      <c r="G32" s="728"/>
      <c r="H32" s="729"/>
      <c r="I32" s="359"/>
      <c r="J32" s="359"/>
      <c r="K32" s="359"/>
      <c r="L32" s="364"/>
      <c r="M32" s="364"/>
      <c r="N32" s="365"/>
    </row>
    <row r="33" spans="1:14" s="2" customFormat="1" ht="17.25" customHeight="1" x14ac:dyDescent="0.35">
      <c r="A33" s="356"/>
      <c r="B33" s="366"/>
      <c r="C33" s="367"/>
      <c r="D33" s="367"/>
      <c r="E33" s="367"/>
      <c r="F33" s="367"/>
      <c r="G33" s="367"/>
      <c r="H33" s="367"/>
      <c r="I33" s="359"/>
      <c r="J33" s="359"/>
      <c r="K33" s="359"/>
      <c r="L33" s="364"/>
      <c r="M33" s="364"/>
      <c r="N33" s="365"/>
    </row>
    <row r="34" spans="1:14" s="2" customFormat="1" ht="18" x14ac:dyDescent="0.35">
      <c r="A34" s="356" t="s">
        <v>51</v>
      </c>
      <c r="B34" s="368">
        <f>B31/B32</f>
        <v>1</v>
      </c>
      <c r="C34" s="348" t="s">
        <v>52</v>
      </c>
      <c r="D34" s="348"/>
      <c r="E34" s="348"/>
      <c r="F34" s="348"/>
      <c r="G34" s="348"/>
      <c r="H34" s="474"/>
      <c r="I34" s="359"/>
      <c r="J34" s="359"/>
      <c r="K34" s="359"/>
      <c r="L34" s="364"/>
      <c r="M34" s="364"/>
      <c r="N34" s="365"/>
    </row>
    <row r="35" spans="1:14" s="2" customFormat="1" ht="19.5" customHeight="1" x14ac:dyDescent="0.35">
      <c r="A35" s="356"/>
      <c r="B35" s="360"/>
      <c r="C35" s="520"/>
      <c r="D35" s="520"/>
      <c r="E35" s="520"/>
      <c r="F35" s="520"/>
      <c r="G35" s="520"/>
      <c r="H35" s="474"/>
      <c r="I35" s="359"/>
      <c r="J35" s="359"/>
      <c r="K35" s="359"/>
      <c r="L35" s="364"/>
      <c r="M35" s="364"/>
      <c r="N35" s="365"/>
    </row>
    <row r="36" spans="1:14" s="2" customFormat="1" ht="27" customHeight="1" x14ac:dyDescent="0.45">
      <c r="A36" s="369" t="s">
        <v>53</v>
      </c>
      <c r="B36" s="370">
        <v>20</v>
      </c>
      <c r="C36" s="348"/>
      <c r="D36" s="730" t="s">
        <v>54</v>
      </c>
      <c r="E36" s="731"/>
      <c r="F36" s="730" t="s">
        <v>55</v>
      </c>
      <c r="G36" s="732"/>
      <c r="H36" s="474"/>
      <c r="J36" s="359"/>
      <c r="K36" s="359"/>
      <c r="L36" s="364"/>
      <c r="M36" s="364"/>
      <c r="N36" s="365"/>
    </row>
    <row r="37" spans="1:14" s="2" customFormat="1" ht="27" customHeight="1" x14ac:dyDescent="0.45">
      <c r="A37" s="371" t="s">
        <v>56</v>
      </c>
      <c r="B37" s="372">
        <v>4</v>
      </c>
      <c r="C37" s="373" t="s">
        <v>57</v>
      </c>
      <c r="D37" s="374" t="s">
        <v>58</v>
      </c>
      <c r="E37" s="375" t="s">
        <v>59</v>
      </c>
      <c r="F37" s="374" t="s">
        <v>58</v>
      </c>
      <c r="G37" s="376" t="s">
        <v>59</v>
      </c>
      <c r="H37" s="474"/>
      <c r="I37" s="377" t="s">
        <v>60</v>
      </c>
      <c r="J37" s="359"/>
      <c r="K37" s="359"/>
      <c r="L37" s="364"/>
      <c r="M37" s="364"/>
      <c r="N37" s="365"/>
    </row>
    <row r="38" spans="1:14" s="2" customFormat="1" ht="26.25" customHeight="1" x14ac:dyDescent="0.45">
      <c r="A38" s="371" t="s">
        <v>61</v>
      </c>
      <c r="B38" s="372">
        <v>20</v>
      </c>
      <c r="C38" s="378">
        <v>1</v>
      </c>
      <c r="D38" s="379">
        <v>214855071</v>
      </c>
      <c r="E38" s="380">
        <f>IF(ISBLANK(D38),"-",$D$48/$D$45*D38)</f>
        <v>226574405.55281371</v>
      </c>
      <c r="F38" s="379">
        <v>239900620</v>
      </c>
      <c r="G38" s="381">
        <f>IF(ISBLANK(F38),"-",$D$48/$F$45*F38)</f>
        <v>220544056.2963526</v>
      </c>
      <c r="H38" s="474"/>
      <c r="I38" s="382"/>
      <c r="J38" s="359"/>
      <c r="K38" s="359"/>
      <c r="L38" s="364"/>
      <c r="M38" s="364"/>
      <c r="N38" s="365"/>
    </row>
    <row r="39" spans="1:14" s="2" customFormat="1" ht="26.25" customHeight="1" x14ac:dyDescent="0.45">
      <c r="A39" s="371" t="s">
        <v>62</v>
      </c>
      <c r="B39" s="372">
        <v>1</v>
      </c>
      <c r="C39" s="383">
        <v>2</v>
      </c>
      <c r="D39" s="384">
        <v>215133229</v>
      </c>
      <c r="E39" s="385">
        <f>IF(ISBLANK(D39),"-",$D$48/$D$45*D39)</f>
        <v>226867735.76469293</v>
      </c>
      <c r="F39" s="384">
        <v>239805347</v>
      </c>
      <c r="G39" s="386">
        <f>IF(ISBLANK(F39),"-",$D$48/$F$45*F39)</f>
        <v>220456470.47070727</v>
      </c>
      <c r="H39" s="474"/>
      <c r="I39" s="734">
        <f>ABS((F43/D43*D42)-F42)/D42</f>
        <v>3.1798341590837213E-2</v>
      </c>
      <c r="J39" s="359"/>
      <c r="K39" s="359"/>
      <c r="L39" s="364"/>
      <c r="M39" s="364"/>
      <c r="N39" s="365"/>
    </row>
    <row r="40" spans="1:14" ht="26.25" customHeight="1" x14ac:dyDescent="0.45">
      <c r="A40" s="371" t="s">
        <v>63</v>
      </c>
      <c r="B40" s="372">
        <v>1</v>
      </c>
      <c r="C40" s="383">
        <v>3</v>
      </c>
      <c r="D40" s="384">
        <v>215093515</v>
      </c>
      <c r="E40" s="385">
        <f>IF(ISBLANK(D40),"-",$D$48/$D$45*D40)</f>
        <v>226825855.5526028</v>
      </c>
      <c r="F40" s="384">
        <v>239754806</v>
      </c>
      <c r="G40" s="386">
        <f>IF(ISBLANK(F40),"-",$D$48/$F$45*F40)</f>
        <v>220410007.40967277</v>
      </c>
      <c r="I40" s="734"/>
      <c r="L40" s="364"/>
      <c r="M40" s="364"/>
      <c r="N40" s="387"/>
    </row>
    <row r="41" spans="1:14" ht="27" customHeight="1" x14ac:dyDescent="0.45">
      <c r="A41" s="371" t="s">
        <v>64</v>
      </c>
      <c r="B41" s="372">
        <v>1</v>
      </c>
      <c r="C41" s="388">
        <v>4</v>
      </c>
      <c r="D41" s="389"/>
      <c r="E41" s="390" t="str">
        <f>IF(ISBLANK(D41),"-",$D$48/$D$45*D41)</f>
        <v>-</v>
      </c>
      <c r="F41" s="389"/>
      <c r="G41" s="391" t="str">
        <f>IF(ISBLANK(F41),"-",$D$48/$F$45*F41)</f>
        <v>-</v>
      </c>
      <c r="I41" s="392"/>
      <c r="L41" s="364"/>
      <c r="M41" s="364"/>
      <c r="N41" s="387"/>
    </row>
    <row r="42" spans="1:14" ht="27" customHeight="1" x14ac:dyDescent="0.45">
      <c r="A42" s="371" t="s">
        <v>65</v>
      </c>
      <c r="B42" s="372">
        <v>1</v>
      </c>
      <c r="C42" s="393" t="s">
        <v>66</v>
      </c>
      <c r="D42" s="394">
        <f>AVERAGE(D38:D41)</f>
        <v>215027271.66666666</v>
      </c>
      <c r="E42" s="395">
        <f>AVERAGE(E38:E41)</f>
        <v>226755998.95670316</v>
      </c>
      <c r="F42" s="394">
        <f>AVERAGE(F38:F41)</f>
        <v>239820257.66666666</v>
      </c>
      <c r="G42" s="396">
        <f>AVERAGE(G38:G41)</f>
        <v>220470178.05891088</v>
      </c>
      <c r="H42" s="397"/>
    </row>
    <row r="43" spans="1:14" ht="26.25" customHeight="1" x14ac:dyDescent="0.45">
      <c r="A43" s="371" t="s">
        <v>67</v>
      </c>
      <c r="B43" s="372">
        <v>1</v>
      </c>
      <c r="C43" s="398" t="s">
        <v>68</v>
      </c>
      <c r="D43" s="399">
        <v>28.62</v>
      </c>
      <c r="E43" s="387"/>
      <c r="F43" s="399">
        <v>32.83</v>
      </c>
      <c r="H43" s="397"/>
    </row>
    <row r="44" spans="1:14" ht="26.25" customHeight="1" x14ac:dyDescent="0.45">
      <c r="A44" s="371" t="s">
        <v>69</v>
      </c>
      <c r="B44" s="372">
        <v>1</v>
      </c>
      <c r="C44" s="400" t="s">
        <v>70</v>
      </c>
      <c r="D44" s="401">
        <f>D43*$B$34</f>
        <v>28.62</v>
      </c>
      <c r="E44" s="402"/>
      <c r="F44" s="401">
        <f>F43*$B$34</f>
        <v>32.83</v>
      </c>
      <c r="H44" s="397"/>
    </row>
    <row r="45" spans="1:14" ht="19.5" customHeight="1" x14ac:dyDescent="0.35">
      <c r="A45" s="371" t="s">
        <v>71</v>
      </c>
      <c r="B45" s="403">
        <f>(B44/B43)*(B42/B41)*(B40/B39)*(B38/B37)*B36</f>
        <v>100</v>
      </c>
      <c r="C45" s="400" t="s">
        <v>72</v>
      </c>
      <c r="D45" s="404">
        <f>D44*$B$30/100</f>
        <v>28.448280000000004</v>
      </c>
      <c r="E45" s="405"/>
      <c r="F45" s="404">
        <f>F44*$B$30/100</f>
        <v>32.633020000000002</v>
      </c>
      <c r="H45" s="397"/>
    </row>
    <row r="46" spans="1:14" ht="19.5" customHeight="1" x14ac:dyDescent="0.35">
      <c r="A46" s="735" t="s">
        <v>73</v>
      </c>
      <c r="B46" s="736"/>
      <c r="C46" s="400" t="s">
        <v>74</v>
      </c>
      <c r="D46" s="406">
        <f>D45/$B$45</f>
        <v>0.28448280000000004</v>
      </c>
      <c r="E46" s="407"/>
      <c r="F46" s="408">
        <f>F45/$B$45</f>
        <v>0.32633020000000001</v>
      </c>
      <c r="H46" s="397"/>
    </row>
    <row r="47" spans="1:14" ht="27" customHeight="1" x14ac:dyDescent="0.45">
      <c r="A47" s="737"/>
      <c r="B47" s="738"/>
      <c r="C47" s="409" t="s">
        <v>75</v>
      </c>
      <c r="D47" s="410">
        <v>0.3</v>
      </c>
      <c r="E47" s="411"/>
      <c r="F47" s="407"/>
      <c r="H47" s="397"/>
    </row>
    <row r="48" spans="1:14" ht="18" x14ac:dyDescent="0.35">
      <c r="C48" s="412" t="s">
        <v>76</v>
      </c>
      <c r="D48" s="404">
        <f>D47*$B$45</f>
        <v>30</v>
      </c>
      <c r="F48" s="413"/>
      <c r="H48" s="397"/>
    </row>
    <row r="49" spans="1:12" ht="19.5" customHeight="1" x14ac:dyDescent="0.35">
      <c r="C49" s="414" t="s">
        <v>77</v>
      </c>
      <c r="D49" s="415">
        <f>D48/B34</f>
        <v>30</v>
      </c>
      <c r="F49" s="413"/>
      <c r="H49" s="397"/>
    </row>
    <row r="50" spans="1:12" ht="18" x14ac:dyDescent="0.35">
      <c r="C50" s="369" t="s">
        <v>78</v>
      </c>
      <c r="D50" s="416">
        <f>AVERAGE(E38:E41,G38:G41)</f>
        <v>223613088.50780702</v>
      </c>
      <c r="F50" s="417"/>
      <c r="H50" s="397"/>
    </row>
    <row r="51" spans="1:12" ht="18" x14ac:dyDescent="0.35">
      <c r="C51" s="371" t="s">
        <v>79</v>
      </c>
      <c r="D51" s="418">
        <f>STDEV(E38:E41,G38:G41)/D50</f>
        <v>1.5404361226307735E-2</v>
      </c>
      <c r="F51" s="417"/>
      <c r="H51" s="397"/>
    </row>
    <row r="52" spans="1:12" ht="19.5" customHeight="1" x14ac:dyDescent="0.35">
      <c r="C52" s="419" t="s">
        <v>15</v>
      </c>
      <c r="D52" s="420">
        <f>COUNT(E38:E41,G38:G41)</f>
        <v>6</v>
      </c>
      <c r="F52" s="417"/>
    </row>
    <row r="54" spans="1:12" ht="18" x14ac:dyDescent="0.35">
      <c r="A54" s="421" t="s">
        <v>1</v>
      </c>
      <c r="B54" s="422" t="s">
        <v>80</v>
      </c>
    </row>
    <row r="55" spans="1:12" ht="18" x14ac:dyDescent="0.35">
      <c r="A55" s="348" t="s">
        <v>81</v>
      </c>
      <c r="B55" s="423" t="str">
        <f>B21</f>
        <v xml:space="preserve">Lamivudine 30 mg + Zidovudine 60 mg + Nevirapine 50 mg </v>
      </c>
    </row>
    <row r="56" spans="1:12" ht="26.25" customHeight="1" x14ac:dyDescent="0.45">
      <c r="A56" s="424" t="s">
        <v>82</v>
      </c>
      <c r="B56" s="425">
        <v>60</v>
      </c>
      <c r="C56" s="348" t="str">
        <f>B26</f>
        <v>Zidovudine</v>
      </c>
      <c r="H56" s="426"/>
    </row>
    <row r="57" spans="1:12" ht="18" x14ac:dyDescent="0.35">
      <c r="A57" s="423" t="s">
        <v>83</v>
      </c>
      <c r="B57" s="515">
        <f>Uniformity!C46</f>
        <v>345.44399999999996</v>
      </c>
      <c r="H57" s="426"/>
    </row>
    <row r="58" spans="1:12" ht="19.5" customHeight="1" x14ac:dyDescent="0.35">
      <c r="H58" s="426"/>
    </row>
    <row r="59" spans="1:12" s="2" customFormat="1" ht="27" customHeight="1" thickBot="1" x14ac:dyDescent="0.5">
      <c r="A59" s="369" t="s">
        <v>84</v>
      </c>
      <c r="B59" s="370">
        <v>50</v>
      </c>
      <c r="C59" s="348"/>
      <c r="D59" s="427" t="s">
        <v>85</v>
      </c>
      <c r="E59" s="428" t="s">
        <v>57</v>
      </c>
      <c r="F59" s="428" t="s">
        <v>58</v>
      </c>
      <c r="G59" s="428" t="s">
        <v>86</v>
      </c>
      <c r="H59" s="373" t="s">
        <v>87</v>
      </c>
      <c r="J59" s="474"/>
      <c r="K59" s="474"/>
      <c r="L59" s="359"/>
    </row>
    <row r="60" spans="1:12" s="2" customFormat="1" ht="26.25" customHeight="1" x14ac:dyDescent="0.45">
      <c r="A60" s="371" t="s">
        <v>88</v>
      </c>
      <c r="B60" s="372">
        <v>5</v>
      </c>
      <c r="C60" s="739" t="s">
        <v>89</v>
      </c>
      <c r="D60" s="742">
        <v>309.08999999999997</v>
      </c>
      <c r="E60" s="429">
        <v>1</v>
      </c>
      <c r="F60" s="430">
        <v>188185312</v>
      </c>
      <c r="G60" s="600">
        <f>IF(ISBLANK(F60),"-",(F60/$D$50*$D$47*$B$68)*($B$57/$D$60))</f>
        <v>56.432910976504296</v>
      </c>
      <c r="H60" s="431">
        <f t="shared" ref="H60:H71" si="0">IF(ISBLANK(F60),"-",G60/$B$56)</f>
        <v>0.94054851627507163</v>
      </c>
      <c r="J60" s="474"/>
      <c r="K60" s="474"/>
      <c r="L60" s="359"/>
    </row>
    <row r="61" spans="1:12" s="2" customFormat="1" ht="26.25" customHeight="1" x14ac:dyDescent="0.45">
      <c r="A61" s="371" t="s">
        <v>90</v>
      </c>
      <c r="B61" s="372">
        <v>20</v>
      </c>
      <c r="C61" s="740"/>
      <c r="D61" s="743"/>
      <c r="E61" s="432">
        <v>2</v>
      </c>
      <c r="F61" s="384">
        <v>188378068</v>
      </c>
      <c r="G61" s="601">
        <f>IF(ISBLANK(F61),"-",(F61/$D$50*$D$47*$B$68)*($B$57/$D$60))</f>
        <v>56.490714542960035</v>
      </c>
      <c r="H61" s="433">
        <f t="shared" si="0"/>
        <v>0.94151190904933391</v>
      </c>
      <c r="J61" s="474"/>
      <c r="K61" s="474"/>
      <c r="L61" s="359"/>
    </row>
    <row r="62" spans="1:12" s="2" customFormat="1" ht="26.25" customHeight="1" x14ac:dyDescent="0.45">
      <c r="A62" s="371" t="s">
        <v>91</v>
      </c>
      <c r="B62" s="372">
        <v>1</v>
      </c>
      <c r="C62" s="740"/>
      <c r="D62" s="743"/>
      <c r="E62" s="432">
        <v>3</v>
      </c>
      <c r="F62" s="434">
        <v>188455678</v>
      </c>
      <c r="G62" s="601">
        <f>IF(ISBLANK(F62),"-",(F62/$D$50*$D$47*$B$68)*($B$57/$D$60))</f>
        <v>56.513988188359562</v>
      </c>
      <c r="H62" s="433">
        <f t="shared" si="0"/>
        <v>0.94189980313932609</v>
      </c>
      <c r="J62" s="474"/>
      <c r="K62" s="474"/>
      <c r="L62" s="359"/>
    </row>
    <row r="63" spans="1:12" ht="27" customHeight="1" thickBot="1" x14ac:dyDescent="0.5">
      <c r="A63" s="371" t="s">
        <v>92</v>
      </c>
      <c r="B63" s="372">
        <v>1</v>
      </c>
      <c r="C63" s="741"/>
      <c r="D63" s="744"/>
      <c r="E63" s="435">
        <v>4</v>
      </c>
      <c r="F63" s="436"/>
      <c r="G63" s="601" t="str">
        <f>IF(ISBLANK(F63),"-",(F63/$D$50*$D$47*$B$68)*($B$57/$D$60))</f>
        <v>-</v>
      </c>
      <c r="H63" s="433" t="str">
        <f t="shared" si="0"/>
        <v>-</v>
      </c>
      <c r="J63" s="474"/>
      <c r="K63" s="474"/>
    </row>
    <row r="64" spans="1:12" ht="26.25" customHeight="1" x14ac:dyDescent="0.45">
      <c r="A64" s="371" t="s">
        <v>93</v>
      </c>
      <c r="B64" s="372">
        <v>1</v>
      </c>
      <c r="C64" s="739" t="s">
        <v>94</v>
      </c>
      <c r="D64" s="742">
        <v>300.69</v>
      </c>
      <c r="E64" s="429">
        <v>1</v>
      </c>
      <c r="F64" s="430">
        <v>179120296</v>
      </c>
      <c r="G64" s="602">
        <f>IF(ISBLANK(F64),"-",(F64/$D$50*$D$47*$B$68)*($B$57/$D$64))</f>
        <v>55.215053505094886</v>
      </c>
      <c r="H64" s="437">
        <f t="shared" si="0"/>
        <v>0.92025089175158148</v>
      </c>
      <c r="J64" s="474"/>
      <c r="K64" s="474"/>
    </row>
    <row r="65" spans="1:11" ht="26.25" customHeight="1" x14ac:dyDescent="0.45">
      <c r="A65" s="371" t="s">
        <v>95</v>
      </c>
      <c r="B65" s="372">
        <v>1</v>
      </c>
      <c r="C65" s="740"/>
      <c r="D65" s="743"/>
      <c r="E65" s="432">
        <v>2</v>
      </c>
      <c r="F65" s="384">
        <v>179003683</v>
      </c>
      <c r="G65" s="603">
        <f>IF(ISBLANK(F65),"-",(F65/$D$50*$D$47*$B$68)*($B$57/$D$64))</f>
        <v>55.179106752112801</v>
      </c>
      <c r="H65" s="438">
        <f t="shared" si="0"/>
        <v>0.91965177920188002</v>
      </c>
      <c r="J65" s="474"/>
      <c r="K65" s="474"/>
    </row>
    <row r="66" spans="1:11" ht="26.25" customHeight="1" x14ac:dyDescent="0.45">
      <c r="A66" s="371" t="s">
        <v>96</v>
      </c>
      <c r="B66" s="372">
        <v>1</v>
      </c>
      <c r="C66" s="740"/>
      <c r="D66" s="743"/>
      <c r="E66" s="432">
        <v>3</v>
      </c>
      <c r="F66" s="384">
        <v>178995748</v>
      </c>
      <c r="G66" s="603">
        <f>IF(ISBLANK(F66),"-",(F66/$D$50*$D$47*$B$68)*($B$57/$D$64))</f>
        <v>55.176660734216746</v>
      </c>
      <c r="H66" s="438">
        <f t="shared" si="0"/>
        <v>0.91961101223694575</v>
      </c>
    </row>
    <row r="67" spans="1:11" ht="27" customHeight="1" thickBot="1" x14ac:dyDescent="0.5">
      <c r="A67" s="371" t="s">
        <v>97</v>
      </c>
      <c r="B67" s="372">
        <v>1</v>
      </c>
      <c r="C67" s="741"/>
      <c r="D67" s="744"/>
      <c r="E67" s="435">
        <v>4</v>
      </c>
      <c r="F67" s="436"/>
      <c r="G67" s="604" t="str">
        <f>IF(ISBLANK(F67),"-",(F67/$D$50*$D$47*$B$68)*($B$57/$D$64))</f>
        <v>-</v>
      </c>
      <c r="H67" s="439" t="str">
        <f t="shared" si="0"/>
        <v>-</v>
      </c>
    </row>
    <row r="68" spans="1:11" ht="26.25" customHeight="1" x14ac:dyDescent="0.5">
      <c r="A68" s="371" t="s">
        <v>98</v>
      </c>
      <c r="B68" s="440">
        <f>(B67/B66)*(B65/B64)*(B63/B62)*(B61/B60)*B59</f>
        <v>200</v>
      </c>
      <c r="C68" s="739" t="s">
        <v>99</v>
      </c>
      <c r="D68" s="742">
        <v>325.60000000000002</v>
      </c>
      <c r="E68" s="429">
        <v>1</v>
      </c>
      <c r="F68" s="430">
        <v>192853391</v>
      </c>
      <c r="G68" s="602">
        <f>IF(ISBLANK(F68),"-",(F68/$D$50*$D$47*$B$68)*($B$57/$D$68))</f>
        <v>54.900281027933183</v>
      </c>
      <c r="H68" s="433">
        <f t="shared" si="0"/>
        <v>0.91500468379888633</v>
      </c>
    </row>
    <row r="69" spans="1:11" ht="27" customHeight="1" thickBot="1" x14ac:dyDescent="0.55000000000000004">
      <c r="A69" s="419" t="s">
        <v>100</v>
      </c>
      <c r="B69" s="441">
        <f>(D47*B68)/B56*B57</f>
        <v>345.44399999999996</v>
      </c>
      <c r="C69" s="740"/>
      <c r="D69" s="743"/>
      <c r="E69" s="432">
        <v>2</v>
      </c>
      <c r="F69" s="384">
        <v>192687515</v>
      </c>
      <c r="G69" s="603">
        <f>IF(ISBLANK(F69),"-",(F69/$D$50*$D$47*$B$68)*($B$57/$D$68))</f>
        <v>54.853060499590029</v>
      </c>
      <c r="H69" s="433">
        <f t="shared" si="0"/>
        <v>0.9142176749931672</v>
      </c>
    </row>
    <row r="70" spans="1:11" ht="26.25" customHeight="1" x14ac:dyDescent="0.45">
      <c r="A70" s="752" t="s">
        <v>73</v>
      </c>
      <c r="B70" s="753"/>
      <c r="C70" s="740"/>
      <c r="D70" s="743"/>
      <c r="E70" s="432">
        <v>3</v>
      </c>
      <c r="F70" s="384">
        <v>193320165</v>
      </c>
      <c r="G70" s="603">
        <f>IF(ISBLANK(F70),"-",(F70/$D$50*$D$47*$B$68)*($B$57/$D$68))</f>
        <v>55.03315929179805</v>
      </c>
      <c r="H70" s="433">
        <f t="shared" si="0"/>
        <v>0.91721932152996755</v>
      </c>
    </row>
    <row r="71" spans="1:11" ht="27" customHeight="1" thickBot="1" x14ac:dyDescent="0.5">
      <c r="A71" s="754"/>
      <c r="B71" s="755"/>
      <c r="C71" s="751"/>
      <c r="D71" s="744"/>
      <c r="E71" s="435">
        <v>4</v>
      </c>
      <c r="F71" s="436"/>
      <c r="G71" s="604" t="str">
        <f>IF(ISBLANK(F71),"-",(F71/$D$50*$D$47*$B$68)*($B$57/$D$68))</f>
        <v>-</v>
      </c>
      <c r="H71" s="442" t="str">
        <f t="shared" si="0"/>
        <v>-</v>
      </c>
    </row>
    <row r="72" spans="1:11" ht="26.25" customHeight="1" x14ac:dyDescent="0.45">
      <c r="A72" s="443"/>
      <c r="B72" s="443"/>
      <c r="C72" s="443"/>
      <c r="D72" s="443"/>
      <c r="E72" s="443"/>
      <c r="F72" s="445" t="s">
        <v>66</v>
      </c>
      <c r="G72" s="517">
        <f>AVERAGE(G60:G71)</f>
        <v>55.532770613174399</v>
      </c>
      <c r="H72" s="446">
        <f>AVERAGE(H60:H71)</f>
        <v>0.92554617688624008</v>
      </c>
    </row>
    <row r="73" spans="1:11" ht="26.25" customHeight="1" x14ac:dyDescent="0.45">
      <c r="C73" s="443"/>
      <c r="D73" s="443"/>
      <c r="E73" s="443"/>
      <c r="F73" s="447" t="s">
        <v>79</v>
      </c>
      <c r="G73" s="516">
        <f>STDEV(G60:G71)/G72</f>
        <v>1.2977807335929802E-2</v>
      </c>
      <c r="H73" s="516">
        <f>STDEV(H60:H71)/H72</f>
        <v>1.2977807335929809E-2</v>
      </c>
    </row>
    <row r="74" spans="1:11" ht="27" customHeight="1" x14ac:dyDescent="0.45">
      <c r="A74" s="443"/>
      <c r="B74" s="443"/>
      <c r="C74" s="444"/>
      <c r="D74" s="444"/>
      <c r="E74" s="448"/>
      <c r="F74" s="449" t="s">
        <v>15</v>
      </c>
      <c r="G74" s="450">
        <f>COUNT(G60:G71)</f>
        <v>9</v>
      </c>
      <c r="H74" s="450">
        <f>COUNT(H60:H71)</f>
        <v>9</v>
      </c>
    </row>
    <row r="76" spans="1:11" ht="26.25" customHeight="1" x14ac:dyDescent="0.45">
      <c r="A76" s="355" t="s">
        <v>101</v>
      </c>
      <c r="B76" s="451" t="s">
        <v>102</v>
      </c>
      <c r="C76" s="747" t="str">
        <f>C56</f>
        <v>Zidovudine</v>
      </c>
      <c r="D76" s="747"/>
      <c r="E76" s="452" t="s">
        <v>103</v>
      </c>
      <c r="F76" s="452"/>
      <c r="G76" s="453">
        <f>H72</f>
        <v>0.92554617688624008</v>
      </c>
      <c r="H76" s="454"/>
    </row>
    <row r="77" spans="1:11" ht="18" x14ac:dyDescent="0.35">
      <c r="A77" s="354" t="s">
        <v>104</v>
      </c>
      <c r="B77" s="354" t="s">
        <v>105</v>
      </c>
    </row>
    <row r="78" spans="1:11" ht="18" x14ac:dyDescent="0.35">
      <c r="A78" s="354"/>
      <c r="B78" s="354"/>
    </row>
    <row r="79" spans="1:11" ht="26.25" customHeight="1" x14ac:dyDescent="0.45">
      <c r="A79" s="355" t="s">
        <v>4</v>
      </c>
      <c r="B79" s="733" t="str">
        <f>B26</f>
        <v>Zidovudine</v>
      </c>
      <c r="C79" s="733"/>
    </row>
    <row r="80" spans="1:11" ht="26.25" customHeight="1" x14ac:dyDescent="0.45">
      <c r="A80" s="356" t="s">
        <v>43</v>
      </c>
      <c r="B80" s="733" t="str">
        <f>B27</f>
        <v>WRS Z1-3</v>
      </c>
      <c r="C80" s="733"/>
    </row>
    <row r="81" spans="1:12" ht="27" customHeight="1" x14ac:dyDescent="0.45">
      <c r="A81" s="356" t="s">
        <v>5</v>
      </c>
      <c r="B81" s="455">
        <f>B28</f>
        <v>99.4</v>
      </c>
    </row>
    <row r="82" spans="1:12" s="2" customFormat="1" ht="27" customHeight="1" x14ac:dyDescent="0.5">
      <c r="A82" s="356" t="s">
        <v>44</v>
      </c>
      <c r="B82" s="358">
        <v>0</v>
      </c>
      <c r="C82" s="724" t="s">
        <v>45</v>
      </c>
      <c r="D82" s="725"/>
      <c r="E82" s="725"/>
      <c r="F82" s="725"/>
      <c r="G82" s="726"/>
      <c r="H82" s="474"/>
      <c r="I82" s="359"/>
      <c r="J82" s="359"/>
      <c r="K82" s="359"/>
      <c r="L82" s="359"/>
    </row>
    <row r="83" spans="1:12" s="2" customFormat="1" ht="19.5" customHeight="1" x14ac:dyDescent="0.35">
      <c r="A83" s="356" t="s">
        <v>46</v>
      </c>
      <c r="B83" s="360">
        <f>B81-B82</f>
        <v>99.4</v>
      </c>
      <c r="C83" s="361"/>
      <c r="D83" s="361"/>
      <c r="E83" s="361"/>
      <c r="F83" s="361"/>
      <c r="G83" s="362"/>
      <c r="H83" s="474"/>
      <c r="I83" s="359"/>
      <c r="J83" s="359"/>
      <c r="K83" s="359"/>
      <c r="L83" s="359"/>
    </row>
    <row r="84" spans="1:12" s="2" customFormat="1" ht="27" customHeight="1" x14ac:dyDescent="0.45">
      <c r="A84" s="356" t="s">
        <v>47</v>
      </c>
      <c r="B84" s="363">
        <v>1</v>
      </c>
      <c r="C84" s="727" t="s">
        <v>106</v>
      </c>
      <c r="D84" s="728"/>
      <c r="E84" s="728"/>
      <c r="F84" s="728"/>
      <c r="G84" s="728"/>
      <c r="H84" s="729"/>
      <c r="I84" s="359"/>
      <c r="J84" s="359"/>
      <c r="K84" s="359"/>
      <c r="L84" s="359"/>
    </row>
    <row r="85" spans="1:12" s="2" customFormat="1" ht="27" customHeight="1" x14ac:dyDescent="0.45">
      <c r="A85" s="356" t="s">
        <v>49</v>
      </c>
      <c r="B85" s="363">
        <v>1</v>
      </c>
      <c r="C85" s="727" t="s">
        <v>107</v>
      </c>
      <c r="D85" s="728"/>
      <c r="E85" s="728"/>
      <c r="F85" s="728"/>
      <c r="G85" s="728"/>
      <c r="H85" s="729"/>
      <c r="I85" s="359"/>
      <c r="J85" s="359"/>
      <c r="K85" s="359"/>
      <c r="L85" s="359"/>
    </row>
    <row r="86" spans="1:12" s="2" customFormat="1" ht="18" x14ac:dyDescent="0.35">
      <c r="A86" s="356"/>
      <c r="B86" s="366"/>
      <c r="C86" s="367"/>
      <c r="D86" s="367"/>
      <c r="E86" s="367"/>
      <c r="F86" s="367"/>
      <c r="G86" s="367"/>
      <c r="H86" s="367"/>
      <c r="I86" s="359"/>
      <c r="J86" s="359"/>
      <c r="K86" s="359"/>
      <c r="L86" s="359"/>
    </row>
    <row r="87" spans="1:12" s="2" customFormat="1" ht="18" x14ac:dyDescent="0.35">
      <c r="A87" s="356" t="s">
        <v>51</v>
      </c>
      <c r="B87" s="368">
        <f>B84/B85</f>
        <v>1</v>
      </c>
      <c r="C87" s="348" t="s">
        <v>52</v>
      </c>
      <c r="D87" s="348"/>
      <c r="E87" s="348"/>
      <c r="F87" s="348"/>
      <c r="G87" s="348"/>
      <c r="H87" s="474"/>
      <c r="I87" s="359"/>
      <c r="J87" s="359"/>
      <c r="K87" s="359"/>
      <c r="L87" s="359"/>
    </row>
    <row r="88" spans="1:12" ht="19.5" customHeight="1" x14ac:dyDescent="0.35">
      <c r="A88" s="354"/>
      <c r="B88" s="354"/>
    </row>
    <row r="89" spans="1:12" ht="27" customHeight="1" x14ac:dyDescent="0.45">
      <c r="A89" s="369" t="s">
        <v>53</v>
      </c>
      <c r="B89" s="370">
        <v>1</v>
      </c>
      <c r="D89" s="456" t="s">
        <v>54</v>
      </c>
      <c r="E89" s="457"/>
      <c r="F89" s="730" t="s">
        <v>55</v>
      </c>
      <c r="G89" s="732"/>
    </row>
    <row r="90" spans="1:12" ht="27" customHeight="1" x14ac:dyDescent="0.45">
      <c r="A90" s="371" t="s">
        <v>56</v>
      </c>
      <c r="B90" s="372">
        <v>1</v>
      </c>
      <c r="C90" s="458" t="s">
        <v>57</v>
      </c>
      <c r="D90" s="374" t="s">
        <v>58</v>
      </c>
      <c r="E90" s="375" t="s">
        <v>59</v>
      </c>
      <c r="F90" s="374" t="s">
        <v>58</v>
      </c>
      <c r="G90" s="459" t="s">
        <v>59</v>
      </c>
      <c r="I90" s="377" t="s">
        <v>60</v>
      </c>
    </row>
    <row r="91" spans="1:12" ht="26.25" customHeight="1" x14ac:dyDescent="0.45">
      <c r="A91" s="371" t="s">
        <v>61</v>
      </c>
      <c r="B91" s="372">
        <v>1</v>
      </c>
      <c r="C91" s="460">
        <v>1</v>
      </c>
      <c r="D91" s="379"/>
      <c r="E91" s="380" t="str">
        <f>IF(ISBLANK(D91),"-",$D$101/$D$98*D91)</f>
        <v>-</v>
      </c>
      <c r="F91" s="379"/>
      <c r="G91" s="381" t="str">
        <f>IF(ISBLANK(F91),"-",$D$101/$F$98*F91)</f>
        <v>-</v>
      </c>
      <c r="I91" s="382"/>
    </row>
    <row r="92" spans="1:12" ht="26.25" customHeight="1" x14ac:dyDescent="0.45">
      <c r="A92" s="371" t="s">
        <v>62</v>
      </c>
      <c r="B92" s="372">
        <v>1</v>
      </c>
      <c r="C92" s="444">
        <v>2</v>
      </c>
      <c r="D92" s="384"/>
      <c r="E92" s="385" t="str">
        <f>IF(ISBLANK(D92),"-",$D$101/$D$98*D92)</f>
        <v>-</v>
      </c>
      <c r="F92" s="384"/>
      <c r="G92" s="386" t="str">
        <f>IF(ISBLANK(F92),"-",$D$101/$F$98*F92)</f>
        <v>-</v>
      </c>
      <c r="I92" s="734" t="e">
        <f>ABS((F96/D96*D95)-F95)/D95</f>
        <v>#DIV/0!</v>
      </c>
    </row>
    <row r="93" spans="1:12" ht="26.25" customHeight="1" x14ac:dyDescent="0.45">
      <c r="A93" s="371" t="s">
        <v>63</v>
      </c>
      <c r="B93" s="372">
        <v>1</v>
      </c>
      <c r="C93" s="444">
        <v>3</v>
      </c>
      <c r="D93" s="384"/>
      <c r="E93" s="385" t="str">
        <f>IF(ISBLANK(D93),"-",$D$101/$D$98*D93)</f>
        <v>-</v>
      </c>
      <c r="F93" s="384"/>
      <c r="G93" s="386" t="str">
        <f>IF(ISBLANK(F93),"-",$D$101/$F$98*F93)</f>
        <v>-</v>
      </c>
      <c r="I93" s="734"/>
    </row>
    <row r="94" spans="1:12" ht="27" customHeight="1" x14ac:dyDescent="0.45">
      <c r="A94" s="371" t="s">
        <v>64</v>
      </c>
      <c r="B94" s="372">
        <v>1</v>
      </c>
      <c r="C94" s="461">
        <v>4</v>
      </c>
      <c r="D94" s="389"/>
      <c r="E94" s="390" t="str">
        <f>IF(ISBLANK(D94),"-",$D$101/$D$98*D94)</f>
        <v>-</v>
      </c>
      <c r="F94" s="462"/>
      <c r="G94" s="391" t="str">
        <f>IF(ISBLANK(F94),"-",$D$101/$F$98*F94)</f>
        <v>-</v>
      </c>
      <c r="I94" s="392"/>
    </row>
    <row r="95" spans="1:12" ht="27" customHeight="1" x14ac:dyDescent="0.45">
      <c r="A95" s="371" t="s">
        <v>65</v>
      </c>
      <c r="B95" s="372">
        <v>1</v>
      </c>
      <c r="C95" s="463" t="s">
        <v>66</v>
      </c>
      <c r="D95" s="464" t="e">
        <f>AVERAGE(D91:D94)</f>
        <v>#DIV/0!</v>
      </c>
      <c r="E95" s="395" t="e">
        <f>AVERAGE(E91:E94)</f>
        <v>#DIV/0!</v>
      </c>
      <c r="F95" s="465" t="e">
        <f>AVERAGE(F91:F94)</f>
        <v>#DIV/0!</v>
      </c>
      <c r="G95" s="466" t="e">
        <f>AVERAGE(G91:G94)</f>
        <v>#DIV/0!</v>
      </c>
    </row>
    <row r="96" spans="1:12" ht="26.25" customHeight="1" x14ac:dyDescent="0.45">
      <c r="A96" s="371" t="s">
        <v>67</v>
      </c>
      <c r="B96" s="357">
        <v>1</v>
      </c>
      <c r="C96" s="467" t="s">
        <v>108</v>
      </c>
      <c r="D96" s="468"/>
      <c r="E96" s="387"/>
      <c r="F96" s="399"/>
    </row>
    <row r="97" spans="1:10" ht="26.25" customHeight="1" x14ac:dyDescent="0.45">
      <c r="A97" s="371" t="s">
        <v>69</v>
      </c>
      <c r="B97" s="357">
        <v>1</v>
      </c>
      <c r="C97" s="469" t="s">
        <v>109</v>
      </c>
      <c r="D97" s="470">
        <f>D96*$B$87</f>
        <v>0</v>
      </c>
      <c r="E97" s="402"/>
      <c r="F97" s="401">
        <f>F96*$B$87</f>
        <v>0</v>
      </c>
    </row>
    <row r="98" spans="1:10" ht="19.5" customHeight="1" x14ac:dyDescent="0.35">
      <c r="A98" s="371" t="s">
        <v>71</v>
      </c>
      <c r="B98" s="471">
        <f>(B97/B96)*(B95/B94)*(B93/B92)*(B91/B90)*B89</f>
        <v>1</v>
      </c>
      <c r="C98" s="469" t="s">
        <v>110</v>
      </c>
      <c r="D98" s="472">
        <f>D97*$B$83/100</f>
        <v>0</v>
      </c>
      <c r="E98" s="405"/>
      <c r="F98" s="404">
        <f>F97*$B$83/100</f>
        <v>0</v>
      </c>
    </row>
    <row r="99" spans="1:10" ht="19.5" customHeight="1" x14ac:dyDescent="0.35">
      <c r="A99" s="735" t="s">
        <v>73</v>
      </c>
      <c r="B99" s="749"/>
      <c r="C99" s="469" t="s">
        <v>111</v>
      </c>
      <c r="D99" s="473">
        <f>D98/$B$98</f>
        <v>0</v>
      </c>
      <c r="E99" s="405"/>
      <c r="F99" s="408">
        <f>F98/$B$98</f>
        <v>0</v>
      </c>
      <c r="G99" s="474"/>
      <c r="H99" s="397"/>
    </row>
    <row r="100" spans="1:10" ht="19.5" customHeight="1" x14ac:dyDescent="0.35">
      <c r="A100" s="737"/>
      <c r="B100" s="750"/>
      <c r="C100" s="469" t="s">
        <v>75</v>
      </c>
      <c r="D100" s="475">
        <f>$B$56/$B$116</f>
        <v>6.6666666666666666E-2</v>
      </c>
      <c r="F100" s="413"/>
      <c r="G100" s="476"/>
      <c r="H100" s="397"/>
    </row>
    <row r="101" spans="1:10" ht="18" x14ac:dyDescent="0.35">
      <c r="C101" s="469" t="s">
        <v>76</v>
      </c>
      <c r="D101" s="470">
        <f>D100*$B$98</f>
        <v>6.6666666666666666E-2</v>
      </c>
      <c r="F101" s="413"/>
      <c r="G101" s="474"/>
      <c r="H101" s="397"/>
    </row>
    <row r="102" spans="1:10" ht="19.5" customHeight="1" x14ac:dyDescent="0.35">
      <c r="C102" s="477" t="s">
        <v>77</v>
      </c>
      <c r="D102" s="478">
        <f>D101/B34</f>
        <v>6.6666666666666666E-2</v>
      </c>
      <c r="F102" s="417"/>
      <c r="G102" s="474"/>
      <c r="H102" s="397"/>
      <c r="J102" s="479"/>
    </row>
    <row r="103" spans="1:10" ht="18" x14ac:dyDescent="0.35">
      <c r="C103" s="480" t="s">
        <v>112</v>
      </c>
      <c r="D103" s="481" t="e">
        <f>AVERAGE(E91:E94,G91:G94)</f>
        <v>#DIV/0!</v>
      </c>
      <c r="F103" s="417"/>
      <c r="G103" s="482"/>
      <c r="H103" s="397"/>
      <c r="J103" s="483"/>
    </row>
    <row r="104" spans="1:10" ht="18" x14ac:dyDescent="0.35">
      <c r="C104" s="447" t="s">
        <v>79</v>
      </c>
      <c r="D104" s="484" t="e">
        <f>STDEV(E91:E94,G91:G94)/D103</f>
        <v>#DIV/0!</v>
      </c>
      <c r="F104" s="417"/>
      <c r="G104" s="474"/>
      <c r="H104" s="397"/>
      <c r="J104" s="483"/>
    </row>
    <row r="105" spans="1:10" ht="19.5" customHeight="1" x14ac:dyDescent="0.35">
      <c r="C105" s="449" t="s">
        <v>15</v>
      </c>
      <c r="D105" s="485">
        <f>COUNT(E91:E94,G91:G94)</f>
        <v>0</v>
      </c>
      <c r="F105" s="417"/>
      <c r="G105" s="474"/>
      <c r="H105" s="397"/>
      <c r="J105" s="483"/>
    </row>
    <row r="106" spans="1:10" ht="19.5" customHeight="1" x14ac:dyDescent="0.35">
      <c r="A106" s="421"/>
      <c r="B106" s="421"/>
      <c r="C106" s="421"/>
      <c r="D106" s="421"/>
      <c r="E106" s="421"/>
    </row>
    <row r="107" spans="1:10" ht="26.25" customHeight="1" x14ac:dyDescent="0.45">
      <c r="A107" s="369" t="s">
        <v>113</v>
      </c>
      <c r="B107" s="370">
        <v>900</v>
      </c>
      <c r="C107" s="486" t="s">
        <v>124</v>
      </c>
      <c r="D107" s="487" t="s">
        <v>58</v>
      </c>
      <c r="E107" s="488" t="s">
        <v>114</v>
      </c>
      <c r="F107" s="489" t="s">
        <v>115</v>
      </c>
    </row>
    <row r="108" spans="1:10" ht="26.25" customHeight="1" x14ac:dyDescent="0.45">
      <c r="A108" s="371" t="s">
        <v>116</v>
      </c>
      <c r="B108" s="372">
        <v>1</v>
      </c>
      <c r="C108" s="490">
        <v>1</v>
      </c>
      <c r="D108" s="491"/>
      <c r="E108" s="613" t="str">
        <f t="shared" ref="E108:E113" si="1">IF(ISBLANK(D108),"-",D108/$D$103*$D$100*$B$116)</f>
        <v>-</v>
      </c>
      <c r="F108" s="492" t="str">
        <f t="shared" ref="F108:F113" si="2">IF(ISBLANK(D108), "-", E108/$B$56)</f>
        <v>-</v>
      </c>
    </row>
    <row r="109" spans="1:10" ht="26.25" customHeight="1" x14ac:dyDescent="0.45">
      <c r="A109" s="371" t="s">
        <v>90</v>
      </c>
      <c r="B109" s="372">
        <v>1</v>
      </c>
      <c r="C109" s="490">
        <v>2</v>
      </c>
      <c r="D109" s="491"/>
      <c r="E109" s="614" t="str">
        <f t="shared" si="1"/>
        <v>-</v>
      </c>
      <c r="F109" s="493" t="str">
        <f t="shared" si="2"/>
        <v>-</v>
      </c>
    </row>
    <row r="110" spans="1:10" ht="26.25" customHeight="1" x14ac:dyDescent="0.45">
      <c r="A110" s="371" t="s">
        <v>91</v>
      </c>
      <c r="B110" s="372">
        <v>1</v>
      </c>
      <c r="C110" s="490">
        <v>3</v>
      </c>
      <c r="D110" s="491"/>
      <c r="E110" s="614" t="str">
        <f t="shared" si="1"/>
        <v>-</v>
      </c>
      <c r="F110" s="493" t="str">
        <f t="shared" si="2"/>
        <v>-</v>
      </c>
    </row>
    <row r="111" spans="1:10" ht="26.25" customHeight="1" x14ac:dyDescent="0.45">
      <c r="A111" s="371" t="s">
        <v>92</v>
      </c>
      <c r="B111" s="372">
        <v>1</v>
      </c>
      <c r="C111" s="490">
        <v>4</v>
      </c>
      <c r="D111" s="491"/>
      <c r="E111" s="614" t="str">
        <f t="shared" si="1"/>
        <v>-</v>
      </c>
      <c r="F111" s="493" t="str">
        <f t="shared" si="2"/>
        <v>-</v>
      </c>
    </row>
    <row r="112" spans="1:10" ht="26.25" customHeight="1" x14ac:dyDescent="0.45">
      <c r="A112" s="371" t="s">
        <v>93</v>
      </c>
      <c r="B112" s="372">
        <v>1</v>
      </c>
      <c r="C112" s="490">
        <v>5</v>
      </c>
      <c r="D112" s="491"/>
      <c r="E112" s="614" t="str">
        <f t="shared" si="1"/>
        <v>-</v>
      </c>
      <c r="F112" s="493" t="str">
        <f t="shared" si="2"/>
        <v>-</v>
      </c>
    </row>
    <row r="113" spans="1:10" ht="26.25" customHeight="1" x14ac:dyDescent="0.45">
      <c r="A113" s="371" t="s">
        <v>95</v>
      </c>
      <c r="B113" s="372">
        <v>1</v>
      </c>
      <c r="C113" s="494">
        <v>6</v>
      </c>
      <c r="D113" s="495"/>
      <c r="E113" s="615" t="str">
        <f t="shared" si="1"/>
        <v>-</v>
      </c>
      <c r="F113" s="496" t="str">
        <f t="shared" si="2"/>
        <v>-</v>
      </c>
    </row>
    <row r="114" spans="1:10" ht="26.25" customHeight="1" x14ac:dyDescent="0.45">
      <c r="A114" s="371" t="s">
        <v>96</v>
      </c>
      <c r="B114" s="372">
        <v>1</v>
      </c>
      <c r="C114" s="490"/>
      <c r="D114" s="444"/>
      <c r="E114" s="347"/>
      <c r="F114" s="497"/>
    </row>
    <row r="115" spans="1:10" ht="26.25" customHeight="1" x14ac:dyDescent="0.45">
      <c r="A115" s="371" t="s">
        <v>97</v>
      </c>
      <c r="B115" s="372">
        <v>1</v>
      </c>
      <c r="C115" s="490"/>
      <c r="D115" s="498" t="s">
        <v>66</v>
      </c>
      <c r="E115" s="518" t="e">
        <f>AVERAGE(E108:E113)</f>
        <v>#DIV/0!</v>
      </c>
      <c r="F115" s="499" t="e">
        <f>AVERAGE(F108:F113)</f>
        <v>#DIV/0!</v>
      </c>
    </row>
    <row r="116" spans="1:10" ht="27" customHeight="1" x14ac:dyDescent="0.45">
      <c r="A116" s="371" t="s">
        <v>98</v>
      </c>
      <c r="B116" s="403">
        <f>(B115/B114)*(B113/B112)*(B111/B110)*(B109/B108)*B107</f>
        <v>900</v>
      </c>
      <c r="C116" s="500"/>
      <c r="D116" s="463" t="s">
        <v>79</v>
      </c>
      <c r="E116" s="501" t="e">
        <f>STDEV(E108:E113)/E115</f>
        <v>#DIV/0!</v>
      </c>
      <c r="F116" s="501" t="e">
        <f>STDEV(F108:F113)/F115</f>
        <v>#DIV/0!</v>
      </c>
      <c r="I116" s="347"/>
    </row>
    <row r="117" spans="1:10" ht="27" customHeight="1" x14ac:dyDescent="0.45">
      <c r="A117" s="735" t="s">
        <v>73</v>
      </c>
      <c r="B117" s="736"/>
      <c r="C117" s="502"/>
      <c r="D117" s="503" t="s">
        <v>15</v>
      </c>
      <c r="E117" s="504">
        <f>COUNT(E108:E113)</f>
        <v>0</v>
      </c>
      <c r="F117" s="504">
        <f>COUNT(F108:F113)</f>
        <v>0</v>
      </c>
      <c r="I117" s="347"/>
      <c r="J117" s="483"/>
    </row>
    <row r="118" spans="1:10" ht="19.5" customHeight="1" x14ac:dyDescent="0.35">
      <c r="A118" s="737"/>
      <c r="B118" s="738"/>
      <c r="C118" s="347"/>
      <c r="D118" s="347"/>
      <c r="E118" s="347"/>
      <c r="F118" s="444"/>
      <c r="G118" s="347"/>
      <c r="H118" s="347"/>
      <c r="I118" s="347"/>
    </row>
    <row r="119" spans="1:10" ht="18" x14ac:dyDescent="0.35">
      <c r="A119" s="513"/>
      <c r="B119" s="367"/>
      <c r="C119" s="347"/>
      <c r="D119" s="347"/>
      <c r="E119" s="347"/>
      <c r="F119" s="444"/>
      <c r="G119" s="347"/>
      <c r="H119" s="347"/>
      <c r="I119" s="347"/>
    </row>
    <row r="120" spans="1:10" ht="26.25" customHeight="1" x14ac:dyDescent="0.45">
      <c r="A120" s="355" t="s">
        <v>101</v>
      </c>
      <c r="B120" s="451" t="s">
        <v>117</v>
      </c>
      <c r="C120" s="747" t="str">
        <f>C56</f>
        <v>Zidovudine</v>
      </c>
      <c r="D120" s="747"/>
      <c r="E120" s="452" t="s">
        <v>118</v>
      </c>
      <c r="F120" s="452"/>
      <c r="G120" s="453" t="e">
        <f>F115</f>
        <v>#DIV/0!</v>
      </c>
      <c r="H120" s="347"/>
      <c r="I120" s="347"/>
    </row>
    <row r="121" spans="1:10" ht="19.5" customHeight="1" x14ac:dyDescent="0.35">
      <c r="A121" s="505"/>
      <c r="B121" s="505"/>
      <c r="C121" s="506"/>
      <c r="D121" s="506"/>
      <c r="E121" s="506"/>
      <c r="F121" s="506"/>
      <c r="G121" s="506"/>
      <c r="H121" s="506"/>
    </row>
    <row r="122" spans="1:10" ht="18" x14ac:dyDescent="0.35">
      <c r="B122" s="748" t="s">
        <v>21</v>
      </c>
      <c r="C122" s="748"/>
      <c r="E122" s="458" t="s">
        <v>22</v>
      </c>
      <c r="F122" s="507"/>
      <c r="G122" s="748" t="s">
        <v>23</v>
      </c>
      <c r="H122" s="748"/>
    </row>
    <row r="123" spans="1:10" ht="69.900000000000006" customHeight="1" x14ac:dyDescent="0.35">
      <c r="A123" s="508" t="s">
        <v>24</v>
      </c>
      <c r="B123" s="509"/>
      <c r="C123" s="509"/>
      <c r="E123" s="509"/>
      <c r="F123" s="347"/>
      <c r="G123" s="510"/>
      <c r="H123" s="510"/>
    </row>
    <row r="124" spans="1:10" ht="69.900000000000006" customHeight="1" x14ac:dyDescent="0.35">
      <c r="A124" s="508" t="s">
        <v>25</v>
      </c>
      <c r="B124" s="511"/>
      <c r="C124" s="511"/>
      <c r="E124" s="511"/>
      <c r="F124" s="347"/>
      <c r="G124" s="512"/>
      <c r="H124" s="512"/>
    </row>
    <row r="125" spans="1:10" ht="18" x14ac:dyDescent="0.35">
      <c r="A125" s="443"/>
      <c r="B125" s="443"/>
      <c r="C125" s="444"/>
      <c r="D125" s="444"/>
      <c r="E125" s="444"/>
      <c r="F125" s="448"/>
      <c r="G125" s="444"/>
      <c r="H125" s="444"/>
      <c r="I125" s="347"/>
    </row>
    <row r="126" spans="1:10" ht="18" x14ac:dyDescent="0.35">
      <c r="A126" s="443"/>
      <c r="B126" s="443"/>
      <c r="C126" s="444"/>
      <c r="D126" s="444"/>
      <c r="E126" s="444"/>
      <c r="F126" s="448"/>
      <c r="G126" s="444"/>
      <c r="H126" s="444"/>
      <c r="I126" s="347"/>
    </row>
    <row r="127" spans="1:10" ht="18" x14ac:dyDescent="0.35">
      <c r="A127" s="443"/>
      <c r="B127" s="443"/>
      <c r="C127" s="444"/>
      <c r="D127" s="444"/>
      <c r="E127" s="444"/>
      <c r="F127" s="448"/>
      <c r="G127" s="444"/>
      <c r="H127" s="444"/>
      <c r="I127" s="347"/>
    </row>
    <row r="128" spans="1:10" ht="18" x14ac:dyDescent="0.35">
      <c r="A128" s="443"/>
      <c r="B128" s="443"/>
      <c r="C128" s="444"/>
      <c r="D128" s="444"/>
      <c r="E128" s="444"/>
      <c r="F128" s="448"/>
      <c r="G128" s="444"/>
      <c r="H128" s="444"/>
      <c r="I128" s="347"/>
    </row>
    <row r="129" spans="1:9" ht="18" x14ac:dyDescent="0.35">
      <c r="A129" s="443"/>
      <c r="B129" s="443"/>
      <c r="C129" s="444"/>
      <c r="D129" s="444"/>
      <c r="E129" s="444"/>
      <c r="F129" s="448"/>
      <c r="G129" s="444"/>
      <c r="H129" s="444"/>
      <c r="I129" s="347"/>
    </row>
    <row r="130" spans="1:9" ht="18" x14ac:dyDescent="0.35">
      <c r="A130" s="443"/>
      <c r="B130" s="443"/>
      <c r="C130" s="444"/>
      <c r="D130" s="444"/>
      <c r="E130" s="444"/>
      <c r="F130" s="448"/>
      <c r="G130" s="444"/>
      <c r="H130" s="444"/>
      <c r="I130" s="347"/>
    </row>
    <row r="131" spans="1:9" ht="18" x14ac:dyDescent="0.35">
      <c r="A131" s="443"/>
      <c r="B131" s="443"/>
      <c r="C131" s="444"/>
      <c r="D131" s="444"/>
      <c r="E131" s="444"/>
      <c r="F131" s="448"/>
      <c r="G131" s="444"/>
      <c r="H131" s="444"/>
      <c r="I131" s="347"/>
    </row>
    <row r="132" spans="1:9" ht="18" x14ac:dyDescent="0.35">
      <c r="A132" s="443"/>
      <c r="B132" s="443"/>
      <c r="C132" s="444"/>
      <c r="D132" s="444"/>
      <c r="E132" s="444"/>
      <c r="F132" s="448"/>
      <c r="G132" s="444"/>
      <c r="H132" s="444"/>
      <c r="I132" s="347"/>
    </row>
    <row r="133" spans="1:9" ht="18" x14ac:dyDescent="0.35">
      <c r="A133" s="443"/>
      <c r="B133" s="443"/>
      <c r="C133" s="444"/>
      <c r="D133" s="444"/>
      <c r="E133" s="444"/>
      <c r="F133" s="448"/>
      <c r="G133" s="444"/>
      <c r="H133" s="444"/>
      <c r="I133" s="347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35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rintOptions horizontalCentered="1"/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SST(LAM)</vt:lpstr>
      <vt:lpstr>SST(NEV)</vt:lpstr>
      <vt:lpstr>SST(ZID)</vt:lpstr>
      <vt:lpstr>Uniformity</vt:lpstr>
      <vt:lpstr>Lamivudine</vt:lpstr>
      <vt:lpstr>Nevirapine</vt:lpstr>
      <vt:lpstr>Zidovudine</vt:lpstr>
      <vt:lpstr>Lamivudine!Print_Area</vt:lpstr>
      <vt:lpstr>Nevirapine!Print_Area</vt:lpstr>
      <vt:lpstr>'SST(ZID)'!Print_Area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2016-08-25T10:10:10Z</cp:lastPrinted>
  <dcterms:created xsi:type="dcterms:W3CDTF">2005-07-05T10:19:27Z</dcterms:created>
  <dcterms:modified xsi:type="dcterms:W3CDTF">2016-08-25T10:11:50Z</dcterms:modified>
</cp:coreProperties>
</file>