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 l="1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D24" i="2"/>
  <c r="C19" i="2"/>
  <c r="I92" i="3" l="1"/>
  <c r="F99" i="3"/>
  <c r="D101" i="3"/>
  <c r="D102" i="3" s="1"/>
  <c r="I39" i="3"/>
  <c r="D49" i="3"/>
  <c r="F44" i="3"/>
  <c r="F45" i="3" s="1"/>
  <c r="D45" i="3"/>
  <c r="E38" i="3" s="1"/>
  <c r="G94" i="3"/>
  <c r="E41" i="3"/>
  <c r="D46" i="3"/>
  <c r="E39" i="3"/>
  <c r="D28" i="2"/>
  <c r="D32" i="2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40" i="3"/>
  <c r="G91" i="3" l="1"/>
  <c r="G93" i="3"/>
  <c r="G92" i="3"/>
  <c r="G95" i="3" s="1"/>
  <c r="G41" i="3"/>
  <c r="G39" i="3"/>
  <c r="G38" i="3"/>
  <c r="G40" i="3"/>
  <c r="F46" i="3"/>
  <c r="E91" i="3"/>
  <c r="E92" i="3"/>
  <c r="E42" i="3"/>
  <c r="E94" i="3"/>
  <c r="E93" i="3"/>
  <c r="G42" i="3" l="1"/>
  <c r="D52" i="3"/>
  <c r="D50" i="3"/>
  <c r="G69" i="3" s="1"/>
  <c r="H69" i="3" s="1"/>
  <c r="E95" i="3"/>
  <c r="D105" i="3"/>
  <c r="D103" i="3"/>
  <c r="D51" i="3" l="1"/>
  <c r="G67" i="3"/>
  <c r="H67" i="3" s="1"/>
  <c r="G62" i="3"/>
  <c r="H62" i="3" s="1"/>
  <c r="G63" i="3"/>
  <c r="H63" i="3" s="1"/>
  <c r="G66" i="3"/>
  <c r="H66" i="3" s="1"/>
  <c r="G71" i="3"/>
  <c r="H71" i="3" s="1"/>
  <c r="G61" i="3"/>
  <c r="H61" i="3" s="1"/>
  <c r="G70" i="3"/>
  <c r="H70" i="3" s="1"/>
  <c r="G64" i="3"/>
  <c r="H64" i="3" s="1"/>
  <c r="G68" i="3"/>
  <c r="H68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H74" i="3"/>
  <c r="H72" i="3"/>
  <c r="E115" i="3"/>
  <c r="E116" i="3" s="1"/>
  <c r="E117" i="3"/>
  <c r="F108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<sst xmlns="http://schemas.openxmlformats.org/spreadsheetml/2006/main" count="233" uniqueCount="128">
  <si>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</si>
  <si>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</si>
  <si>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</si>
  <si>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</si>
  <si>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</si>
  <si>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ISONIAZID TABLETS BP 100MG</t>
  </si>
  <si>
    <t>% age Purity:</t>
  </si>
  <si>
    <t>NDQD2016061072</t>
  </si>
  <si>
    <t>Weight (mg):</t>
  </si>
  <si>
    <t>Isoniazid BP</t>
  </si>
  <si>
    <t>Standard Conc (mg/mL):</t>
  </si>
  <si>
    <t>Isoniazid BP 100mg</t>
  </si>
  <si>
    <t>2016-06-10 07:44:03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</si>
  <si>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</si>
  <si>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</si>
  <si>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</si>
  <si>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</si>
  <si>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</si>
  <si>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</si>
  <si>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</si>
  <si>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</si>
  <si>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</si>
  <si>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</si>
  <si>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</si>
  <si>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</si>
  <si>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</si>
  <si>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</si>
  <si>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</si>
  <si>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</si>
  <si>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</si>
  <si>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</si>
  <si>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</si>
  <si>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</si>
  <si>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</si>
  <si>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</si>
  <si>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</si>
  <si>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</si>
  <si>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</si>
  <si>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</si>
  <si>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</si>
  <si>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</si>
  <si>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</si>
  <si>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</si>
  <si>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</si>
  <si>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</si>
  <si>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</si>
  <si>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</si>
  <si>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</si>
  <si>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</si>
  <si>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</si>
  <si>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</si>
  <si>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</si>
  <si>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</si>
  <si>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</si>
  <si>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</si>
  <si>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</si>
  <si>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</si>
  <si>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</si>
  <si>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</si>
  <si>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</si>
  <si>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</si>
  <si>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</si>
  <si>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</si>
  <si>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</si>
  <si>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</si>
  <si>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</si>
  <si>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</si>
  <si>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</si>
  <si>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</si>
  <si>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</si>
  <si>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</si>
  <si>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</si>
  <si>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</si>
  <si>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</si>
  <si>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</si>
  <si>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</si>
  <si>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</si>
  <si>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</si>
  <si>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</si>
  <si>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</si>
  <si>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</si>
  <si>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</si>
  <si>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</si>
  <si>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</si>
  <si>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</si>
  <si>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</si>
  <si>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</si>
  <si>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</si>
  <si>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</si>
  <si>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</si>
  <si>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</si>
  <si>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</si>
  <si>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</si>
  <si>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</si>
  <si>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</si>
  <si>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</si>
  <si>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</si>
  <si>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</si>
  <si>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</si>
  <si>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</si>
  <si>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</si>
  <si>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</si>
  <si>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</si>
  <si>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</si>
  <si>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</si>
  <si>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</si>
  <si>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</si>
  <si>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</si>
  <si>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</si>
  <si>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</si>
  <si>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</si>
  <si>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</si>
  <si>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</si>
  <si>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</si>
  <si>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</si>
  <si>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</si>
  <si>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</si>
  <si>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</si>
  <si>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</si>
  <si>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</si>
  <si>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</si>
  <si>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</si>
  <si>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</si>
  <si>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</si>
  <si>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</si>
  <si>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</si>
  <si>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I8-2</t>
  </si>
  <si>
    <t>2016-06-10 07:41:16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</si>
</sst>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" workbookViewId="0">
      <selection activeCell="B18" sqref="B18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5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34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127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60764085</v>
      </c>
      <c r="C24" s="247">
        <v>8472.9</v>
      </c>
      <c r="D24" s="248">
        <v>1</v>
      </c>
      <c r="E24" s="249">
        <v>3.8</v>
      </c>
    </row>
    <row r="25" spans="1:5" ht="16.5" customHeight="1" x14ac:dyDescent="0.3">
      <c r="A25" s="246">
        <v>2</v>
      </c>
      <c r="B25" s="247">
        <v>61359373</v>
      </c>
      <c r="C25" s="247">
        <v>8461.4</v>
      </c>
      <c r="D25" s="248">
        <v>1</v>
      </c>
      <c r="E25" s="248">
        <v>3.8</v>
      </c>
    </row>
    <row r="26" spans="1:5" ht="16.5" customHeight="1" x14ac:dyDescent="0.3">
      <c r="A26" s="246">
        <v>3</v>
      </c>
      <c r="B26" s="247">
        <v>61274055</v>
      </c>
      <c r="C26" s="247">
        <v>8459.7999999999993</v>
      </c>
      <c r="D26" s="248">
        <v>1</v>
      </c>
      <c r="E26" s="248">
        <v>3.8</v>
      </c>
    </row>
    <row r="27" spans="1:5" ht="16.5" customHeight="1" x14ac:dyDescent="0.3">
      <c r="A27" s="246">
        <v>4</v>
      </c>
      <c r="B27" s="247">
        <v>61366988</v>
      </c>
      <c r="C27" s="247">
        <v>8372.7999999999993</v>
      </c>
      <c r="D27" s="248">
        <v>1</v>
      </c>
      <c r="E27" s="248">
        <v>3.8</v>
      </c>
    </row>
    <row r="28" spans="1:5" ht="16.5" customHeight="1" x14ac:dyDescent="0.3">
      <c r="A28" s="246">
        <v>5</v>
      </c>
      <c r="B28" s="247">
        <v>61316965</v>
      </c>
      <c r="C28" s="247">
        <v>8477.2000000000007</v>
      </c>
      <c r="D28" s="248">
        <v>1</v>
      </c>
      <c r="E28" s="248">
        <v>3.8</v>
      </c>
    </row>
    <row r="29" spans="1:5" ht="16.5" customHeight="1" x14ac:dyDescent="0.3">
      <c r="A29" s="246">
        <v>6</v>
      </c>
      <c r="B29" s="250">
        <v>61244274</v>
      </c>
      <c r="C29" s="250">
        <v>8431.5</v>
      </c>
      <c r="D29" s="251">
        <v>1</v>
      </c>
      <c r="E29" s="251">
        <v>3.8</v>
      </c>
    </row>
    <row r="30" spans="1:5" ht="16.5" customHeight="1" x14ac:dyDescent="0.3">
      <c r="A30" s="252" t="s">
        <v>18</v>
      </c>
      <c r="B30" s="253">
        <f>AVERAGE(B24:B29)</f>
        <v>61220956.666666664</v>
      </c>
      <c r="C30" s="254">
        <f>AVERAGE(C24:C29)</f>
        <v>8445.9333333333325</v>
      </c>
      <c r="D30" s="255">
        <f>AVERAGE(D24:D29)</f>
        <v>1</v>
      </c>
      <c r="E30" s="255">
        <f>AVERAGE(E24:E29)</f>
        <v>3.8000000000000003</v>
      </c>
    </row>
    <row r="31" spans="1:5" ht="16.5" customHeight="1" x14ac:dyDescent="0.3">
      <c r="A31" s="256" t="s">
        <v>19</v>
      </c>
      <c r="B31" s="257">
        <f>(STDEV(B24:B29)/B30)</f>
        <v>3.7376355814837466E-3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 x14ac:dyDescent="0.3">
      <c r="A60" s="273" t="s">
        <v>29</v>
      </c>
      <c r="B60" s="274"/>
      <c r="C60" s="274"/>
      <c r="E60" s="274"/>
      <c r="G60" s="274"/>
    </row>
    <row r="61" spans="1:7" ht="15" customHeight="1" x14ac:dyDescent="0.3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3" workbookViewId="0">
      <selection activeCell="D45" sqref="D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33</v>
      </c>
      <c r="B14" s="286"/>
      <c r="C14" s="12" t="s">
        <v>5</v>
      </c>
    </row>
    <row r="15" spans="1:7" ht="16.5" customHeight="1" x14ac:dyDescent="0.3">
      <c r="A15" s="286" t="s">
        <v>34</v>
      </c>
      <c r="B15" s="286"/>
      <c r="C15" s="12" t="s">
        <v>7</v>
      </c>
    </row>
    <row r="16" spans="1:7" ht="16.5" customHeight="1" x14ac:dyDescent="0.3">
      <c r="A16" s="286" t="s">
        <v>35</v>
      </c>
      <c r="B16" s="286"/>
      <c r="C16" s="12" t="s">
        <v>9</v>
      </c>
    </row>
    <row r="17" spans="1:5" ht="16.5" customHeight="1" x14ac:dyDescent="0.3">
      <c r="A17" s="286" t="s">
        <v>36</v>
      </c>
      <c r="B17" s="286"/>
      <c r="C17" s="12" t="s">
        <v>11</v>
      </c>
    </row>
    <row r="18" spans="1:5" ht="16.5" customHeight="1" x14ac:dyDescent="0.3">
      <c r="A18" s="286" t="s">
        <v>37</v>
      </c>
      <c r="B18" s="286"/>
      <c r="C18" s="49" t="s">
        <v>12</v>
      </c>
    </row>
    <row r="19" spans="1:5" ht="16.5" customHeight="1" x14ac:dyDescent="0.3">
      <c r="A19" s="286" t="s">
        <v>38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39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115.77</v>
      </c>
      <c r="D24" s="39">
        <f t="shared" ref="D24:D43" si="0">(C24-$C$46)/$C$46</f>
        <v>-5.1559680329982685E-3</v>
      </c>
      <c r="E24" s="5"/>
    </row>
    <row r="25" spans="1:5" ht="15.75" customHeight="1" x14ac:dyDescent="0.3">
      <c r="C25" s="47">
        <v>116.95</v>
      </c>
      <c r="D25" s="40">
        <f t="shared" si="0"/>
        <v>4.9841024318982409E-3</v>
      </c>
      <c r="E25" s="5"/>
    </row>
    <row r="26" spans="1:5" ht="15.75" customHeight="1" x14ac:dyDescent="0.3">
      <c r="C26" s="47">
        <v>116.26</v>
      </c>
      <c r="D26" s="40">
        <f t="shared" si="0"/>
        <v>-9.4526080604966426E-4</v>
      </c>
      <c r="E26" s="5"/>
    </row>
    <row r="27" spans="1:5" ht="15.75" customHeight="1" x14ac:dyDescent="0.3">
      <c r="C27" s="47">
        <v>117.88</v>
      </c>
      <c r="D27" s="40">
        <f t="shared" si="0"/>
        <v>1.2975852883045379E-2</v>
      </c>
      <c r="E27" s="5"/>
    </row>
    <row r="28" spans="1:5" ht="15.75" customHeight="1" x14ac:dyDescent="0.3">
      <c r="C28" s="47">
        <v>115.6</v>
      </c>
      <c r="D28" s="40">
        <f t="shared" si="0"/>
        <v>-6.616825642347772E-3</v>
      </c>
      <c r="E28" s="5"/>
    </row>
    <row r="29" spans="1:5" ht="15.75" customHeight="1" x14ac:dyDescent="0.3">
      <c r="C29" s="47">
        <v>114.04</v>
      </c>
      <c r="D29" s="40">
        <f t="shared" si="0"/>
        <v>-2.0022342528142976E-2</v>
      </c>
      <c r="E29" s="5"/>
    </row>
    <row r="30" spans="1:5" ht="15.75" customHeight="1" x14ac:dyDescent="0.3">
      <c r="C30" s="47">
        <v>117.41</v>
      </c>
      <c r="D30" s="40">
        <f t="shared" si="0"/>
        <v>8.9370112571968037E-3</v>
      </c>
      <c r="E30" s="5"/>
    </row>
    <row r="31" spans="1:5" ht="15.75" customHeight="1" x14ac:dyDescent="0.3">
      <c r="C31" s="47">
        <v>114.43</v>
      </c>
      <c r="D31" s="40">
        <f t="shared" si="0"/>
        <v>-1.6670963306694146E-2</v>
      </c>
      <c r="E31" s="5"/>
    </row>
    <row r="32" spans="1:5" ht="15.75" customHeight="1" x14ac:dyDescent="0.3">
      <c r="C32" s="47">
        <v>119.4</v>
      </c>
      <c r="D32" s="40">
        <f t="shared" si="0"/>
        <v>2.6037638566640896E-2</v>
      </c>
      <c r="E32" s="5"/>
    </row>
    <row r="33" spans="1:7" ht="15.75" customHeight="1" x14ac:dyDescent="0.3">
      <c r="C33" s="47">
        <v>115.54</v>
      </c>
      <c r="D33" s="40">
        <f t="shared" si="0"/>
        <v>-7.1324224456474888E-3</v>
      </c>
      <c r="E33" s="5"/>
    </row>
    <row r="34" spans="1:7" ht="15.75" customHeight="1" x14ac:dyDescent="0.3">
      <c r="C34" s="47">
        <v>116.14</v>
      </c>
      <c r="D34" s="40">
        <f t="shared" si="0"/>
        <v>-1.9764544126493425E-3</v>
      </c>
      <c r="E34" s="5"/>
    </row>
    <row r="35" spans="1:7" ht="15.75" customHeight="1" x14ac:dyDescent="0.3">
      <c r="C35" s="47">
        <v>118.17</v>
      </c>
      <c r="D35" s="40">
        <f t="shared" si="0"/>
        <v>1.5467904098994562E-2</v>
      </c>
      <c r="E35" s="5"/>
    </row>
    <row r="36" spans="1:7" ht="15.75" customHeight="1" x14ac:dyDescent="0.3">
      <c r="C36" s="47">
        <v>117.23</v>
      </c>
      <c r="D36" s="40">
        <f t="shared" si="0"/>
        <v>7.3902208472974079E-3</v>
      </c>
      <c r="E36" s="5"/>
    </row>
    <row r="37" spans="1:7" ht="15.75" customHeight="1" x14ac:dyDescent="0.3">
      <c r="C37" s="47">
        <v>116.6</v>
      </c>
      <c r="D37" s="40">
        <f t="shared" si="0"/>
        <v>1.9764544126492202E-3</v>
      </c>
      <c r="E37" s="5"/>
    </row>
    <row r="38" spans="1:7" ht="15.75" customHeight="1" x14ac:dyDescent="0.3">
      <c r="C38" s="47">
        <v>114.22</v>
      </c>
      <c r="D38" s="40">
        <f t="shared" si="0"/>
        <v>-1.8475552118243581E-2</v>
      </c>
      <c r="E38" s="5"/>
    </row>
    <row r="39" spans="1:7" ht="15.75" customHeight="1" x14ac:dyDescent="0.3">
      <c r="C39" s="47">
        <v>116.58</v>
      </c>
      <c r="D39" s="40">
        <f t="shared" si="0"/>
        <v>1.8045888115493145E-3</v>
      </c>
      <c r="E39" s="5"/>
    </row>
    <row r="40" spans="1:7" ht="15.75" customHeight="1" x14ac:dyDescent="0.3">
      <c r="C40" s="47">
        <v>115.91</v>
      </c>
      <c r="D40" s="40">
        <f t="shared" si="0"/>
        <v>-3.9529088252986851E-3</v>
      </c>
      <c r="E40" s="5"/>
    </row>
    <row r="41" spans="1:7" ht="15.75" customHeight="1" x14ac:dyDescent="0.3">
      <c r="C41" s="47">
        <v>117.35</v>
      </c>
      <c r="D41" s="40">
        <f t="shared" si="0"/>
        <v>8.4214144538969637E-3</v>
      </c>
      <c r="E41" s="5"/>
    </row>
    <row r="42" spans="1:7" ht="15.75" customHeight="1" x14ac:dyDescent="0.3">
      <c r="C42" s="47">
        <v>114.82</v>
      </c>
      <c r="D42" s="40">
        <f t="shared" si="0"/>
        <v>-1.3319584085245435E-2</v>
      </c>
      <c r="E42" s="5"/>
    </row>
    <row r="43" spans="1:7" ht="16.5" customHeight="1" x14ac:dyDescent="0.3">
      <c r="C43" s="48">
        <v>117.1</v>
      </c>
      <c r="D43" s="41">
        <f t="shared" si="0"/>
        <v>6.2730944401477159E-3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2327.4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116.37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9">
        <f>C46</f>
        <v>116.37</v>
      </c>
      <c r="C49" s="45">
        <f>-IF(C46&lt;=80,10%,IF(C46&lt;250,7.5%,5%))</f>
        <v>-7.4999999999999997E-2</v>
      </c>
      <c r="D49" s="33">
        <f>IF(C46&lt;=80,C46*0.9,IF(C46&lt;250,C46*0.925,C46*0.95))</f>
        <v>107.64225</v>
      </c>
    </row>
    <row r="50" spans="1:6" ht="17.25" customHeight="1" x14ac:dyDescent="0.3">
      <c r="B50" s="280"/>
      <c r="C50" s="46">
        <f>IF(C46&lt;=80, 10%, IF(C46&lt;250, 7.5%, 5%))</f>
        <v>7.4999999999999997E-2</v>
      </c>
      <c r="D50" s="33">
        <f>IF(C46&lt;=80, C46*1.1, IF(C46&lt;250, C46*1.075, C46*1.05))</f>
        <v>125.09775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1" zoomScale="46" zoomScaleNormal="40" zoomScalePageLayoutView="46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45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46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50"/>
    </row>
    <row r="16" spans="1:9" ht="19.5" customHeight="1" x14ac:dyDescent="0.3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47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52" t="s">
        <v>33</v>
      </c>
      <c r="B18" s="320" t="s">
        <v>5</v>
      </c>
      <c r="C18" s="32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5" t="s">
        <v>9</v>
      </c>
      <c r="C20" s="32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5" t="s">
        <v>11</v>
      </c>
      <c r="C21" s="325"/>
      <c r="D21" s="325"/>
      <c r="E21" s="325"/>
      <c r="F21" s="325"/>
      <c r="G21" s="325"/>
      <c r="H21" s="32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0" t="s">
        <v>125</v>
      </c>
      <c r="C26" s="320"/>
    </row>
    <row r="27" spans="1:14" ht="26.25" customHeight="1" x14ac:dyDescent="0.4">
      <c r="A27" s="61" t="s">
        <v>48</v>
      </c>
      <c r="B27" s="318" t="s">
        <v>126</v>
      </c>
      <c r="C27" s="318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/>
      <c r="C29" s="295" t="s">
        <v>50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8" t="s">
        <v>53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8" t="s">
        <v>55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1" t="s">
        <v>59</v>
      </c>
      <c r="E36" s="319"/>
      <c r="F36" s="301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303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30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289" t="s">
        <v>78</v>
      </c>
      <c r="B46" s="290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291"/>
      <c r="B47" s="292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Isoniazid BP 100mg</v>
      </c>
    </row>
    <row r="56" spans="1:12" ht="26.25" customHeight="1" x14ac:dyDescent="0.4">
      <c r="A56" s="129" t="s">
        <v>87</v>
      </c>
      <c r="B56" s="130">
        <v>100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116.37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6" t="s">
        <v>94</v>
      </c>
      <c r="D60" s="309">
        <v>18.36</v>
      </c>
      <c r="E60" s="134">
        <v>1</v>
      </c>
      <c r="F60" s="135">
        <v>56913601</v>
      </c>
      <c r="G60" s="221">
        <f>IF(ISBLANK(F60),"-",(F60/$D$50*$D$47*$B$68)*($B$57/$D$60))</f>
        <v>93.995016530807618</v>
      </c>
      <c r="H60" s="136">
        <f t="shared" ref="H60:H71" si="0">IF(ISBLANK(F60),"-",G60/$B$56)</f>
        <v>0.93995016530807618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07"/>
      <c r="D61" s="310"/>
      <c r="E61" s="137">
        <v>2</v>
      </c>
      <c r="F61" s="89">
        <v>56938479</v>
      </c>
      <c r="G61" s="222">
        <f>IF(ISBLANK(F61),"-",(F61/$D$50*$D$47*$B$68)*($B$57/$D$60))</f>
        <v>94.036103511426788</v>
      </c>
      <c r="H61" s="138">
        <f t="shared" si="0"/>
        <v>0.94036103511426783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07"/>
      <c r="D62" s="310"/>
      <c r="E62" s="137">
        <v>3</v>
      </c>
      <c r="F62" s="139">
        <v>56849133</v>
      </c>
      <c r="G62" s="222">
        <f>IF(ISBLANK(F62),"-",(F62/$D$50*$D$47*$B$68)*($B$57/$D$60))</f>
        <v>93.888545131717819</v>
      </c>
      <c r="H62" s="138">
        <f t="shared" si="0"/>
        <v>0.93888545131717815</v>
      </c>
      <c r="L62" s="64"/>
    </row>
    <row r="63" spans="1:12" ht="27" customHeight="1" x14ac:dyDescent="0.4">
      <c r="A63" s="76" t="s">
        <v>97</v>
      </c>
      <c r="B63" s="77">
        <v>1</v>
      </c>
      <c r="C63" s="317"/>
      <c r="D63" s="31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6" t="s">
        <v>99</v>
      </c>
      <c r="D64" s="309">
        <v>18.88</v>
      </c>
      <c r="E64" s="134">
        <v>1</v>
      </c>
      <c r="F64" s="135">
        <v>58845983</v>
      </c>
      <c r="G64" s="223">
        <f>IF(ISBLANK(F64),"-",(F64/$D$50*$D$47*$B$68)*($B$57/$D$64))</f>
        <v>94.509675626688249</v>
      </c>
      <c r="H64" s="142">
        <f t="shared" si="0"/>
        <v>0.9450967562668825</v>
      </c>
    </row>
    <row r="65" spans="1:8" ht="26.25" customHeight="1" x14ac:dyDescent="0.4">
      <c r="A65" s="76" t="s">
        <v>100</v>
      </c>
      <c r="B65" s="77">
        <v>1</v>
      </c>
      <c r="C65" s="307"/>
      <c r="D65" s="310"/>
      <c r="E65" s="137">
        <v>2</v>
      </c>
      <c r="F65" s="89">
        <v>58895820</v>
      </c>
      <c r="G65" s="224">
        <f>IF(ISBLANK(F65),"-",(F65/$D$50*$D$47*$B$68)*($B$57/$D$64))</f>
        <v>94.589716412211473</v>
      </c>
      <c r="H65" s="143">
        <f t="shared" si="0"/>
        <v>0.94589716412211478</v>
      </c>
    </row>
    <row r="66" spans="1:8" ht="26.25" customHeight="1" x14ac:dyDescent="0.4">
      <c r="A66" s="76" t="s">
        <v>101</v>
      </c>
      <c r="B66" s="77">
        <v>1</v>
      </c>
      <c r="C66" s="307"/>
      <c r="D66" s="310"/>
      <c r="E66" s="137">
        <v>3</v>
      </c>
      <c r="F66" s="89">
        <v>58916903</v>
      </c>
      <c r="G66" s="224">
        <f>IF(ISBLANK(F66),"-",(F66/$D$50*$D$47*$B$68)*($B$57/$D$64))</f>
        <v>94.623576794682066</v>
      </c>
      <c r="H66" s="143">
        <f t="shared" si="0"/>
        <v>0.94623576794682063</v>
      </c>
    </row>
    <row r="67" spans="1:8" ht="27" customHeight="1" x14ac:dyDescent="0.4">
      <c r="A67" s="76" t="s">
        <v>102</v>
      </c>
      <c r="B67" s="77">
        <v>1</v>
      </c>
      <c r="C67" s="317"/>
      <c r="D67" s="31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6" t="s">
        <v>104</v>
      </c>
      <c r="D68" s="309">
        <v>19.22</v>
      </c>
      <c r="E68" s="134">
        <v>1</v>
      </c>
      <c r="F68" s="135">
        <v>59336116</v>
      </c>
      <c r="G68" s="223">
        <f>IF(ISBLANK(F68),"-",(F68/$D$50*$D$47*$B$68)*($B$57/$D$68))</f>
        <v>93.611062006031233</v>
      </c>
      <c r="H68" s="138">
        <f t="shared" si="0"/>
        <v>0.93611062006031232</v>
      </c>
    </row>
    <row r="69" spans="1:8" ht="27" customHeight="1" x14ac:dyDescent="0.4">
      <c r="A69" s="124" t="s">
        <v>105</v>
      </c>
      <c r="B69" s="146">
        <f>(D47*B68)/B56*B57</f>
        <v>18.619200000000003</v>
      </c>
      <c r="C69" s="307"/>
      <c r="D69" s="310"/>
      <c r="E69" s="137">
        <v>2</v>
      </c>
      <c r="F69" s="89">
        <v>59279205</v>
      </c>
      <c r="G69" s="224">
        <f>IF(ISBLANK(F69),"-",(F69/$D$50*$D$47*$B$68)*($B$57/$D$68))</f>
        <v>93.521276905337658</v>
      </c>
      <c r="H69" s="138">
        <f t="shared" si="0"/>
        <v>0.93521276905337658</v>
      </c>
    </row>
    <row r="70" spans="1:8" ht="26.25" customHeight="1" x14ac:dyDescent="0.4">
      <c r="A70" s="312" t="s">
        <v>78</v>
      </c>
      <c r="B70" s="313"/>
      <c r="C70" s="307"/>
      <c r="D70" s="310"/>
      <c r="E70" s="137">
        <v>3</v>
      </c>
      <c r="F70" s="89">
        <v>59539914</v>
      </c>
      <c r="G70" s="224">
        <f>IF(ISBLANK(F70),"-",(F70/$D$50*$D$47*$B$68)*($B$57/$D$68))</f>
        <v>93.932581992521506</v>
      </c>
      <c r="H70" s="138">
        <f t="shared" si="0"/>
        <v>0.93932581992521502</v>
      </c>
    </row>
    <row r="71" spans="1:8" ht="27" customHeight="1" x14ac:dyDescent="0.4">
      <c r="A71" s="314"/>
      <c r="B71" s="315"/>
      <c r="C71" s="308"/>
      <c r="D71" s="31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94.078617212380493</v>
      </c>
      <c r="H72" s="151">
        <f>AVERAGE(H60:H71)</f>
        <v>0.940786172123805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4.3494625386362598E-3</v>
      </c>
      <c r="H73" s="226">
        <f>STDEV(H60:H71)/H72</f>
        <v>4.3494625386362677E-3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3" t="str">
        <f>B20</f>
        <v>Isoniazid BP</v>
      </c>
      <c r="D76" s="293"/>
      <c r="E76" s="157" t="s">
        <v>108</v>
      </c>
      <c r="F76" s="157"/>
      <c r="G76" s="158">
        <f>H72</f>
        <v>0.940786172123805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6" t="str">
        <f>B26</f>
        <v>ISONIAZID</v>
      </c>
      <c r="C79" s="316"/>
    </row>
    <row r="80" spans="1:8" ht="26.25" customHeight="1" x14ac:dyDescent="0.4">
      <c r="A80" s="61" t="s">
        <v>48</v>
      </c>
      <c r="B80" s="316" t="str">
        <f>B27</f>
        <v>I8-2</v>
      </c>
      <c r="C80" s="316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5" t="s">
        <v>50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8" t="s">
        <v>111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8" t="s">
        <v>112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1" t="s">
        <v>60</v>
      </c>
      <c r="G89" s="302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0.34127143678834887</v>
      </c>
      <c r="F91" s="84">
        <v>0.47199999999999998</v>
      </c>
      <c r="G91" s="86">
        <f>IF(ISBLANK(F91),"-",$D$101/$F$98*F91)</f>
        <v>0.33934410966566336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0.34552947680554857</v>
      </c>
      <c r="F92" s="89">
        <v>0.47139999999999999</v>
      </c>
      <c r="G92" s="91">
        <f>IF(ISBLANK(F92),"-",$D$101/$F$98*F92)</f>
        <v>0.33891274003473243</v>
      </c>
      <c r="I92" s="303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0.34092241711480792</v>
      </c>
      <c r="F93" s="89">
        <v>0.47349999999999998</v>
      </c>
      <c r="G93" s="91">
        <f>IF(ISBLANK(F93),"-",$D$101/$F$98*F93)</f>
        <v>0.3404225337429907</v>
      </c>
      <c r="I93" s="303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0.34257444356956851</v>
      </c>
      <c r="F95" s="170">
        <f>AVERAGE(F91:F94)</f>
        <v>0.4723</v>
      </c>
      <c r="G95" s="171">
        <f>AVERAGE(G91:G94)</f>
        <v>0.33955979448112883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289" t="s">
        <v>78</v>
      </c>
      <c r="B99" s="304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291"/>
      <c r="B100" s="305"/>
      <c r="C100" s="174" t="s">
        <v>80</v>
      </c>
      <c r="D100" s="180">
        <f>$B$56/$B$116</f>
        <v>1.1111111111111112E-2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11.111111111111111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11.111111111111111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0.34106711902534864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6.9384315481188126E-3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2</v>
      </c>
      <c r="C108" s="195">
        <v>1</v>
      </c>
      <c r="D108" s="196">
        <v>0.3306</v>
      </c>
      <c r="E108" s="227">
        <f t="shared" ref="E108:E113" si="1">IF(ISBLANK(D108),"-",D108/$D$103*$D$100*$B$116)</f>
        <v>96.931067686835362</v>
      </c>
      <c r="F108" s="197">
        <f t="shared" ref="F108:F113" si="2">IF(ISBLANK(D108), "-", E108/$B$56)</f>
        <v>0.96931067686835359</v>
      </c>
    </row>
    <row r="109" spans="1:10" ht="26.25" customHeight="1" x14ac:dyDescent="0.4">
      <c r="A109" s="76" t="s">
        <v>95</v>
      </c>
      <c r="B109" s="77">
        <v>20</v>
      </c>
      <c r="C109" s="195">
        <v>2</v>
      </c>
      <c r="D109" s="196">
        <v>0.3332</v>
      </c>
      <c r="E109" s="228">
        <f t="shared" si="1"/>
        <v>97.693380983828007</v>
      </c>
      <c r="F109" s="198">
        <f t="shared" si="2"/>
        <v>0.97693380983828004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0.32619999999999999</v>
      </c>
      <c r="E110" s="228">
        <f t="shared" si="1"/>
        <v>95.64099903038624</v>
      </c>
      <c r="F110" s="198">
        <f t="shared" si="2"/>
        <v>0.95640999030386242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0.3468</v>
      </c>
      <c r="E111" s="228">
        <f t="shared" si="1"/>
        <v>101.68086592194344</v>
      </c>
      <c r="F111" s="198">
        <f t="shared" si="2"/>
        <v>1.0168086592194343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0.33710000000000001</v>
      </c>
      <c r="E112" s="228">
        <f t="shared" si="1"/>
        <v>98.836850929317009</v>
      </c>
      <c r="F112" s="198">
        <f t="shared" si="2"/>
        <v>0.98836850929317011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0.34060000000000001</v>
      </c>
      <c r="E113" s="229">
        <f t="shared" si="1"/>
        <v>99.863041906037893</v>
      </c>
      <c r="F113" s="201">
        <f t="shared" si="2"/>
        <v>0.99863041906037897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98.441034409724651</v>
      </c>
      <c r="F115" s="204">
        <f>AVERAGE(F108:F113)</f>
        <v>0.98441034409724659</v>
      </c>
    </row>
    <row r="116" spans="1:10" ht="27" customHeight="1" x14ac:dyDescent="0.4">
      <c r="A116" s="76" t="s">
        <v>103</v>
      </c>
      <c r="B116" s="108">
        <f>(B115/B114)*(B113/B112)*(B111/B110)*(B109/B108)*B107</f>
        <v>9000</v>
      </c>
      <c r="C116" s="205"/>
      <c r="D116" s="168" t="s">
        <v>84</v>
      </c>
      <c r="E116" s="206">
        <f>STDEV(E108:E113)/E115</f>
        <v>2.1954513325012501E-2</v>
      </c>
      <c r="F116" s="206">
        <f>STDEV(F108:F113)/F115</f>
        <v>2.1954513325012495E-2</v>
      </c>
      <c r="I116" s="50"/>
    </row>
    <row r="117" spans="1:10" ht="27" customHeight="1" x14ac:dyDescent="0.4">
      <c r="A117" s="289" t="s">
        <v>78</v>
      </c>
      <c r="B117" s="29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91"/>
      <c r="B118" s="29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3" t="str">
        <f>B20</f>
        <v>Isoniazid BP</v>
      </c>
      <c r="D120" s="293"/>
      <c r="E120" s="157" t="s">
        <v>124</v>
      </c>
      <c r="F120" s="157"/>
      <c r="G120" s="158">
        <f>F115</f>
        <v>0.98441034409724659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4" t="s">
        <v>26</v>
      </c>
      <c r="C122" s="294"/>
      <c r="E122" s="163" t="s">
        <v>27</v>
      </c>
      <c r="F122" s="212"/>
      <c r="G122" s="294" t="s">
        <v>28</v>
      </c>
      <c r="H122" s="294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2016-06-16T16:42:25Z</dcterms:modified>
</cp:coreProperties>
</file>