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 (2)" sheetId="4" r:id="rId1"/>
    <sheet name="Uniformity" sheetId="2" r:id="rId2"/>
    <sheet name="Isoniazid" sheetId="3" r:id="rId3"/>
    <sheet name="Sheet2" sheetId="5" r:id="rId4"/>
  </sheets>
  <definedNames>
    <definedName name="_xlnm.Print_Area" localSheetId="2">Isoniazid!$A$1:$H$125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D102" i="3" l="1"/>
  <c r="D101" i="3"/>
  <c r="D100" i="3"/>
  <c r="D103" i="3"/>
  <c r="E103" i="3"/>
  <c r="B30" i="4"/>
  <c r="E41" i="5" l="1"/>
  <c r="B53" i="4"/>
  <c r="E51" i="4"/>
  <c r="D51" i="4"/>
  <c r="C51" i="4"/>
  <c r="B51" i="4"/>
  <c r="B52" i="4" s="1"/>
  <c r="B32" i="4"/>
  <c r="E30" i="4"/>
  <c r="D30" i="4"/>
  <c r="C30" i="4"/>
  <c r="B31" i="4"/>
  <c r="B21" i="4"/>
  <c r="C120" i="3"/>
  <c r="B116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41" i="2"/>
  <c r="D39" i="2"/>
  <c r="D37" i="2"/>
  <c r="D35" i="2"/>
  <c r="D33" i="2"/>
  <c r="D32" i="2"/>
  <c r="D31" i="2"/>
  <c r="D29" i="2"/>
  <c r="D28" i="2"/>
  <c r="D27" i="2"/>
  <c r="D25" i="2"/>
  <c r="D24" i="2"/>
  <c r="C19" i="2"/>
  <c r="I92" i="3" l="1"/>
  <c r="I39" i="3"/>
  <c r="D45" i="3"/>
  <c r="D46" i="3" s="1"/>
  <c r="F98" i="3"/>
  <c r="F99" i="3" s="1"/>
  <c r="D49" i="3"/>
  <c r="E40" i="3"/>
  <c r="E38" i="3"/>
  <c r="D43" i="2"/>
  <c r="C49" i="2"/>
  <c r="F44" i="3"/>
  <c r="F45" i="3" s="1"/>
  <c r="F46" i="3" s="1"/>
  <c r="D36" i="2"/>
  <c r="D40" i="2"/>
  <c r="D49" i="2"/>
  <c r="B57" i="3"/>
  <c r="B69" i="3" s="1"/>
  <c r="C50" i="2"/>
  <c r="D97" i="3"/>
  <c r="D98" i="3" s="1"/>
  <c r="D99" i="3" s="1"/>
  <c r="D26" i="2"/>
  <c r="D30" i="2"/>
  <c r="D34" i="2"/>
  <c r="D38" i="2"/>
  <c r="D42" i="2"/>
  <c r="B49" i="2"/>
  <c r="E39" i="3" l="1"/>
  <c r="E41" i="3"/>
  <c r="E91" i="3"/>
  <c r="E92" i="3"/>
  <c r="G40" i="3"/>
  <c r="G41" i="3"/>
  <c r="G94" i="3"/>
  <c r="G93" i="3"/>
  <c r="G39" i="3"/>
  <c r="G38" i="3"/>
  <c r="G92" i="3"/>
  <c r="G91" i="3"/>
  <c r="E94" i="3"/>
  <c r="E93" i="3"/>
  <c r="E42" i="3" l="1"/>
  <c r="G42" i="3"/>
  <c r="D50" i="3"/>
  <c r="G69" i="3" s="1"/>
  <c r="H69" i="3" s="1"/>
  <c r="G95" i="3"/>
  <c r="E95" i="3"/>
  <c r="D105" i="3"/>
  <c r="D52" i="3"/>
  <c r="G67" i="3" l="1"/>
  <c r="H67" i="3" s="1"/>
  <c r="G64" i="3"/>
  <c r="H64" i="3" s="1"/>
  <c r="D51" i="3"/>
  <c r="G71" i="3"/>
  <c r="H71" i="3" s="1"/>
  <c r="G70" i="3"/>
  <c r="H70" i="3" s="1"/>
  <c r="G66" i="3"/>
  <c r="H66" i="3" s="1"/>
  <c r="G61" i="3"/>
  <c r="H61" i="3" s="1"/>
  <c r="G63" i="3"/>
  <c r="H63" i="3" s="1"/>
  <c r="G62" i="3"/>
  <c r="H62" i="3" s="1"/>
  <c r="G68" i="3"/>
  <c r="H68" i="3" s="1"/>
  <c r="G65" i="3"/>
  <c r="H65" i="3" s="1"/>
  <c r="G60" i="3"/>
  <c r="H60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E115" i="3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<sst xmlns="http://schemas.openxmlformats.org/spreadsheetml/2006/main" count="234" uniqueCount="132">
  <si>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</si>
  <si>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</si>
  <si>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</si>
  <si>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</si>
  <si>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</si>
  <si>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</si>
  <si>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</si>
  <si>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NDQD2016061073</t>
  </si>
  <si>
    <t>Weight (mg):</t>
  </si>
  <si>
    <t>Isoniazid BP</t>
  </si>
  <si>
    <t>Standard Conc (mg/mL):</t>
  </si>
  <si>
    <t>Each uncoated tablet contains: Isoniazid B.P. 300 mg.</t>
  </si>
  <si>
    <t>2016-06-10 07:47:58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</si>
  <si>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</si>
  <si>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</si>
  <si>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</si>
  <si>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</si>
  <si>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</si>
  <si>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</si>
  <si>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</si>
  <si>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</si>
  <si>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</si>
  <si>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</si>
  <si>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</si>
  <si>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</si>
  <si>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</si>
  <si>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</si>
  <si>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</si>
  <si>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</si>
  <si>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</si>
  <si>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</si>
  <si>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</si>
  <si>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</si>
  <si>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</si>
  <si>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</si>
  <si>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</si>
  <si>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</si>
  <si>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</si>
  <si>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</si>
  <si>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</si>
  <si>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</si>
  <si>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</si>
  <si>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</si>
  <si>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</si>
  <si>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</si>
  <si>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</si>
  <si>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</si>
  <si>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</si>
  <si>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</si>
  <si>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</si>
  <si>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</si>
  <si>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</si>
  <si>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</si>
  <si>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</si>
  <si>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</si>
  <si>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</si>
  <si>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</si>
  <si>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</si>
  <si>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</si>
  <si>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</si>
  <si>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</si>
  <si>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</si>
  <si>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</si>
  <si>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</si>
  <si>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</si>
  <si>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</si>
  <si>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</si>
  <si>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</si>
  <si>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</si>
  <si>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</si>
  <si>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</si>
  <si>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</si>
  <si>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</si>
  <si>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</si>
  <si>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</si>
  <si>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</si>
  <si>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</si>
  <si>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</si>
  <si>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</si>
  <si>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</si>
  <si>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</si>
  <si>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</si>
  <si>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</si>
  <si>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</si>
  <si>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</si>
  <si>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</si>
  <si>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</si>
  <si>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</si>
  <si>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</si>
  <si>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</si>
  <si>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</si>
  <si>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</si>
  <si>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</si>
  <si>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</si>
  <si>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</si>
  <si>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</si>
  <si>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</si>
  <si>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</si>
  <si>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</si>
  <si>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</si>
  <si>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</si>
  <si>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</si>
  <si>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</si>
  <si>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</si>
  <si>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</si>
  <si>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</si>
  <si>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</si>
  <si>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</si>
  <si>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</si>
  <si>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</si>
  <si>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</si>
  <si>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</si>
  <si>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</si>
  <si>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</si>
  <si>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</si>
  <si>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</si>
  <si>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</si>
  <si>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</si>
  <si>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</si>
  <si>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</si>
  <si>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</si>
  <si>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</si>
  <si>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</si>
  <si>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</si>
  <si>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</si>
  <si>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ISONIAZID</t>
  </si>
  <si>
    <t>I8-2</t>
  </si>
  <si>
    <t>2016-06-10 07:41:16</t>
  </si>
  <si>
    <t>300/900</t>
  </si>
  <si>
    <t>Isoniazid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</si>
  <si>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1800</t>
    </r>
  </si>
  <si>
    <r>
      <t>The Assymetry of all peaks was below</t>
    </r>
    <r>
      <rPr>
        <b/>
        <sz val="12"/>
        <color rgb="FF000000"/>
        <rFont val="Book Antiqua"/>
      </rPr>
      <t xml:space="preserve"> 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</si>
</sst>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9" fontId="24" fillId="0" borderId="0" applyFont="0" applyFill="0" applyBorder="0" applyAlignment="0" applyProtection="0"/>
  </cellStyleXfs>
  <cellXfs count="3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3" fontId="7" fillId="3" borderId="3" xfId="1" applyNumberFormat="1" applyFont="1" applyFill="1" applyBorder="1" applyAlignment="1" applyProtection="1">
      <alignment horizontal="center"/>
      <protection locked="0"/>
    </xf>
    <xf numFmtId="173" fontId="7" fillId="3" borderId="4" xfId="1" applyNumberFormat="1" applyFont="1" applyFill="1" applyBorder="1" applyAlignment="1" applyProtection="1">
      <alignment horizontal="center"/>
      <protection locked="0"/>
    </xf>
    <xf numFmtId="173" fontId="7" fillId="3" borderId="5" xfId="1" applyNumberFormat="1" applyFont="1" applyFill="1" applyBorder="1" applyAlignment="1" applyProtection="1">
      <alignment horizontal="center"/>
      <protection locked="0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2" fillId="2" borderId="0" xfId="2" applyNumberFormat="1" applyFont="1" applyFill="1"/>
    <xf numFmtId="166" fontId="12" fillId="7" borderId="16" xfId="0" applyNumberFormat="1" applyFont="1" applyFill="1" applyBorder="1" applyAlignment="1">
      <alignment horizontal="center"/>
    </xf>
    <xf numFmtId="166" fontId="13" fillId="3" borderId="29" xfId="0" applyNumberFormat="1" applyFont="1" applyFill="1" applyBorder="1" applyAlignment="1" applyProtection="1">
      <alignment horizontal="center"/>
      <protection locked="0"/>
    </xf>
    <xf numFmtId="166" fontId="11" fillId="2" borderId="30" xfId="0" applyNumberFormat="1" applyFont="1" applyFill="1" applyBorder="1" applyAlignment="1">
      <alignment horizontal="center"/>
    </xf>
    <xf numFmtId="166" fontId="13" fillId="3" borderId="23" xfId="0" applyNumberFormat="1" applyFont="1" applyFill="1" applyBorder="1" applyAlignment="1" applyProtection="1">
      <alignment horizontal="center"/>
      <protection locked="0"/>
    </xf>
    <xf numFmtId="166" fontId="11" fillId="2" borderId="32" xfId="0" applyNumberFormat="1" applyFont="1" applyFill="1" applyBorder="1" applyAlignment="1">
      <alignment horizontal="center"/>
    </xf>
    <xf numFmtId="166" fontId="13" fillId="3" borderId="34" xfId="0" applyNumberFormat="1" applyFont="1" applyFill="1" applyBorder="1" applyAlignment="1" applyProtection="1">
      <alignment horizontal="center"/>
      <protection locked="0"/>
    </xf>
    <xf numFmtId="166" fontId="11" fillId="2" borderId="36" xfId="0" applyNumberFormat="1" applyFont="1" applyFill="1" applyBorder="1" applyAlignment="1">
      <alignment horizontal="center"/>
    </xf>
    <xf numFmtId="164" fontId="12" fillId="6" borderId="15" xfId="0" applyNumberFormat="1" applyFont="1" applyFill="1" applyBorder="1" applyAlignment="1">
      <alignment horizontal="center"/>
    </xf>
    <xf numFmtId="164" fontId="12" fillId="6" borderId="38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B31" sqref="B31"/>
    </sheetView>
  </sheetViews>
  <sheetFormatPr defaultColWidth="9.109375" defaultRowHeight="13.8" x14ac:dyDescent="0.3"/>
  <cols>
    <col min="1" max="1" width="27.5546875" style="229" customWidth="1"/>
    <col min="2" max="2" width="20.44140625" style="229" customWidth="1"/>
    <col min="3" max="3" width="31.88671875" style="229" customWidth="1"/>
    <col min="4" max="4" width="25.88671875" style="229" customWidth="1"/>
    <col min="5" max="5" width="25.6640625" style="229" customWidth="1"/>
    <col min="6" max="6" width="23.109375" style="229" customWidth="1"/>
    <col min="7" max="7" width="28.44140625" style="229" customWidth="1"/>
    <col min="8" max="8" width="21.5546875" style="229" customWidth="1"/>
    <col min="9" max="9" width="9.109375" style="229" customWidth="1"/>
    <col min="10" max="16384" width="9.109375" style="265"/>
  </cols>
  <sheetData>
    <row r="14" spans="1:6" ht="15" customHeight="1" x14ac:dyDescent="0.3">
      <c r="A14" s="228"/>
      <c r="C14" s="230"/>
      <c r="F14" s="230"/>
    </row>
    <row r="15" spans="1:6" ht="18.75" customHeight="1" x14ac:dyDescent="0.35">
      <c r="A15" s="272" t="s">
        <v>0</v>
      </c>
      <c r="B15" s="272"/>
      <c r="C15" s="272"/>
      <c r="D15" s="272"/>
      <c r="E15" s="272"/>
    </row>
    <row r="16" spans="1:6" ht="16.5" customHeight="1" x14ac:dyDescent="0.3">
      <c r="A16" s="231" t="s">
        <v>1</v>
      </c>
      <c r="B16" s="232" t="s">
        <v>2</v>
      </c>
    </row>
    <row r="17" spans="1:5" ht="16.5" customHeight="1" x14ac:dyDescent="0.3">
      <c r="A17" s="233" t="s">
        <v>3</v>
      </c>
      <c r="B17" s="237" t="s">
        <v>7</v>
      </c>
      <c r="D17" s="234"/>
      <c r="E17" s="235"/>
    </row>
    <row r="18" spans="1:5" ht="16.5" customHeight="1" x14ac:dyDescent="0.3">
      <c r="A18" s="236" t="s">
        <v>4</v>
      </c>
      <c r="B18" s="237" t="s">
        <v>129</v>
      </c>
      <c r="C18" s="235"/>
      <c r="D18" s="235"/>
      <c r="E18" s="235"/>
    </row>
    <row r="19" spans="1:5" ht="16.5" customHeight="1" x14ac:dyDescent="0.3">
      <c r="A19" s="236" t="s">
        <v>6</v>
      </c>
      <c r="B19" s="237">
        <v>98.5</v>
      </c>
      <c r="C19" s="235"/>
      <c r="D19" s="235"/>
      <c r="E19" s="235"/>
    </row>
    <row r="20" spans="1:5" ht="16.5" customHeight="1" x14ac:dyDescent="0.3">
      <c r="A20" s="233" t="s">
        <v>8</v>
      </c>
      <c r="B20" s="237">
        <v>16.16</v>
      </c>
      <c r="C20" s="235"/>
      <c r="D20" s="235"/>
      <c r="E20" s="235"/>
    </row>
    <row r="21" spans="1:5" ht="16.5" customHeight="1" x14ac:dyDescent="0.3">
      <c r="A21" s="233" t="s">
        <v>10</v>
      </c>
      <c r="B21" s="238">
        <f>B20/50</f>
        <v>0.32319999999999999</v>
      </c>
      <c r="C21" s="235"/>
      <c r="D21" s="235"/>
      <c r="E21" s="235"/>
    </row>
    <row r="22" spans="1:5" ht="15.75" customHeight="1" x14ac:dyDescent="0.3">
      <c r="A22" s="235"/>
      <c r="B22" s="235" t="s">
        <v>127</v>
      </c>
      <c r="C22" s="235"/>
      <c r="D22" s="235"/>
      <c r="E22" s="235"/>
    </row>
    <row r="23" spans="1:5" ht="16.5" customHeight="1" x14ac:dyDescent="0.3">
      <c r="A23" s="239" t="s">
        <v>13</v>
      </c>
      <c r="B23" s="240" t="s">
        <v>14</v>
      </c>
      <c r="C23" s="239" t="s">
        <v>15</v>
      </c>
      <c r="D23" s="239" t="s">
        <v>16</v>
      </c>
      <c r="E23" s="239" t="s">
        <v>17</v>
      </c>
    </row>
    <row r="24" spans="1:5" ht="16.5" customHeight="1" x14ac:dyDescent="0.3">
      <c r="A24" s="241">
        <v>1</v>
      </c>
      <c r="B24" s="242">
        <v>60764085</v>
      </c>
      <c r="C24" s="242">
        <v>8472.9</v>
      </c>
      <c r="D24" s="321">
        <v>1</v>
      </c>
      <c r="E24" s="322">
        <v>3.8</v>
      </c>
    </row>
    <row r="25" spans="1:5" ht="16.5" customHeight="1" x14ac:dyDescent="0.3">
      <c r="A25" s="241">
        <v>2</v>
      </c>
      <c r="B25" s="242">
        <v>61359373</v>
      </c>
      <c r="C25" s="242">
        <v>8461.4</v>
      </c>
      <c r="D25" s="321">
        <v>1</v>
      </c>
      <c r="E25" s="321">
        <v>3.8</v>
      </c>
    </row>
    <row r="26" spans="1:5" ht="16.5" customHeight="1" x14ac:dyDescent="0.3">
      <c r="A26" s="241">
        <v>3</v>
      </c>
      <c r="B26" s="242">
        <v>61274055</v>
      </c>
      <c r="C26" s="242">
        <v>8459.7999999999993</v>
      </c>
      <c r="D26" s="321">
        <v>1</v>
      </c>
      <c r="E26" s="321">
        <v>3.8</v>
      </c>
    </row>
    <row r="27" spans="1:5" ht="16.5" customHeight="1" x14ac:dyDescent="0.3">
      <c r="A27" s="241">
        <v>4</v>
      </c>
      <c r="B27" s="242">
        <v>61366988</v>
      </c>
      <c r="C27" s="242">
        <v>8372.7999999999993</v>
      </c>
      <c r="D27" s="321">
        <v>1</v>
      </c>
      <c r="E27" s="321">
        <v>3.8</v>
      </c>
    </row>
    <row r="28" spans="1:5" ht="16.5" customHeight="1" x14ac:dyDescent="0.3">
      <c r="A28" s="241">
        <v>5</v>
      </c>
      <c r="B28" s="242">
        <v>61316965</v>
      </c>
      <c r="C28" s="242">
        <v>8477.2000000000007</v>
      </c>
      <c r="D28" s="321">
        <v>1</v>
      </c>
      <c r="E28" s="321">
        <v>3.8</v>
      </c>
    </row>
    <row r="29" spans="1:5" ht="16.5" customHeight="1" x14ac:dyDescent="0.3">
      <c r="A29" s="241">
        <v>6</v>
      </c>
      <c r="B29" s="245">
        <v>61244274</v>
      </c>
      <c r="C29" s="245">
        <v>8431.5</v>
      </c>
      <c r="D29" s="323">
        <v>1</v>
      </c>
      <c r="E29" s="323">
        <v>3.8</v>
      </c>
    </row>
    <row r="30" spans="1:5" ht="16.5" customHeight="1" x14ac:dyDescent="0.3">
      <c r="A30" s="247" t="s">
        <v>18</v>
      </c>
      <c r="B30" s="248">
        <f>AVERAGE(B24:B29)</f>
        <v>61220956.666666664</v>
      </c>
      <c r="C30" s="249">
        <f>AVERAGE(C24:C29)</f>
        <v>8445.9333333333325</v>
      </c>
      <c r="D30" s="250">
        <f>AVERAGE(D24:D29)</f>
        <v>1</v>
      </c>
      <c r="E30" s="250">
        <f>AVERAGE(E24:E29)</f>
        <v>3.8000000000000003</v>
      </c>
    </row>
    <row r="31" spans="1:5" ht="16.5" customHeight="1" x14ac:dyDescent="0.3">
      <c r="A31" s="251" t="s">
        <v>19</v>
      </c>
      <c r="B31" s="252">
        <f>(STDEV(B24:B29)/B30)</f>
        <v>3.7376355814837466E-3</v>
      </c>
      <c r="C31" s="253"/>
      <c r="D31" s="253"/>
      <c r="E31" s="254"/>
    </row>
    <row r="32" spans="1:5" s="229" customFormat="1" ht="16.5" customHeight="1" x14ac:dyDescent="0.3">
      <c r="A32" s="255" t="s">
        <v>20</v>
      </c>
      <c r="B32" s="256">
        <f>COUNT(B24:B29)</f>
        <v>6</v>
      </c>
      <c r="C32" s="257"/>
      <c r="D32" s="258"/>
      <c r="E32" s="259"/>
    </row>
    <row r="33" spans="1:5" s="229" customFormat="1" ht="15.75" customHeight="1" x14ac:dyDescent="0.3">
      <c r="A33" s="235"/>
      <c r="B33" s="235"/>
      <c r="C33" s="235"/>
      <c r="D33" s="235"/>
      <c r="E33" s="235"/>
    </row>
    <row r="34" spans="1:5" s="229" customFormat="1" ht="16.5" customHeight="1" x14ac:dyDescent="0.3">
      <c r="A34" s="236" t="s">
        <v>21</v>
      </c>
      <c r="B34" s="260" t="s">
        <v>22</v>
      </c>
      <c r="C34" s="261"/>
      <c r="D34" s="261"/>
      <c r="E34" s="261"/>
    </row>
    <row r="35" spans="1:5" ht="16.5" customHeight="1" x14ac:dyDescent="0.3">
      <c r="A35" s="236"/>
      <c r="B35" s="260" t="s">
        <v>130</v>
      </c>
      <c r="C35" s="261"/>
      <c r="D35" s="261"/>
      <c r="E35" s="261"/>
    </row>
    <row r="36" spans="1:5" ht="16.5" customHeight="1" x14ac:dyDescent="0.3">
      <c r="A36" s="236"/>
      <c r="B36" s="260" t="s">
        <v>131</v>
      </c>
      <c r="C36" s="261"/>
      <c r="D36" s="261"/>
      <c r="E36" s="261"/>
    </row>
    <row r="37" spans="1:5" ht="15.75" customHeight="1" x14ac:dyDescent="0.3">
      <c r="A37" s="235"/>
      <c r="B37" s="235"/>
      <c r="C37" s="235"/>
      <c r="D37" s="235"/>
      <c r="E37" s="235"/>
    </row>
    <row r="38" spans="1:5" ht="16.5" customHeight="1" x14ac:dyDescent="0.3">
      <c r="A38" s="231" t="s">
        <v>1</v>
      </c>
      <c r="B38" s="232" t="s">
        <v>25</v>
      </c>
    </row>
    <row r="39" spans="1:5" ht="16.5" customHeight="1" x14ac:dyDescent="0.3">
      <c r="A39" s="236" t="s">
        <v>4</v>
      </c>
      <c r="B39" s="233"/>
      <c r="C39" s="235"/>
      <c r="D39" s="235"/>
      <c r="E39" s="235"/>
    </row>
    <row r="40" spans="1:5" ht="16.5" customHeight="1" x14ac:dyDescent="0.3">
      <c r="A40" s="236" t="s">
        <v>6</v>
      </c>
      <c r="B40" s="237"/>
      <c r="C40" s="235"/>
      <c r="D40" s="235"/>
      <c r="E40" s="235"/>
    </row>
    <row r="41" spans="1:5" ht="16.5" customHeight="1" x14ac:dyDescent="0.3">
      <c r="A41" s="233" t="s">
        <v>8</v>
      </c>
      <c r="B41" s="237"/>
      <c r="C41" s="235"/>
      <c r="D41" s="235"/>
      <c r="E41" s="235"/>
    </row>
    <row r="42" spans="1:5" ht="16.5" customHeight="1" x14ac:dyDescent="0.3">
      <c r="A42" s="233" t="s">
        <v>10</v>
      </c>
      <c r="B42" s="238"/>
      <c r="C42" s="235"/>
      <c r="D42" s="235"/>
      <c r="E42" s="235"/>
    </row>
    <row r="43" spans="1:5" ht="15.75" customHeight="1" x14ac:dyDescent="0.3">
      <c r="A43" s="235"/>
      <c r="B43" s="235"/>
      <c r="C43" s="235"/>
      <c r="D43" s="235"/>
      <c r="E43" s="235"/>
    </row>
    <row r="44" spans="1:5" ht="16.5" customHeight="1" x14ac:dyDescent="0.3">
      <c r="A44" s="239" t="s">
        <v>13</v>
      </c>
      <c r="B44" s="240" t="s">
        <v>14</v>
      </c>
      <c r="C44" s="239" t="s">
        <v>15</v>
      </c>
      <c r="D44" s="239" t="s">
        <v>16</v>
      </c>
      <c r="E44" s="239" t="s">
        <v>17</v>
      </c>
    </row>
    <row r="45" spans="1:5" ht="16.5" customHeight="1" x14ac:dyDescent="0.3">
      <c r="A45" s="241">
        <v>1</v>
      </c>
      <c r="B45" s="242"/>
      <c r="C45" s="242"/>
      <c r="D45" s="243"/>
      <c r="E45" s="244"/>
    </row>
    <row r="46" spans="1:5" ht="16.5" customHeight="1" x14ac:dyDescent="0.3">
      <c r="A46" s="241">
        <v>2</v>
      </c>
      <c r="B46" s="242"/>
      <c r="C46" s="242"/>
      <c r="D46" s="243"/>
      <c r="E46" s="243"/>
    </row>
    <row r="47" spans="1:5" ht="16.5" customHeight="1" x14ac:dyDescent="0.3">
      <c r="A47" s="241">
        <v>3</v>
      </c>
      <c r="B47" s="242"/>
      <c r="C47" s="242"/>
      <c r="D47" s="243"/>
      <c r="E47" s="243"/>
    </row>
    <row r="48" spans="1:5" ht="16.5" customHeight="1" x14ac:dyDescent="0.3">
      <c r="A48" s="241">
        <v>4</v>
      </c>
      <c r="B48" s="242"/>
      <c r="C48" s="242"/>
      <c r="D48" s="243"/>
      <c r="E48" s="243"/>
    </row>
    <row r="49" spans="1:7" ht="16.5" customHeight="1" x14ac:dyDescent="0.3">
      <c r="A49" s="241">
        <v>5</v>
      </c>
      <c r="B49" s="242"/>
      <c r="C49" s="242"/>
      <c r="D49" s="243"/>
      <c r="E49" s="243"/>
    </row>
    <row r="50" spans="1:7" ht="16.5" customHeight="1" x14ac:dyDescent="0.3">
      <c r="A50" s="241">
        <v>6</v>
      </c>
      <c r="B50" s="245"/>
      <c r="C50" s="245"/>
      <c r="D50" s="246"/>
      <c r="E50" s="246"/>
    </row>
    <row r="51" spans="1:7" ht="16.5" customHeight="1" x14ac:dyDescent="0.3">
      <c r="A51" s="247" t="s">
        <v>18</v>
      </c>
      <c r="B51" s="248" t="e">
        <f>AVERAGE(B45:B50)</f>
        <v>#DIV/0!</v>
      </c>
      <c r="C51" s="249" t="e">
        <f>AVERAGE(C45:C50)</f>
        <v>#DIV/0!</v>
      </c>
      <c r="D51" s="250" t="e">
        <f>AVERAGE(D45:D50)</f>
        <v>#DIV/0!</v>
      </c>
      <c r="E51" s="250" t="e">
        <f>AVERAGE(E45:E50)</f>
        <v>#DIV/0!</v>
      </c>
    </row>
    <row r="52" spans="1:7" ht="16.5" customHeight="1" x14ac:dyDescent="0.3">
      <c r="A52" s="251" t="s">
        <v>19</v>
      </c>
      <c r="B52" s="252" t="e">
        <f>(STDEV(B45:B50)/B51)</f>
        <v>#DIV/0!</v>
      </c>
      <c r="C52" s="253"/>
      <c r="D52" s="253"/>
      <c r="E52" s="254"/>
    </row>
    <row r="53" spans="1:7" s="229" customFormat="1" ht="16.5" customHeight="1" x14ac:dyDescent="0.3">
      <c r="A53" s="255" t="s">
        <v>20</v>
      </c>
      <c r="B53" s="256">
        <f>COUNT(B45:B50)</f>
        <v>0</v>
      </c>
      <c r="C53" s="257"/>
      <c r="D53" s="258"/>
      <c r="E53" s="259"/>
    </row>
    <row r="54" spans="1:7" s="229" customFormat="1" ht="15.75" customHeight="1" x14ac:dyDescent="0.3">
      <c r="A54" s="235"/>
      <c r="B54" s="235"/>
      <c r="C54" s="235"/>
      <c r="D54" s="235"/>
      <c r="E54" s="235"/>
    </row>
    <row r="55" spans="1:7" s="229" customFormat="1" ht="16.5" customHeight="1" x14ac:dyDescent="0.3">
      <c r="A55" s="236" t="s">
        <v>21</v>
      </c>
      <c r="B55" s="260" t="s">
        <v>22</v>
      </c>
      <c r="C55" s="261"/>
      <c r="D55" s="261"/>
      <c r="E55" s="261"/>
    </row>
    <row r="56" spans="1:7" ht="16.5" customHeight="1" x14ac:dyDescent="0.3">
      <c r="A56" s="236"/>
      <c r="B56" s="260" t="s">
        <v>23</v>
      </c>
      <c r="C56" s="261"/>
      <c r="D56" s="261"/>
      <c r="E56" s="261"/>
    </row>
    <row r="57" spans="1:7" ht="16.5" customHeight="1" x14ac:dyDescent="0.3">
      <c r="A57" s="236"/>
      <c r="B57" s="260" t="s">
        <v>24</v>
      </c>
      <c r="C57" s="261"/>
      <c r="D57" s="261"/>
      <c r="E57" s="261"/>
    </row>
    <row r="58" spans="1:7" ht="14.25" customHeight="1" thickBot="1" x14ac:dyDescent="0.35">
      <c r="A58" s="262"/>
      <c r="B58" s="263"/>
      <c r="D58" s="264"/>
      <c r="F58" s="265"/>
      <c r="G58" s="265"/>
    </row>
    <row r="59" spans="1:7" ht="15" customHeight="1" x14ac:dyDescent="0.3">
      <c r="B59" s="273" t="s">
        <v>26</v>
      </c>
      <c r="C59" s="273"/>
      <c r="E59" s="266" t="s">
        <v>27</v>
      </c>
      <c r="F59" s="267"/>
      <c r="G59" s="266" t="s">
        <v>28</v>
      </c>
    </row>
    <row r="60" spans="1:7" ht="15" customHeight="1" x14ac:dyDescent="0.3">
      <c r="A60" s="268" t="s">
        <v>29</v>
      </c>
      <c r="B60" s="269"/>
      <c r="C60" s="269"/>
      <c r="E60" s="269"/>
      <c r="G60" s="269"/>
    </row>
    <row r="61" spans="1:7" ht="15" customHeight="1" x14ac:dyDescent="0.3">
      <c r="A61" s="268" t="s">
        <v>30</v>
      </c>
      <c r="B61" s="270"/>
      <c r="C61" s="270"/>
      <c r="E61" s="270"/>
      <c r="G61" s="27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24" sqref="C2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77" t="s">
        <v>31</v>
      </c>
      <c r="B11" s="278"/>
      <c r="C11" s="278"/>
      <c r="D11" s="278"/>
      <c r="E11" s="278"/>
      <c r="F11" s="279"/>
      <c r="G11" s="43"/>
    </row>
    <row r="12" spans="1:7" ht="16.5" customHeight="1" x14ac:dyDescent="0.3">
      <c r="A12" s="276" t="s">
        <v>32</v>
      </c>
      <c r="B12" s="276"/>
      <c r="C12" s="276"/>
      <c r="D12" s="276"/>
      <c r="E12" s="276"/>
      <c r="F12" s="276"/>
      <c r="G12" s="42"/>
    </row>
    <row r="14" spans="1:7" ht="16.5" customHeight="1" x14ac:dyDescent="0.3">
      <c r="A14" s="281" t="s">
        <v>33</v>
      </c>
      <c r="B14" s="281"/>
      <c r="C14" s="12" t="s">
        <v>5</v>
      </c>
    </row>
    <row r="15" spans="1:7" ht="16.5" customHeight="1" x14ac:dyDescent="0.3">
      <c r="A15" s="281" t="s">
        <v>34</v>
      </c>
      <c r="B15" s="281"/>
      <c r="C15" s="12" t="s">
        <v>7</v>
      </c>
    </row>
    <row r="16" spans="1:7" ht="16.5" customHeight="1" x14ac:dyDescent="0.3">
      <c r="A16" s="281" t="s">
        <v>35</v>
      </c>
      <c r="B16" s="281"/>
      <c r="C16" s="12" t="s">
        <v>9</v>
      </c>
    </row>
    <row r="17" spans="1:5" ht="16.5" customHeight="1" x14ac:dyDescent="0.3">
      <c r="A17" s="281" t="s">
        <v>36</v>
      </c>
      <c r="B17" s="281"/>
      <c r="C17" s="12" t="s">
        <v>11</v>
      </c>
    </row>
    <row r="18" spans="1:5" ht="16.5" customHeight="1" x14ac:dyDescent="0.3">
      <c r="A18" s="281" t="s">
        <v>37</v>
      </c>
      <c r="B18" s="281"/>
      <c r="C18" s="49" t="s">
        <v>12</v>
      </c>
    </row>
    <row r="19" spans="1:5" ht="16.5" customHeight="1" x14ac:dyDescent="0.3">
      <c r="A19" s="281" t="s">
        <v>38</v>
      </c>
      <c r="B19" s="28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76" t="s">
        <v>1</v>
      </c>
      <c r="B21" s="276"/>
      <c r="C21" s="11" t="s">
        <v>39</v>
      </c>
      <c r="D21" s="18"/>
    </row>
    <row r="22" spans="1:5" ht="15.75" customHeight="1" x14ac:dyDescent="0.3">
      <c r="A22" s="280"/>
      <c r="B22" s="280"/>
      <c r="C22" s="9"/>
      <c r="D22" s="280"/>
      <c r="E22" s="28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406.48</v>
      </c>
      <c r="D24" s="39">
        <f t="shared" ref="D24:D43" si="0">(C24-$C$46)/$C$46</f>
        <v>1.458807319870551E-2</v>
      </c>
      <c r="E24" s="5"/>
    </row>
    <row r="25" spans="1:5" ht="15.75" customHeight="1" x14ac:dyDescent="0.3">
      <c r="C25" s="47">
        <v>399.35</v>
      </c>
      <c r="D25" s="40">
        <f t="shared" si="0"/>
        <v>-3.2086522537319159E-3</v>
      </c>
      <c r="E25" s="5"/>
    </row>
    <row r="26" spans="1:5" ht="15.75" customHeight="1" x14ac:dyDescent="0.3">
      <c r="C26" s="47">
        <v>396.37</v>
      </c>
      <c r="D26" s="40">
        <f t="shared" si="0"/>
        <v>-1.0646834841146206E-2</v>
      </c>
      <c r="E26" s="5"/>
    </row>
    <row r="27" spans="1:5" ht="15.75" customHeight="1" x14ac:dyDescent="0.3">
      <c r="C27" s="47">
        <v>400.68</v>
      </c>
      <c r="D27" s="40">
        <f t="shared" si="0"/>
        <v>1.1107353192607967E-4</v>
      </c>
      <c r="E27" s="5"/>
    </row>
    <row r="28" spans="1:5" ht="15.75" customHeight="1" x14ac:dyDescent="0.3">
      <c r="C28" s="47">
        <v>401.6</v>
      </c>
      <c r="D28" s="40">
        <f t="shared" si="0"/>
        <v>2.4074252032083693E-3</v>
      </c>
      <c r="E28" s="5"/>
    </row>
    <row r="29" spans="1:5" ht="15.75" customHeight="1" x14ac:dyDescent="0.3">
      <c r="C29" s="47">
        <v>405.23</v>
      </c>
      <c r="D29" s="40">
        <f t="shared" si="0"/>
        <v>1.1468030167072018E-2</v>
      </c>
      <c r="E29" s="5"/>
    </row>
    <row r="30" spans="1:5" ht="15.75" customHeight="1" x14ac:dyDescent="0.3">
      <c r="C30" s="47">
        <v>397.55</v>
      </c>
      <c r="D30" s="40">
        <f t="shared" si="0"/>
        <v>-7.7015142192841729E-3</v>
      </c>
      <c r="E30" s="5"/>
    </row>
    <row r="31" spans="1:5" ht="15.75" customHeight="1" x14ac:dyDescent="0.3">
      <c r="C31" s="47">
        <v>406.33</v>
      </c>
      <c r="D31" s="40">
        <f t="shared" si="0"/>
        <v>1.4213668034909407E-2</v>
      </c>
      <c r="E31" s="5"/>
    </row>
    <row r="32" spans="1:5" ht="15.75" customHeight="1" x14ac:dyDescent="0.3">
      <c r="C32" s="47">
        <v>399.54</v>
      </c>
      <c r="D32" s="40">
        <f t="shared" si="0"/>
        <v>-2.7344057129236308E-3</v>
      </c>
      <c r="E32" s="5"/>
    </row>
    <row r="33" spans="1:7" ht="15.75" customHeight="1" x14ac:dyDescent="0.3">
      <c r="C33" s="47">
        <v>394.55</v>
      </c>
      <c r="D33" s="40">
        <f t="shared" si="0"/>
        <v>-1.5189617495204553E-2</v>
      </c>
      <c r="E33" s="5"/>
    </row>
    <row r="34" spans="1:7" ht="15.75" customHeight="1" x14ac:dyDescent="0.3">
      <c r="C34" s="47">
        <v>399.26</v>
      </c>
      <c r="D34" s="40">
        <f t="shared" si="0"/>
        <v>-3.4332953520096071E-3</v>
      </c>
      <c r="E34" s="5"/>
    </row>
    <row r="35" spans="1:7" ht="15.75" customHeight="1" x14ac:dyDescent="0.3">
      <c r="C35" s="47">
        <v>404.09</v>
      </c>
      <c r="D35" s="40">
        <f t="shared" si="0"/>
        <v>8.6225509222221663E-3</v>
      </c>
      <c r="E35" s="5"/>
    </row>
    <row r="36" spans="1:7" ht="15.75" customHeight="1" x14ac:dyDescent="0.3">
      <c r="C36" s="47">
        <v>400.74</v>
      </c>
      <c r="D36" s="40">
        <f t="shared" si="0"/>
        <v>2.6083559744449297E-4</v>
      </c>
      <c r="E36" s="5"/>
    </row>
    <row r="37" spans="1:7" ht="15.75" customHeight="1" x14ac:dyDescent="0.3">
      <c r="C37" s="47">
        <v>401.34</v>
      </c>
      <c r="D37" s="40">
        <f t="shared" si="0"/>
        <v>1.7584562526284839E-3</v>
      </c>
      <c r="E37" s="5"/>
    </row>
    <row r="38" spans="1:7" ht="15.75" customHeight="1" x14ac:dyDescent="0.3">
      <c r="C38" s="47">
        <v>404.55</v>
      </c>
      <c r="D38" s="40">
        <f t="shared" si="0"/>
        <v>9.7707267578633818E-3</v>
      </c>
      <c r="E38" s="5"/>
    </row>
    <row r="39" spans="1:7" ht="15.75" customHeight="1" x14ac:dyDescent="0.3">
      <c r="C39" s="47">
        <v>394.16</v>
      </c>
      <c r="D39" s="40">
        <f t="shared" si="0"/>
        <v>-1.616307092107417E-2</v>
      </c>
      <c r="E39" s="5"/>
    </row>
    <row r="40" spans="1:7" ht="15.75" customHeight="1" x14ac:dyDescent="0.3">
      <c r="C40" s="47">
        <v>403.55</v>
      </c>
      <c r="D40" s="40">
        <f t="shared" si="0"/>
        <v>7.2746923325565883E-3</v>
      </c>
      <c r="E40" s="5"/>
    </row>
    <row r="41" spans="1:7" ht="15.75" customHeight="1" x14ac:dyDescent="0.3">
      <c r="C41" s="47">
        <v>399.19</v>
      </c>
      <c r="D41" s="40">
        <f t="shared" si="0"/>
        <v>-3.6080177617810656E-3</v>
      </c>
      <c r="E41" s="5"/>
    </row>
    <row r="42" spans="1:7" ht="15.75" customHeight="1" x14ac:dyDescent="0.3">
      <c r="C42" s="47">
        <v>397.92</v>
      </c>
      <c r="D42" s="40">
        <f t="shared" si="0"/>
        <v>-6.7779814819206481E-3</v>
      </c>
      <c r="E42" s="5"/>
    </row>
    <row r="43" spans="1:7" ht="16.5" customHeight="1" x14ac:dyDescent="0.3">
      <c r="C43" s="48">
        <v>400.23</v>
      </c>
      <c r="D43" s="41">
        <f t="shared" si="0"/>
        <v>-1.0121419594619492E-3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8012.7100000000009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400.63550000000004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74">
        <f>C46</f>
        <v>400.63550000000004</v>
      </c>
      <c r="C49" s="45">
        <f>-IF(C46&lt;=80,10%,IF(C46&lt;250,7.5%,5%))</f>
        <v>-0.05</v>
      </c>
      <c r="D49" s="33">
        <f>IF(C46&lt;=80,C46*0.9,IF(C46&lt;250,C46*0.925,C46*0.95))</f>
        <v>380.603725</v>
      </c>
    </row>
    <row r="50" spans="1:6" ht="17.25" customHeight="1" x14ac:dyDescent="0.3">
      <c r="B50" s="275"/>
      <c r="C50" s="46">
        <f>IF(C46&lt;=80, 10%, IF(C46&lt;250, 7.5%, 5%))</f>
        <v>0.05</v>
      </c>
      <c r="D50" s="33">
        <f>IF(C46&lt;=80, C46*1.1, IF(C46&lt;250, C46*1.075, C46*1.05))</f>
        <v>420.66727500000007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85" zoomScale="60" zoomScaleNormal="70" zoomScalePageLayoutView="44" workbookViewId="0">
      <selection activeCell="G105" sqref="G10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10" t="s">
        <v>45</v>
      </c>
      <c r="B1" s="310"/>
      <c r="C1" s="310"/>
      <c r="D1" s="310"/>
      <c r="E1" s="310"/>
      <c r="F1" s="310"/>
      <c r="G1" s="310"/>
      <c r="H1" s="310"/>
      <c r="I1" s="310"/>
    </row>
    <row r="2" spans="1:9" ht="18.75" customHeight="1" x14ac:dyDescent="0.3">
      <c r="A2" s="310"/>
      <c r="B2" s="310"/>
      <c r="C2" s="310"/>
      <c r="D2" s="310"/>
      <c r="E2" s="310"/>
      <c r="F2" s="310"/>
      <c r="G2" s="310"/>
      <c r="H2" s="310"/>
      <c r="I2" s="310"/>
    </row>
    <row r="3" spans="1:9" ht="18.75" customHeight="1" x14ac:dyDescent="0.3">
      <c r="A3" s="310"/>
      <c r="B3" s="310"/>
      <c r="C3" s="310"/>
      <c r="D3" s="310"/>
      <c r="E3" s="310"/>
      <c r="F3" s="310"/>
      <c r="G3" s="310"/>
      <c r="H3" s="310"/>
      <c r="I3" s="310"/>
    </row>
    <row r="4" spans="1:9" ht="18.75" customHeight="1" x14ac:dyDescent="0.3">
      <c r="A4" s="310"/>
      <c r="B4" s="310"/>
      <c r="C4" s="310"/>
      <c r="D4" s="310"/>
      <c r="E4" s="310"/>
      <c r="F4" s="310"/>
      <c r="G4" s="310"/>
      <c r="H4" s="310"/>
      <c r="I4" s="310"/>
    </row>
    <row r="5" spans="1:9" ht="18.75" customHeight="1" x14ac:dyDescent="0.3">
      <c r="A5" s="310"/>
      <c r="B5" s="310"/>
      <c r="C5" s="310"/>
      <c r="D5" s="310"/>
      <c r="E5" s="310"/>
      <c r="F5" s="310"/>
      <c r="G5" s="310"/>
      <c r="H5" s="310"/>
      <c r="I5" s="310"/>
    </row>
    <row r="6" spans="1:9" ht="18.75" customHeight="1" x14ac:dyDescent="0.3">
      <c r="A6" s="310"/>
      <c r="B6" s="310"/>
      <c r="C6" s="310"/>
      <c r="D6" s="310"/>
      <c r="E6" s="310"/>
      <c r="F6" s="310"/>
      <c r="G6" s="310"/>
      <c r="H6" s="310"/>
      <c r="I6" s="310"/>
    </row>
    <row r="7" spans="1:9" ht="18.75" customHeight="1" x14ac:dyDescent="0.3">
      <c r="A7" s="310"/>
      <c r="B7" s="310"/>
      <c r="C7" s="310"/>
      <c r="D7" s="310"/>
      <c r="E7" s="310"/>
      <c r="F7" s="310"/>
      <c r="G7" s="310"/>
      <c r="H7" s="310"/>
      <c r="I7" s="310"/>
    </row>
    <row r="8" spans="1:9" x14ac:dyDescent="0.3">
      <c r="A8" s="311" t="s">
        <v>46</v>
      </c>
      <c r="B8" s="311"/>
      <c r="C8" s="311"/>
      <c r="D8" s="311"/>
      <c r="E8" s="311"/>
      <c r="F8" s="311"/>
      <c r="G8" s="311"/>
      <c r="H8" s="311"/>
      <c r="I8" s="311"/>
    </row>
    <row r="9" spans="1:9" x14ac:dyDescent="0.3">
      <c r="A9" s="311"/>
      <c r="B9" s="311"/>
      <c r="C9" s="311"/>
      <c r="D9" s="311"/>
      <c r="E9" s="311"/>
      <c r="F9" s="311"/>
      <c r="G9" s="311"/>
      <c r="H9" s="311"/>
      <c r="I9" s="311"/>
    </row>
    <row r="10" spans="1:9" x14ac:dyDescent="0.3">
      <c r="A10" s="311"/>
      <c r="B10" s="311"/>
      <c r="C10" s="311"/>
      <c r="D10" s="311"/>
      <c r="E10" s="311"/>
      <c r="F10" s="311"/>
      <c r="G10" s="311"/>
      <c r="H10" s="311"/>
      <c r="I10" s="311"/>
    </row>
    <row r="11" spans="1:9" x14ac:dyDescent="0.3">
      <c r="A11" s="311"/>
      <c r="B11" s="311"/>
      <c r="C11" s="311"/>
      <c r="D11" s="311"/>
      <c r="E11" s="311"/>
      <c r="F11" s="311"/>
      <c r="G11" s="311"/>
      <c r="H11" s="311"/>
      <c r="I11" s="311"/>
    </row>
    <row r="12" spans="1:9" x14ac:dyDescent="0.3">
      <c r="A12" s="311"/>
      <c r="B12" s="311"/>
      <c r="C12" s="311"/>
      <c r="D12" s="311"/>
      <c r="E12" s="311"/>
      <c r="F12" s="311"/>
      <c r="G12" s="311"/>
      <c r="H12" s="311"/>
      <c r="I12" s="311"/>
    </row>
    <row r="13" spans="1:9" x14ac:dyDescent="0.3">
      <c r="A13" s="311"/>
      <c r="B13" s="311"/>
      <c r="C13" s="311"/>
      <c r="D13" s="311"/>
      <c r="E13" s="311"/>
      <c r="F13" s="311"/>
      <c r="G13" s="311"/>
      <c r="H13" s="311"/>
      <c r="I13" s="311"/>
    </row>
    <row r="14" spans="1:9" x14ac:dyDescent="0.3">
      <c r="A14" s="311"/>
      <c r="B14" s="311"/>
      <c r="C14" s="311"/>
      <c r="D14" s="311"/>
      <c r="E14" s="311"/>
      <c r="F14" s="311"/>
      <c r="G14" s="311"/>
      <c r="H14" s="311"/>
      <c r="I14" s="311"/>
    </row>
    <row r="15" spans="1:9" ht="19.5" customHeight="1" x14ac:dyDescent="0.35">
      <c r="A15" s="50"/>
    </row>
    <row r="16" spans="1:9" ht="19.5" customHeight="1" x14ac:dyDescent="0.35">
      <c r="A16" s="283" t="s">
        <v>31</v>
      </c>
      <c r="B16" s="284"/>
      <c r="C16" s="284"/>
      <c r="D16" s="284"/>
      <c r="E16" s="284"/>
      <c r="F16" s="284"/>
      <c r="G16" s="284"/>
      <c r="H16" s="285"/>
    </row>
    <row r="17" spans="1:14" ht="20.25" customHeight="1" x14ac:dyDescent="0.3">
      <c r="A17" s="286" t="s">
        <v>47</v>
      </c>
      <c r="B17" s="286"/>
      <c r="C17" s="286"/>
      <c r="D17" s="286"/>
      <c r="E17" s="286"/>
      <c r="F17" s="286"/>
      <c r="G17" s="286"/>
      <c r="H17" s="286"/>
    </row>
    <row r="18" spans="1:14" ht="26.25" customHeight="1" x14ac:dyDescent="0.5">
      <c r="A18" s="52" t="s">
        <v>33</v>
      </c>
      <c r="B18" s="282" t="s">
        <v>5</v>
      </c>
      <c r="C18" s="282"/>
      <c r="D18" s="214"/>
      <c r="E18" s="53"/>
      <c r="F18" s="54"/>
      <c r="G18" s="54"/>
      <c r="H18" s="54"/>
    </row>
    <row r="19" spans="1:14" ht="26.25" customHeight="1" x14ac:dyDescent="0.5">
      <c r="A19" s="52" t="s">
        <v>34</v>
      </c>
      <c r="B19" s="55" t="s">
        <v>7</v>
      </c>
      <c r="C19" s="227">
        <v>29</v>
      </c>
      <c r="D19" s="54"/>
      <c r="E19" s="54"/>
      <c r="F19" s="54"/>
      <c r="G19" s="54"/>
      <c r="H19" s="54"/>
    </row>
    <row r="20" spans="1:14" ht="26.25" customHeight="1" x14ac:dyDescent="0.5">
      <c r="A20" s="52" t="s">
        <v>35</v>
      </c>
      <c r="B20" s="287" t="s">
        <v>9</v>
      </c>
      <c r="C20" s="287"/>
      <c r="D20" s="54"/>
      <c r="E20" s="54"/>
      <c r="F20" s="54"/>
      <c r="G20" s="54"/>
      <c r="H20" s="54"/>
    </row>
    <row r="21" spans="1:14" ht="26.25" customHeight="1" x14ac:dyDescent="0.5">
      <c r="A21" s="52" t="s">
        <v>36</v>
      </c>
      <c r="B21" s="287" t="s">
        <v>11</v>
      </c>
      <c r="C21" s="287"/>
      <c r="D21" s="287"/>
      <c r="E21" s="287"/>
      <c r="F21" s="287"/>
      <c r="G21" s="287"/>
      <c r="H21" s="287"/>
      <c r="I21" s="56"/>
    </row>
    <row r="22" spans="1:14" ht="26.25" customHeight="1" x14ac:dyDescent="0.5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38</v>
      </c>
      <c r="B23" s="57">
        <v>42534.324988425928</v>
      </c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282" t="s">
        <v>125</v>
      </c>
      <c r="C26" s="282"/>
    </row>
    <row r="27" spans="1:14" ht="26.25" customHeight="1" x14ac:dyDescent="0.5">
      <c r="A27" s="61" t="s">
        <v>48</v>
      </c>
      <c r="B27" s="288" t="s">
        <v>126</v>
      </c>
      <c r="C27" s="288"/>
    </row>
    <row r="28" spans="1:14" ht="27" customHeight="1" x14ac:dyDescent="0.45">
      <c r="A28" s="61" t="s">
        <v>6</v>
      </c>
      <c r="B28" s="62">
        <v>98.5</v>
      </c>
    </row>
    <row r="29" spans="1:14" s="3" customFormat="1" ht="27" customHeight="1" x14ac:dyDescent="0.5">
      <c r="A29" s="61" t="s">
        <v>49</v>
      </c>
      <c r="B29" s="63">
        <v>0</v>
      </c>
      <c r="C29" s="289" t="s">
        <v>50</v>
      </c>
      <c r="D29" s="290"/>
      <c r="E29" s="290"/>
      <c r="F29" s="290"/>
      <c r="G29" s="291"/>
      <c r="H29" s="177"/>
      <c r="I29" s="64"/>
      <c r="J29" s="64"/>
      <c r="K29" s="64"/>
      <c r="L29" s="64"/>
    </row>
    <row r="30" spans="1:14" s="3" customFormat="1" ht="19.5" customHeight="1" x14ac:dyDescent="0.35">
      <c r="A30" s="61" t="s">
        <v>51</v>
      </c>
      <c r="B30" s="65">
        <f>B28-B29</f>
        <v>98.5</v>
      </c>
      <c r="C30" s="66"/>
      <c r="D30" s="66"/>
      <c r="E30" s="66"/>
      <c r="F30" s="66"/>
      <c r="G30" s="67"/>
      <c r="H30" s="177"/>
      <c r="I30" s="64"/>
      <c r="J30" s="64"/>
      <c r="K30" s="64"/>
      <c r="L30" s="64"/>
    </row>
    <row r="31" spans="1:14" s="3" customFormat="1" ht="27" customHeight="1" x14ac:dyDescent="0.45">
      <c r="A31" s="61" t="s">
        <v>52</v>
      </c>
      <c r="B31" s="68">
        <v>1</v>
      </c>
      <c r="C31" s="292" t="s">
        <v>53</v>
      </c>
      <c r="D31" s="293"/>
      <c r="E31" s="293"/>
      <c r="F31" s="293"/>
      <c r="G31" s="293"/>
      <c r="H31" s="294"/>
      <c r="I31" s="64"/>
      <c r="J31" s="64"/>
      <c r="K31" s="64"/>
      <c r="L31" s="64"/>
    </row>
    <row r="32" spans="1:14" s="3" customFormat="1" ht="27" customHeight="1" x14ac:dyDescent="0.45">
      <c r="A32" s="61" t="s">
        <v>54</v>
      </c>
      <c r="B32" s="68">
        <v>1</v>
      </c>
      <c r="C32" s="292" t="s">
        <v>55</v>
      </c>
      <c r="D32" s="293"/>
      <c r="E32" s="293"/>
      <c r="F32" s="293"/>
      <c r="G32" s="293"/>
      <c r="H32" s="294"/>
      <c r="I32" s="64"/>
      <c r="J32" s="64"/>
      <c r="K32" s="64"/>
      <c r="L32" s="69"/>
      <c r="M32" s="69"/>
      <c r="N32" s="70"/>
    </row>
    <row r="33" spans="1:14" s="3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" x14ac:dyDescent="0.3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H34" s="157"/>
      <c r="I34" s="64"/>
      <c r="J34" s="64"/>
      <c r="K34" s="64"/>
      <c r="L34" s="69"/>
      <c r="M34" s="69"/>
      <c r="N34" s="70"/>
    </row>
    <row r="35" spans="1:14" s="3" customFormat="1" ht="19.5" customHeight="1" x14ac:dyDescent="0.35">
      <c r="A35" s="61"/>
      <c r="B35" s="65"/>
      <c r="C35" s="157"/>
      <c r="D35" s="157"/>
      <c r="E35" s="157"/>
      <c r="F35" s="157"/>
      <c r="G35" s="51"/>
      <c r="H35" s="157"/>
      <c r="I35" s="64"/>
      <c r="J35" s="64"/>
      <c r="K35" s="64"/>
      <c r="L35" s="69"/>
      <c r="M35" s="69"/>
      <c r="N35" s="70"/>
    </row>
    <row r="36" spans="1:14" s="3" customFormat="1" ht="27" customHeight="1" x14ac:dyDescent="0.45">
      <c r="A36" s="74" t="s">
        <v>58</v>
      </c>
      <c r="B36" s="75">
        <v>50</v>
      </c>
      <c r="C36" s="51"/>
      <c r="D36" s="295" t="s">
        <v>59</v>
      </c>
      <c r="E36" s="296"/>
      <c r="F36" s="295" t="s">
        <v>60</v>
      </c>
      <c r="G36" s="297"/>
      <c r="H36" s="157"/>
      <c r="J36" s="64"/>
      <c r="K36" s="64"/>
      <c r="L36" s="69"/>
      <c r="M36" s="69"/>
      <c r="N36" s="70"/>
    </row>
    <row r="37" spans="1:14" s="3" customFormat="1" ht="27" customHeight="1" x14ac:dyDescent="0.45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H37" s="157"/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5">
      <c r="A38" s="76" t="s">
        <v>66</v>
      </c>
      <c r="B38" s="77">
        <v>1</v>
      </c>
      <c r="C38" s="83">
        <v>1</v>
      </c>
      <c r="D38" s="84">
        <v>61070181</v>
      </c>
      <c r="E38" s="85">
        <f>IF(ISBLANK(D38),"-",$D$48/$D$45*D38)</f>
        <v>61386320.550836809</v>
      </c>
      <c r="F38" s="84">
        <v>58954947</v>
      </c>
      <c r="G38" s="86">
        <f>IF(ISBLANK(F38),"-",$D$48/$F$45*F38)</f>
        <v>61035296.94946181</v>
      </c>
      <c r="H38" s="157"/>
      <c r="I38" s="87"/>
      <c r="J38" s="64"/>
      <c r="K38" s="64"/>
      <c r="L38" s="69"/>
      <c r="M38" s="69"/>
      <c r="N38" s="70"/>
    </row>
    <row r="39" spans="1:14" s="3" customFormat="1" ht="26.25" customHeight="1" x14ac:dyDescent="0.45">
      <c r="A39" s="76" t="s">
        <v>67</v>
      </c>
      <c r="B39" s="77">
        <v>1</v>
      </c>
      <c r="C39" s="88">
        <v>2</v>
      </c>
      <c r="D39" s="89">
        <v>61354174</v>
      </c>
      <c r="E39" s="90">
        <f>IF(ISBLANK(D39),"-",$D$48/$D$45*D39)</f>
        <v>61671783.685982808</v>
      </c>
      <c r="F39" s="89">
        <v>59193221</v>
      </c>
      <c r="G39" s="91">
        <f>IF(ISBLANK(F39),"-",$D$48/$F$45*F39)</f>
        <v>61281978.95131886</v>
      </c>
      <c r="H39" s="157"/>
      <c r="I39" s="299">
        <f>ABS((F43/D43*D42)-F42)/D42</f>
        <v>5.3717355275709885E-3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68</v>
      </c>
      <c r="B40" s="77">
        <v>1</v>
      </c>
      <c r="C40" s="88">
        <v>3</v>
      </c>
      <c r="D40" s="89">
        <v>61348558</v>
      </c>
      <c r="E40" s="90">
        <f>IF(ISBLANK(D40),"-",$D$48/$D$45*D40)</f>
        <v>61666138.613861382</v>
      </c>
      <c r="F40" s="89">
        <v>59292685</v>
      </c>
      <c r="G40" s="91">
        <f>IF(ISBLANK(F40),"-",$D$48/$F$45*F40)</f>
        <v>61384952.748849057</v>
      </c>
      <c r="H40" s="157"/>
      <c r="I40" s="299"/>
      <c r="L40" s="69"/>
      <c r="M40" s="69"/>
      <c r="N40" s="92"/>
    </row>
    <row r="41" spans="1:14" ht="27" customHeight="1" x14ac:dyDescent="0.45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H41" s="157"/>
      <c r="I41" s="97"/>
      <c r="L41" s="69"/>
      <c r="M41" s="69"/>
      <c r="N41" s="92"/>
    </row>
    <row r="42" spans="1:14" ht="27" customHeight="1" x14ac:dyDescent="0.45">
      <c r="A42" s="76" t="s">
        <v>70</v>
      </c>
      <c r="B42" s="77">
        <v>1</v>
      </c>
      <c r="C42" s="98" t="s">
        <v>71</v>
      </c>
      <c r="D42" s="99">
        <f>AVERAGE(D38:D41)</f>
        <v>61257637.666666664</v>
      </c>
      <c r="E42" s="100">
        <f>AVERAGE(E38:E41)</f>
        <v>61574747.616893671</v>
      </c>
      <c r="F42" s="99">
        <f>AVERAGE(F38:F41)</f>
        <v>59146951</v>
      </c>
      <c r="G42" s="101">
        <f>AVERAGE(G38:G41)</f>
        <v>61234076.21654325</v>
      </c>
      <c r="H42" s="157"/>
    </row>
    <row r="43" spans="1:14" ht="26.25" customHeight="1" x14ac:dyDescent="0.45">
      <c r="A43" s="76" t="s">
        <v>72</v>
      </c>
      <c r="B43" s="77">
        <v>1</v>
      </c>
      <c r="C43" s="103" t="s">
        <v>73</v>
      </c>
      <c r="D43" s="104">
        <v>16.16</v>
      </c>
      <c r="E43" s="92"/>
      <c r="F43" s="104">
        <v>15.69</v>
      </c>
      <c r="H43" s="102"/>
    </row>
    <row r="44" spans="1:14" ht="26.25" customHeight="1" x14ac:dyDescent="0.45">
      <c r="A44" s="76" t="s">
        <v>74</v>
      </c>
      <c r="B44" s="77">
        <v>1</v>
      </c>
      <c r="C44" s="105" t="s">
        <v>75</v>
      </c>
      <c r="D44" s="106">
        <f>D43*$B$34</f>
        <v>16.16</v>
      </c>
      <c r="E44" s="107"/>
      <c r="F44" s="106">
        <f>F43*$B$34</f>
        <v>15.69</v>
      </c>
      <c r="H44" s="102"/>
    </row>
    <row r="45" spans="1:14" ht="19.5" customHeight="1" x14ac:dyDescent="0.35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15.9176</v>
      </c>
      <c r="E45" s="110"/>
      <c r="F45" s="109">
        <f>F44*$B$30/100</f>
        <v>15.454649999999999</v>
      </c>
      <c r="H45" s="102"/>
    </row>
    <row r="46" spans="1:14" ht="19.5" customHeight="1" x14ac:dyDescent="0.35">
      <c r="A46" s="300" t="s">
        <v>78</v>
      </c>
      <c r="B46" s="301"/>
      <c r="C46" s="105" t="s">
        <v>79</v>
      </c>
      <c r="D46" s="111">
        <f>D45/$B$45</f>
        <v>0.31835200000000002</v>
      </c>
      <c r="E46" s="112"/>
      <c r="F46" s="113">
        <f>F45/$B$45</f>
        <v>0.30909300000000001</v>
      </c>
      <c r="H46" s="102"/>
    </row>
    <row r="47" spans="1:14" ht="27" customHeight="1" x14ac:dyDescent="0.45">
      <c r="A47" s="302"/>
      <c r="B47" s="303"/>
      <c r="C47" s="114" t="s">
        <v>80</v>
      </c>
      <c r="D47" s="115">
        <v>0.32</v>
      </c>
      <c r="E47" s="116"/>
      <c r="F47" s="112"/>
      <c r="H47" s="102"/>
    </row>
    <row r="48" spans="1:14" ht="18" x14ac:dyDescent="0.35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5">
      <c r="C49" s="119" t="s">
        <v>82</v>
      </c>
      <c r="D49" s="120">
        <f>D48/B34</f>
        <v>16</v>
      </c>
      <c r="F49" s="118"/>
      <c r="H49" s="102"/>
    </row>
    <row r="50" spans="1:12" ht="18" x14ac:dyDescent="0.35">
      <c r="C50" s="74" t="s">
        <v>83</v>
      </c>
      <c r="D50" s="121">
        <f>AVERAGE(E38:E41,G38:G41)</f>
        <v>61404411.916718453</v>
      </c>
      <c r="F50" s="122"/>
      <c r="H50" s="102"/>
    </row>
    <row r="51" spans="1:12" ht="18" x14ac:dyDescent="0.35">
      <c r="C51" s="76" t="s">
        <v>84</v>
      </c>
      <c r="D51" s="123">
        <f>STDEV(E38:E41,G38:G41)/D50</f>
        <v>3.9350922175568296E-3</v>
      </c>
      <c r="F51" s="122"/>
      <c r="H51" s="102"/>
    </row>
    <row r="52" spans="1:12" ht="19.5" customHeight="1" x14ac:dyDescent="0.35">
      <c r="C52" s="124" t="s">
        <v>20</v>
      </c>
      <c r="D52" s="125">
        <f>COUNT(E38:E41,G38:G41)</f>
        <v>6</v>
      </c>
      <c r="F52" s="122"/>
    </row>
    <row r="54" spans="1:12" ht="18" x14ac:dyDescent="0.35">
      <c r="A54" s="126" t="s">
        <v>1</v>
      </c>
      <c r="B54" s="127" t="s">
        <v>85</v>
      </c>
    </row>
    <row r="55" spans="1:12" ht="18" x14ac:dyDescent="0.35">
      <c r="A55" s="51" t="s">
        <v>86</v>
      </c>
      <c r="B55" s="128" t="str">
        <f>B21</f>
        <v>Each uncoated tablet contains: Isoniazid B.P. 300 mg.</v>
      </c>
    </row>
    <row r="56" spans="1:12" ht="26.25" customHeight="1" x14ac:dyDescent="0.45">
      <c r="A56" s="129" t="s">
        <v>87</v>
      </c>
      <c r="B56" s="130">
        <v>300</v>
      </c>
      <c r="C56" s="51" t="str">
        <f>B20</f>
        <v>Isoniazid BP</v>
      </c>
      <c r="H56" s="131"/>
    </row>
    <row r="57" spans="1:12" ht="18" x14ac:dyDescent="0.35">
      <c r="A57" s="128" t="s">
        <v>88</v>
      </c>
      <c r="B57" s="215">
        <f>Uniformity!C46</f>
        <v>400.63550000000004</v>
      </c>
      <c r="H57" s="131"/>
    </row>
    <row r="58" spans="1:12" ht="19.5" customHeight="1" x14ac:dyDescent="0.35">
      <c r="H58" s="131"/>
      <c r="J58" s="177"/>
      <c r="K58" s="177"/>
    </row>
    <row r="59" spans="1:12" s="3" customFormat="1" ht="27" customHeight="1" x14ac:dyDescent="0.45">
      <c r="A59" s="74" t="s">
        <v>89</v>
      </c>
      <c r="B59" s="75">
        <v>50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J59" s="177"/>
      <c r="K59" s="177"/>
      <c r="L59" s="64"/>
    </row>
    <row r="60" spans="1:12" s="3" customFormat="1" ht="26.25" customHeight="1" x14ac:dyDescent="0.45">
      <c r="A60" s="76" t="s">
        <v>93</v>
      </c>
      <c r="B60" s="77">
        <v>1</v>
      </c>
      <c r="C60" s="304" t="s">
        <v>94</v>
      </c>
      <c r="D60" s="307">
        <v>25.68</v>
      </c>
      <c r="E60" s="134">
        <v>1</v>
      </c>
      <c r="F60" s="135">
        <v>69870471</v>
      </c>
      <c r="G60" s="216">
        <f>IF(ISBLANK(F60),"-",(F60/$D$50*$D$47*$B$68)*($B$57/$D$60))</f>
        <v>284.03279462813674</v>
      </c>
      <c r="H60" s="136">
        <f t="shared" ref="H60:H71" si="0">IF(ISBLANK(F60),"-",G60/$B$56)</f>
        <v>0.9467759820937891</v>
      </c>
      <c r="J60" s="177"/>
      <c r="K60" s="177"/>
      <c r="L60" s="64"/>
    </row>
    <row r="61" spans="1:12" s="3" customFormat="1" ht="26.25" customHeight="1" x14ac:dyDescent="0.45">
      <c r="A61" s="76" t="s">
        <v>95</v>
      </c>
      <c r="B61" s="77">
        <v>1</v>
      </c>
      <c r="C61" s="305"/>
      <c r="D61" s="308"/>
      <c r="E61" s="137">
        <v>2</v>
      </c>
      <c r="F61" s="89">
        <v>69681081</v>
      </c>
      <c r="G61" s="217">
        <f>IF(ISBLANK(F61),"-",(F61/$D$50*$D$47*$B$68)*($B$57/$D$60))</f>
        <v>283.26289898832317</v>
      </c>
      <c r="H61" s="138">
        <f t="shared" si="0"/>
        <v>0.94420966329441058</v>
      </c>
      <c r="J61" s="177"/>
      <c r="K61" s="177"/>
      <c r="L61" s="64"/>
    </row>
    <row r="62" spans="1:12" s="3" customFormat="1" ht="26.25" customHeight="1" x14ac:dyDescent="0.45">
      <c r="A62" s="76" t="s">
        <v>96</v>
      </c>
      <c r="B62" s="77">
        <v>1</v>
      </c>
      <c r="C62" s="305"/>
      <c r="D62" s="308"/>
      <c r="E62" s="137">
        <v>3</v>
      </c>
      <c r="F62" s="139">
        <v>70037642</v>
      </c>
      <c r="G62" s="217">
        <f>IF(ISBLANK(F62),"-",(F62/$D$50*$D$47*$B$68)*($B$57/$D$60))</f>
        <v>284.71236706598074</v>
      </c>
      <c r="H62" s="138">
        <f t="shared" si="0"/>
        <v>0.94904122355326914</v>
      </c>
      <c r="J62" s="177"/>
      <c r="K62" s="177"/>
      <c r="L62" s="64"/>
    </row>
    <row r="63" spans="1:12" ht="27" customHeight="1" x14ac:dyDescent="0.45">
      <c r="A63" s="76" t="s">
        <v>97</v>
      </c>
      <c r="B63" s="77">
        <v>1</v>
      </c>
      <c r="C63" s="306"/>
      <c r="D63" s="309"/>
      <c r="E63" s="140">
        <v>4</v>
      </c>
      <c r="F63" s="141"/>
      <c r="G63" s="217" t="str">
        <f>IF(ISBLANK(F63),"-",(F63/$D$50*$D$47*$B$68)*($B$57/$D$60))</f>
        <v>-</v>
      </c>
      <c r="H63" s="138" t="str">
        <f t="shared" si="0"/>
        <v>-</v>
      </c>
      <c r="J63" s="177"/>
      <c r="K63" s="177"/>
    </row>
    <row r="64" spans="1:12" ht="26.25" customHeight="1" x14ac:dyDescent="0.45">
      <c r="A64" s="76" t="s">
        <v>98</v>
      </c>
      <c r="B64" s="77">
        <v>1</v>
      </c>
      <c r="C64" s="304" t="s">
        <v>99</v>
      </c>
      <c r="D64" s="307">
        <v>21.92</v>
      </c>
      <c r="E64" s="134">
        <v>1</v>
      </c>
      <c r="F64" s="135">
        <v>59314646</v>
      </c>
      <c r="G64" s="218">
        <f>IF(ISBLANK(F64),"-",(F64/$D$50*$D$47*$B$68)*($B$57/$D$64))</f>
        <v>282.48229204804767</v>
      </c>
      <c r="H64" s="142">
        <f t="shared" si="0"/>
        <v>0.94160764016015885</v>
      </c>
      <c r="J64" s="177"/>
      <c r="K64" s="177"/>
    </row>
    <row r="65" spans="1:11" ht="26.25" customHeight="1" x14ac:dyDescent="0.45">
      <c r="A65" s="76" t="s">
        <v>100</v>
      </c>
      <c r="B65" s="77">
        <v>1</v>
      </c>
      <c r="C65" s="305"/>
      <c r="D65" s="308"/>
      <c r="E65" s="137">
        <v>2</v>
      </c>
      <c r="F65" s="89">
        <v>59206551</v>
      </c>
      <c r="G65" s="219">
        <f>IF(ISBLANK(F65),"-",(F65/$D$50*$D$47*$B$68)*($B$57/$D$64))</f>
        <v>281.96749637078892</v>
      </c>
      <c r="H65" s="143">
        <f t="shared" si="0"/>
        <v>0.93989165456929635</v>
      </c>
      <c r="J65" s="177"/>
      <c r="K65" s="177"/>
    </row>
    <row r="66" spans="1:11" ht="26.25" customHeight="1" x14ac:dyDescent="0.45">
      <c r="A66" s="76" t="s">
        <v>101</v>
      </c>
      <c r="B66" s="77">
        <v>1</v>
      </c>
      <c r="C66" s="305"/>
      <c r="D66" s="308"/>
      <c r="E66" s="137">
        <v>3</v>
      </c>
      <c r="F66" s="89">
        <v>59303785</v>
      </c>
      <c r="G66" s="219">
        <f>IF(ISBLANK(F66),"-",(F66/$D$50*$D$47*$B$68)*($B$57/$D$64))</f>
        <v>282.43056721479263</v>
      </c>
      <c r="H66" s="143">
        <f t="shared" si="0"/>
        <v>0.94143522404930879</v>
      </c>
      <c r="J66" s="177"/>
      <c r="K66" s="177"/>
    </row>
    <row r="67" spans="1:11" ht="27" customHeight="1" x14ac:dyDescent="0.45">
      <c r="A67" s="76" t="s">
        <v>102</v>
      </c>
      <c r="B67" s="77">
        <v>1</v>
      </c>
      <c r="C67" s="306"/>
      <c r="D67" s="309"/>
      <c r="E67" s="140">
        <v>4</v>
      </c>
      <c r="F67" s="141"/>
      <c r="G67" s="220" t="str">
        <f>IF(ISBLANK(F67),"-",(F67/$D$50*$D$47*$B$68)*($B$57/$D$64))</f>
        <v>-</v>
      </c>
      <c r="H67" s="144" t="str">
        <f t="shared" si="0"/>
        <v>-</v>
      </c>
      <c r="J67" s="177"/>
      <c r="K67" s="177"/>
    </row>
    <row r="68" spans="1:11" ht="26.25" customHeight="1" x14ac:dyDescent="0.5">
      <c r="A68" s="76" t="s">
        <v>103</v>
      </c>
      <c r="B68" s="145">
        <f>(B67/B66)*(B65/B64)*(B63/B62)*(B61/B60)*B59</f>
        <v>50</v>
      </c>
      <c r="C68" s="304" t="s">
        <v>104</v>
      </c>
      <c r="D68" s="307">
        <v>24.74</v>
      </c>
      <c r="E68" s="134">
        <v>1</v>
      </c>
      <c r="F68" s="135">
        <v>66977529</v>
      </c>
      <c r="G68" s="218">
        <f>IF(ISBLANK(F68),"-",(F68/$D$50*$D$47*$B$68)*($B$57/$D$68))</f>
        <v>282.61763721737492</v>
      </c>
      <c r="H68" s="138">
        <f t="shared" si="0"/>
        <v>0.94205879072458309</v>
      </c>
      <c r="J68" s="177"/>
      <c r="K68" s="177"/>
    </row>
    <row r="69" spans="1:11" ht="27" customHeight="1" x14ac:dyDescent="0.5">
      <c r="A69" s="124" t="s">
        <v>105</v>
      </c>
      <c r="B69" s="146">
        <f>(D47*B68)/B56*B57</f>
        <v>21.367226666666671</v>
      </c>
      <c r="C69" s="305"/>
      <c r="D69" s="308"/>
      <c r="E69" s="137">
        <v>2</v>
      </c>
      <c r="F69" s="89">
        <v>67218880</v>
      </c>
      <c r="G69" s="219">
        <f>IF(ISBLANK(F69),"-",(F69/$D$50*$D$47*$B$68)*($B$57/$D$68))</f>
        <v>283.63603921545473</v>
      </c>
      <c r="H69" s="138">
        <f t="shared" si="0"/>
        <v>0.94545346405151576</v>
      </c>
      <c r="J69" s="177"/>
      <c r="K69" s="177"/>
    </row>
    <row r="70" spans="1:11" ht="26.25" customHeight="1" x14ac:dyDescent="0.45">
      <c r="A70" s="317" t="s">
        <v>78</v>
      </c>
      <c r="B70" s="318"/>
      <c r="C70" s="305"/>
      <c r="D70" s="308"/>
      <c r="E70" s="137">
        <v>3</v>
      </c>
      <c r="F70" s="89">
        <v>67727374</v>
      </c>
      <c r="G70" s="219">
        <f>IF(ISBLANK(F70),"-",(F70/$D$50*$D$47*$B$68)*($B$57/$D$68))</f>
        <v>285.78167484825349</v>
      </c>
      <c r="H70" s="138">
        <f t="shared" si="0"/>
        <v>0.95260558282751162</v>
      </c>
    </row>
    <row r="71" spans="1:11" ht="27" customHeight="1" x14ac:dyDescent="0.45">
      <c r="A71" s="319"/>
      <c r="B71" s="320"/>
      <c r="C71" s="316"/>
      <c r="D71" s="309"/>
      <c r="E71" s="140">
        <v>4</v>
      </c>
      <c r="F71" s="141"/>
      <c r="G71" s="220" t="str">
        <f>IF(ISBLANK(F71),"-",(F71/$D$50*$D$47*$B$68)*($B$57/$D$68))</f>
        <v>-</v>
      </c>
      <c r="H71" s="147" t="str">
        <f t="shared" si="0"/>
        <v>-</v>
      </c>
    </row>
    <row r="72" spans="1:11" ht="26.25" customHeight="1" x14ac:dyDescent="0.45">
      <c r="A72" s="148"/>
      <c r="B72" s="148"/>
      <c r="C72" s="148"/>
      <c r="D72" s="148"/>
      <c r="E72" s="148"/>
      <c r="F72" s="150" t="s">
        <v>71</v>
      </c>
      <c r="G72" s="225">
        <f>AVERAGE(G60:G71)</f>
        <v>283.43597417746139</v>
      </c>
      <c r="H72" s="151">
        <f>AVERAGE(H60:H71)</f>
        <v>0.94478658059153831</v>
      </c>
    </row>
    <row r="73" spans="1:11" ht="26.25" customHeight="1" x14ac:dyDescent="0.45">
      <c r="C73" s="148"/>
      <c r="D73" s="148"/>
      <c r="E73" s="148"/>
      <c r="F73" s="152" t="s">
        <v>84</v>
      </c>
      <c r="G73" s="221">
        <f>STDEV(G60:G71)/G72</f>
        <v>4.3754763272770081E-3</v>
      </c>
      <c r="H73" s="221">
        <f>STDEV(H60:H71)/H72</f>
        <v>4.375476327277009E-3</v>
      </c>
    </row>
    <row r="74" spans="1:11" ht="27" customHeight="1" x14ac:dyDescent="0.45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11" ht="26.25" customHeight="1" x14ac:dyDescent="0.45">
      <c r="A76" s="60" t="s">
        <v>106</v>
      </c>
      <c r="B76" s="156" t="s">
        <v>107</v>
      </c>
      <c r="C76" s="312" t="str">
        <f>B20</f>
        <v>Isoniazid BP</v>
      </c>
      <c r="D76" s="312"/>
      <c r="E76" s="157" t="s">
        <v>108</v>
      </c>
      <c r="F76" s="157"/>
      <c r="G76" s="158">
        <f>H72</f>
        <v>0.94478658059153831</v>
      </c>
      <c r="H76" s="159"/>
    </row>
    <row r="77" spans="1:11" ht="18" x14ac:dyDescent="0.35">
      <c r="A77" s="59" t="s">
        <v>109</v>
      </c>
      <c r="B77" s="59" t="s">
        <v>110</v>
      </c>
    </row>
    <row r="78" spans="1:11" ht="18" x14ac:dyDescent="0.35">
      <c r="A78" s="59"/>
      <c r="B78" s="59"/>
    </row>
    <row r="79" spans="1:11" ht="26.25" customHeight="1" x14ac:dyDescent="0.45">
      <c r="A79" s="60" t="s">
        <v>4</v>
      </c>
      <c r="B79" s="298" t="str">
        <f>B26</f>
        <v>ISONIAZID</v>
      </c>
      <c r="C79" s="298"/>
    </row>
    <row r="80" spans="1:11" ht="26.25" customHeight="1" x14ac:dyDescent="0.45">
      <c r="A80" s="61" t="s">
        <v>48</v>
      </c>
      <c r="B80" s="298" t="str">
        <f>B27</f>
        <v>I8-2</v>
      </c>
      <c r="C80" s="298"/>
    </row>
    <row r="81" spans="1:12" ht="27" customHeight="1" x14ac:dyDescent="0.45">
      <c r="A81" s="61" t="s">
        <v>6</v>
      </c>
      <c r="B81" s="160">
        <f>B28</f>
        <v>98.5</v>
      </c>
    </row>
    <row r="82" spans="1:12" s="3" customFormat="1" ht="27" customHeight="1" x14ac:dyDescent="0.5">
      <c r="A82" s="61" t="s">
        <v>49</v>
      </c>
      <c r="B82" s="63">
        <v>0</v>
      </c>
      <c r="C82" s="289" t="s">
        <v>50</v>
      </c>
      <c r="D82" s="290"/>
      <c r="E82" s="290"/>
      <c r="F82" s="290"/>
      <c r="G82" s="291"/>
      <c r="I82" s="64"/>
      <c r="J82" s="64"/>
      <c r="K82" s="64"/>
      <c r="L82" s="64"/>
    </row>
    <row r="83" spans="1:12" s="3" customFormat="1" ht="19.5" customHeight="1" x14ac:dyDescent="0.35">
      <c r="A83" s="61" t="s">
        <v>51</v>
      </c>
      <c r="B83" s="65">
        <f>B81-B82</f>
        <v>98.5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5">
      <c r="A84" s="61" t="s">
        <v>52</v>
      </c>
      <c r="B84" s="68">
        <v>1</v>
      </c>
      <c r="C84" s="292" t="s">
        <v>111</v>
      </c>
      <c r="D84" s="293"/>
      <c r="E84" s="293"/>
      <c r="F84" s="293"/>
      <c r="G84" s="293"/>
      <c r="H84" s="294"/>
      <c r="I84" s="64"/>
      <c r="J84" s="64"/>
      <c r="K84" s="64"/>
      <c r="L84" s="64"/>
    </row>
    <row r="85" spans="1:12" s="3" customFormat="1" ht="27" customHeight="1" x14ac:dyDescent="0.45">
      <c r="A85" s="61" t="s">
        <v>54</v>
      </c>
      <c r="B85" s="68">
        <v>1</v>
      </c>
      <c r="C85" s="292" t="s">
        <v>112</v>
      </c>
      <c r="D85" s="293"/>
      <c r="E85" s="293"/>
      <c r="F85" s="293"/>
      <c r="G85" s="293"/>
      <c r="H85" s="294"/>
      <c r="I85" s="64"/>
      <c r="J85" s="64"/>
      <c r="K85" s="64"/>
      <c r="L85" s="64"/>
    </row>
    <row r="86" spans="1:12" s="3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" x14ac:dyDescent="0.3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58</v>
      </c>
      <c r="B89" s="75">
        <v>50</v>
      </c>
      <c r="D89" s="161" t="s">
        <v>59</v>
      </c>
      <c r="E89" s="162"/>
      <c r="F89" s="295" t="s">
        <v>60</v>
      </c>
      <c r="G89" s="297"/>
    </row>
    <row r="90" spans="1:12" ht="27" customHeight="1" x14ac:dyDescent="0.45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5">
      <c r="A91" s="76" t="s">
        <v>66</v>
      </c>
      <c r="B91" s="77">
        <v>100</v>
      </c>
      <c r="C91" s="165">
        <v>1</v>
      </c>
      <c r="D91" s="84">
        <v>0.4889</v>
      </c>
      <c r="E91" s="222">
        <f>IF(ISBLANK(D91),"-",$D$101/$D$98*D91)</f>
        <v>0.51190715518252339</v>
      </c>
      <c r="F91" s="331">
        <v>0.47199999999999998</v>
      </c>
      <c r="G91" s="332">
        <f>IF(ISBLANK(F91),"-",$D$101/$F$98*F91)</f>
        <v>0.50901616449849507</v>
      </c>
      <c r="I91" s="87"/>
    </row>
    <row r="92" spans="1:12" ht="26.25" customHeight="1" x14ac:dyDescent="0.45">
      <c r="A92" s="76" t="s">
        <v>67</v>
      </c>
      <c r="B92" s="77">
        <v>1</v>
      </c>
      <c r="C92" s="149">
        <v>2</v>
      </c>
      <c r="D92" s="89">
        <v>0.495</v>
      </c>
      <c r="E92" s="223">
        <f>IF(ISBLANK(D92),"-",$D$101/$D$98*D92)</f>
        <v>0.51829421520832286</v>
      </c>
      <c r="F92" s="333">
        <v>0.47139999999999999</v>
      </c>
      <c r="G92" s="334">
        <f>IF(ISBLANK(F92),"-",$D$101/$F$98*F92)</f>
        <v>0.50836911005209873</v>
      </c>
      <c r="I92" s="299">
        <f>ABS((F96/D96*D95)-F95)/D95</f>
        <v>8.5440423584570262E-3</v>
      </c>
    </row>
    <row r="93" spans="1:12" ht="26.25" customHeight="1" x14ac:dyDescent="0.45">
      <c r="A93" s="76" t="s">
        <v>68</v>
      </c>
      <c r="B93" s="77">
        <v>1</v>
      </c>
      <c r="C93" s="149">
        <v>3</v>
      </c>
      <c r="D93" s="89">
        <v>0.4884</v>
      </c>
      <c r="E93" s="223">
        <f>IF(ISBLANK(D93),"-",$D$101/$D$98*D93)</f>
        <v>0.51138362567221185</v>
      </c>
      <c r="F93" s="333">
        <v>0.47349999999999998</v>
      </c>
      <c r="G93" s="334">
        <f>IF(ISBLANK(F93),"-",$D$101/$F$98*F93)</f>
        <v>0.51063380061448604</v>
      </c>
      <c r="I93" s="299"/>
    </row>
    <row r="94" spans="1:12" ht="27" customHeight="1" x14ac:dyDescent="0.45">
      <c r="A94" s="76" t="s">
        <v>69</v>
      </c>
      <c r="B94" s="77">
        <v>1</v>
      </c>
      <c r="C94" s="166">
        <v>4</v>
      </c>
      <c r="D94" s="94"/>
      <c r="E94" s="224" t="str">
        <f>IF(ISBLANK(D94),"-",$D$101/$D$98*D94)</f>
        <v>-</v>
      </c>
      <c r="F94" s="335"/>
      <c r="G94" s="336" t="str">
        <f>IF(ISBLANK(F94),"-",$D$101/$F$98*F94)</f>
        <v>-</v>
      </c>
      <c r="I94" s="97"/>
    </row>
    <row r="95" spans="1:12" ht="27" customHeight="1" x14ac:dyDescent="0.45">
      <c r="A95" s="76" t="s">
        <v>70</v>
      </c>
      <c r="B95" s="77">
        <v>1</v>
      </c>
      <c r="C95" s="167" t="s">
        <v>71</v>
      </c>
      <c r="D95" s="168">
        <f>AVERAGE(D91:D94)</f>
        <v>0.49076666666666663</v>
      </c>
      <c r="E95" s="338">
        <f>AVERAGE(E91:E94)</f>
        <v>0.51386166535435274</v>
      </c>
      <c r="F95" s="169">
        <f>AVERAGE(F91:F94)</f>
        <v>0.4723</v>
      </c>
      <c r="G95" s="337">
        <f>AVERAGE(G91:G94)</f>
        <v>0.50933969172169336</v>
      </c>
    </row>
    <row r="96" spans="1:12" ht="26.25" customHeight="1" x14ac:dyDescent="0.45">
      <c r="A96" s="76" t="s">
        <v>72</v>
      </c>
      <c r="B96" s="62">
        <v>1</v>
      </c>
      <c r="C96" s="170" t="s">
        <v>113</v>
      </c>
      <c r="D96" s="171">
        <v>16.16</v>
      </c>
      <c r="E96" s="92"/>
      <c r="F96" s="104">
        <v>15.69</v>
      </c>
    </row>
    <row r="97" spans="1:10" ht="26.25" customHeight="1" x14ac:dyDescent="0.45">
      <c r="A97" s="76" t="s">
        <v>74</v>
      </c>
      <c r="B97" s="62">
        <v>1</v>
      </c>
      <c r="C97" s="172" t="s">
        <v>114</v>
      </c>
      <c r="D97" s="173">
        <f>D96*$B$87</f>
        <v>16.16</v>
      </c>
      <c r="E97" s="107"/>
      <c r="F97" s="106">
        <f>F96*$B$87</f>
        <v>15.69</v>
      </c>
    </row>
    <row r="98" spans="1:10" ht="19.5" customHeight="1" x14ac:dyDescent="0.35">
      <c r="A98" s="76" t="s">
        <v>76</v>
      </c>
      <c r="B98" s="174">
        <f>(B97/B96)*(B95/B94)*(B93/B92)*(B91/B90)*B89</f>
        <v>1000</v>
      </c>
      <c r="C98" s="172" t="s">
        <v>115</v>
      </c>
      <c r="D98" s="175">
        <f>D97*$B$83/100</f>
        <v>15.9176</v>
      </c>
      <c r="E98" s="110"/>
      <c r="F98" s="109">
        <f>F97*$B$83/100</f>
        <v>15.454649999999999</v>
      </c>
    </row>
    <row r="99" spans="1:10" ht="19.5" customHeight="1" x14ac:dyDescent="0.35">
      <c r="A99" s="300" t="s">
        <v>78</v>
      </c>
      <c r="B99" s="314"/>
      <c r="C99" s="172" t="s">
        <v>116</v>
      </c>
      <c r="D99" s="176">
        <f>D98/$B$98</f>
        <v>1.59176E-2</v>
      </c>
      <c r="E99" s="110"/>
      <c r="F99" s="113">
        <f>F98/$B$98</f>
        <v>1.5454649999999999E-2</v>
      </c>
      <c r="G99" s="177"/>
      <c r="H99" s="102"/>
    </row>
    <row r="100" spans="1:10" ht="19.5" customHeight="1" x14ac:dyDescent="0.35">
      <c r="A100" s="302"/>
      <c r="B100" s="315"/>
      <c r="C100" s="172" t="s">
        <v>80</v>
      </c>
      <c r="D100" s="178">
        <f>$B$56/$B$116</f>
        <v>1.6666666666666666E-2</v>
      </c>
      <c r="F100" s="118"/>
      <c r="G100" s="179"/>
      <c r="H100" s="102"/>
    </row>
    <row r="101" spans="1:10" ht="18" x14ac:dyDescent="0.35">
      <c r="C101" s="172" t="s">
        <v>81</v>
      </c>
      <c r="D101" s="173">
        <f>D100*$B$98</f>
        <v>16.666666666666668</v>
      </c>
      <c r="F101" s="118"/>
      <c r="G101" s="177"/>
      <c r="H101" s="102"/>
    </row>
    <row r="102" spans="1:10" ht="19.5" customHeight="1" x14ac:dyDescent="0.35">
      <c r="C102" s="180" t="s">
        <v>82</v>
      </c>
      <c r="D102" s="181">
        <f>D101/B34</f>
        <v>16.666666666666668</v>
      </c>
      <c r="F102" s="122"/>
      <c r="G102" s="177"/>
      <c r="H102" s="102"/>
      <c r="J102" s="182"/>
    </row>
    <row r="103" spans="1:10" ht="18" x14ac:dyDescent="0.35">
      <c r="C103" s="183" t="s">
        <v>117</v>
      </c>
      <c r="D103" s="330">
        <f>AVERAGE(E91:E94,G91:G94)</f>
        <v>0.51160067853802305</v>
      </c>
      <c r="E103" s="329">
        <f>D108/D103*D100*B116/300</f>
        <v>0.888192723470417</v>
      </c>
      <c r="F103" s="122"/>
      <c r="G103" s="184"/>
      <c r="H103" s="102"/>
      <c r="J103" s="185"/>
    </row>
    <row r="104" spans="1:10" ht="18" x14ac:dyDescent="0.35">
      <c r="C104" s="152" t="s">
        <v>84</v>
      </c>
      <c r="D104" s="186">
        <f>STDEV(E91:E94,G91:G94)/D103</f>
        <v>6.9384315481187779E-3</v>
      </c>
      <c r="F104" s="122"/>
      <c r="G104" s="177"/>
      <c r="H104" s="102"/>
      <c r="J104" s="185"/>
    </row>
    <row r="105" spans="1:10" ht="19.5" customHeight="1" x14ac:dyDescent="0.35">
      <c r="C105" s="154" t="s">
        <v>20</v>
      </c>
      <c r="D105" s="187">
        <f>COUNT(E91:E94,G91:G94)</f>
        <v>6</v>
      </c>
      <c r="F105" s="122"/>
      <c r="G105" s="177"/>
      <c r="H105" s="102"/>
      <c r="J105" s="185"/>
    </row>
    <row r="106" spans="1:10" ht="19.5" customHeight="1" x14ac:dyDescent="0.35">
      <c r="A106" s="126"/>
      <c r="B106" s="126"/>
      <c r="C106" s="126"/>
      <c r="D106" s="126"/>
      <c r="E106" s="126"/>
    </row>
    <row r="107" spans="1:10" ht="26.25" customHeight="1" x14ac:dyDescent="0.45">
      <c r="A107" s="74" t="s">
        <v>118</v>
      </c>
      <c r="B107" s="75">
        <v>900</v>
      </c>
      <c r="C107" s="188" t="s">
        <v>119</v>
      </c>
      <c r="D107" s="189" t="s">
        <v>63</v>
      </c>
      <c r="E107" s="190" t="s">
        <v>120</v>
      </c>
      <c r="F107" s="191" t="s">
        <v>121</v>
      </c>
    </row>
    <row r="108" spans="1:10" ht="26.25" customHeight="1" x14ac:dyDescent="0.45">
      <c r="A108" s="76" t="s">
        <v>122</v>
      </c>
      <c r="B108" s="77">
        <v>5</v>
      </c>
      <c r="C108" s="192">
        <v>1</v>
      </c>
      <c r="D108" s="324">
        <v>0.45440000000000003</v>
      </c>
      <c r="E108" s="326">
        <f t="shared" ref="E108:E113" si="1">IF(ISBLANK(D108),"-",D108/$D$103*$D$100*$B$116)</f>
        <v>266.45781704112511</v>
      </c>
      <c r="F108" s="193">
        <f t="shared" ref="F108:F113" si="2">IF(ISBLANK(D108), "-", E108/$B$56)</f>
        <v>0.888192723470417</v>
      </c>
    </row>
    <row r="109" spans="1:10" ht="26.25" customHeight="1" x14ac:dyDescent="0.45">
      <c r="A109" s="76" t="s">
        <v>95</v>
      </c>
      <c r="B109" s="77">
        <v>100</v>
      </c>
      <c r="C109" s="192">
        <v>2</v>
      </c>
      <c r="D109" s="324">
        <v>0.48099999999999998</v>
      </c>
      <c r="E109" s="327">
        <f t="shared" si="1"/>
        <v>282.05591988728253</v>
      </c>
      <c r="F109" s="194">
        <f t="shared" si="2"/>
        <v>0.94018639962427508</v>
      </c>
    </row>
    <row r="110" spans="1:10" ht="26.25" customHeight="1" x14ac:dyDescent="0.45">
      <c r="A110" s="76" t="s">
        <v>96</v>
      </c>
      <c r="B110" s="77">
        <v>1</v>
      </c>
      <c r="C110" s="192">
        <v>3</v>
      </c>
      <c r="D110" s="324">
        <v>0.4945</v>
      </c>
      <c r="E110" s="327">
        <f t="shared" si="1"/>
        <v>289.97225027912936</v>
      </c>
      <c r="F110" s="194">
        <f t="shared" si="2"/>
        <v>0.9665741675970978</v>
      </c>
    </row>
    <row r="111" spans="1:10" ht="26.25" customHeight="1" x14ac:dyDescent="0.45">
      <c r="A111" s="76" t="s">
        <v>97</v>
      </c>
      <c r="B111" s="77">
        <v>1</v>
      </c>
      <c r="C111" s="192">
        <v>4</v>
      </c>
      <c r="D111" s="324">
        <v>0.50009999999999999</v>
      </c>
      <c r="E111" s="327">
        <f t="shared" si="1"/>
        <v>293.25606140463617</v>
      </c>
      <c r="F111" s="194">
        <f t="shared" si="2"/>
        <v>0.97752020468212053</v>
      </c>
    </row>
    <row r="112" spans="1:10" ht="26.25" customHeight="1" x14ac:dyDescent="0.45">
      <c r="A112" s="76" t="s">
        <v>98</v>
      </c>
      <c r="B112" s="77">
        <v>1</v>
      </c>
      <c r="C112" s="192">
        <v>5</v>
      </c>
      <c r="D112" s="324">
        <v>0.47160000000000002</v>
      </c>
      <c r="E112" s="327">
        <f t="shared" si="1"/>
        <v>276.5438083551818</v>
      </c>
      <c r="F112" s="194">
        <f t="shared" si="2"/>
        <v>0.92181269451727266</v>
      </c>
    </row>
    <row r="113" spans="1:10" ht="26.25" customHeight="1" x14ac:dyDescent="0.45">
      <c r="A113" s="76" t="s">
        <v>100</v>
      </c>
      <c r="B113" s="77">
        <v>1</v>
      </c>
      <c r="C113" s="195">
        <v>6</v>
      </c>
      <c r="D113" s="325">
        <v>0.4677</v>
      </c>
      <c r="E113" s="328">
        <f t="shared" si="1"/>
        <v>274.25686846420376</v>
      </c>
      <c r="F113" s="196">
        <f t="shared" si="2"/>
        <v>0.91418956154734587</v>
      </c>
    </row>
    <row r="114" spans="1:10" ht="26.25" customHeight="1" x14ac:dyDescent="0.45">
      <c r="A114" s="76" t="s">
        <v>101</v>
      </c>
      <c r="B114" s="77">
        <v>1</v>
      </c>
      <c r="C114" s="192"/>
      <c r="D114" s="149"/>
      <c r="E114" s="50"/>
      <c r="F114" s="197"/>
    </row>
    <row r="115" spans="1:10" ht="26.25" customHeight="1" x14ac:dyDescent="0.45">
      <c r="A115" s="76" t="s">
        <v>102</v>
      </c>
      <c r="B115" s="77">
        <v>1</v>
      </c>
      <c r="C115" s="192"/>
      <c r="D115" s="198" t="s">
        <v>71</v>
      </c>
      <c r="E115" s="226">
        <f>AVERAGE(E108:E113)</f>
        <v>280.42378757192643</v>
      </c>
      <c r="F115" s="199">
        <f>AVERAGE(F108:F113)</f>
        <v>0.93474595857308829</v>
      </c>
    </row>
    <row r="116" spans="1:10" ht="27" customHeight="1" x14ac:dyDescent="0.45">
      <c r="A116" s="76" t="s">
        <v>103</v>
      </c>
      <c r="B116" s="108">
        <f>(B115/B114)*(B113/B112)*(B111/B110)*(B109/B108)*B107</f>
        <v>18000</v>
      </c>
      <c r="C116" s="200"/>
      <c r="D116" s="167" t="s">
        <v>84</v>
      </c>
      <c r="E116" s="201">
        <f>STDEV(E108:E113)/E115</f>
        <v>3.5896235290639435E-2</v>
      </c>
      <c r="F116" s="201">
        <f>STDEV(F108:F113)/F115</f>
        <v>3.5896235290639421E-2</v>
      </c>
      <c r="I116" s="50"/>
    </row>
    <row r="117" spans="1:10" ht="27" customHeight="1" x14ac:dyDescent="0.45">
      <c r="A117" s="300" t="s">
        <v>78</v>
      </c>
      <c r="B117" s="301"/>
      <c r="C117" s="202"/>
      <c r="D117" s="203" t="s">
        <v>20</v>
      </c>
      <c r="E117" s="204">
        <f>COUNT(E108:E113)</f>
        <v>6</v>
      </c>
      <c r="F117" s="204">
        <f>COUNT(F108:F113)</f>
        <v>6</v>
      </c>
      <c r="I117" s="50"/>
      <c r="J117" s="185"/>
    </row>
    <row r="118" spans="1:10" ht="19.5" customHeight="1" x14ac:dyDescent="0.35">
      <c r="A118" s="302"/>
      <c r="B118" s="303"/>
      <c r="C118" s="50"/>
      <c r="D118" s="50"/>
      <c r="E118" s="50"/>
      <c r="F118" s="149"/>
      <c r="G118" s="50"/>
      <c r="H118" s="50"/>
      <c r="I118" s="50"/>
    </row>
    <row r="119" spans="1:10" ht="18" x14ac:dyDescent="0.35">
      <c r="A119" s="213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5">
      <c r="A120" s="60" t="s">
        <v>106</v>
      </c>
      <c r="B120" s="156" t="s">
        <v>123</v>
      </c>
      <c r="C120" s="312" t="str">
        <f>B20</f>
        <v>Isoniazid BP</v>
      </c>
      <c r="D120" s="312"/>
      <c r="E120" s="157" t="s">
        <v>124</v>
      </c>
      <c r="F120" s="157"/>
      <c r="G120" s="158">
        <f>F115</f>
        <v>0.93474595857308829</v>
      </c>
      <c r="H120" s="50"/>
      <c r="I120" s="50"/>
    </row>
    <row r="121" spans="1:10" ht="19.5" customHeight="1" x14ac:dyDescent="0.35">
      <c r="A121" s="205"/>
      <c r="B121" s="205"/>
      <c r="C121" s="206"/>
      <c r="D121" s="206"/>
      <c r="E121" s="206"/>
      <c r="F121" s="206"/>
      <c r="G121" s="206"/>
      <c r="H121" s="206"/>
    </row>
    <row r="122" spans="1:10" ht="18" x14ac:dyDescent="0.35">
      <c r="B122" s="313" t="s">
        <v>26</v>
      </c>
      <c r="C122" s="313"/>
      <c r="E122" s="163" t="s">
        <v>27</v>
      </c>
      <c r="F122" s="207"/>
      <c r="G122" s="313" t="s">
        <v>28</v>
      </c>
      <c r="H122" s="313"/>
    </row>
    <row r="123" spans="1:10" ht="69.900000000000006" customHeight="1" x14ac:dyDescent="0.35">
      <c r="A123" s="208" t="s">
        <v>29</v>
      </c>
      <c r="B123" s="209"/>
      <c r="C123" s="209"/>
      <c r="E123" s="209"/>
      <c r="F123" s="50"/>
      <c r="G123" s="210"/>
      <c r="H123" s="210"/>
    </row>
    <row r="124" spans="1:10" ht="69.900000000000006" customHeight="1" x14ac:dyDescent="0.35">
      <c r="A124" s="208" t="s">
        <v>30</v>
      </c>
      <c r="B124" s="211"/>
      <c r="C124" s="211"/>
      <c r="E124" s="211"/>
      <c r="F124" s="50"/>
      <c r="G124" s="212"/>
      <c r="H124" s="212"/>
    </row>
    <row r="125" spans="1:10" ht="18" x14ac:dyDescent="0.35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" x14ac:dyDescent="0.35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" x14ac:dyDescent="0.35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" x14ac:dyDescent="0.35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" x14ac:dyDescent="0.35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" x14ac:dyDescent="0.35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" x14ac:dyDescent="0.35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" x14ac:dyDescent="0.35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" x14ac:dyDescent="0.35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paperSize="9" scale="26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9:E41"/>
  <sheetViews>
    <sheetView workbookViewId="0">
      <selection activeCell="E42" sqref="E42"/>
    </sheetView>
  </sheetViews>
  <sheetFormatPr defaultRowHeight="13.2" x14ac:dyDescent="0.25"/>
  <sheetData>
    <row r="39" spans="5:5" x14ac:dyDescent="0.25">
      <c r="E39" t="s">
        <v>128</v>
      </c>
    </row>
    <row r="41" spans="5:5" x14ac:dyDescent="0.25">
      <c r="E41">
        <f>300/900*5/100</f>
        <v>1.6666666666666666E-2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 (2)</vt:lpstr>
      <vt:lpstr>Uniformity</vt:lpstr>
      <vt:lpstr>Isoniazid</vt:lpstr>
      <vt:lpstr>Sheet2</vt:lpstr>
      <vt:lpstr>Isoniazid!Print_Area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2016-06-16T15:21:34Z</cp:lastPrinted>
  <dcterms:created xsi:type="dcterms:W3CDTF">2005-07-05T10:19:27Z</dcterms:created>
  <dcterms:modified xsi:type="dcterms:W3CDTF">2016-06-16T15:23:40Z</dcterms:modified>
</cp:coreProperties>
</file>