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3" i="2"/>
  <c r="D32" i="2"/>
  <c r="D31" i="2"/>
  <c r="D29" i="2"/>
  <c r="D28" i="2"/>
  <c r="D27" i="2"/>
  <c r="D25" i="2"/>
  <c r="D24" i="2"/>
  <c r="C19" i="2"/>
  <c r="I39" i="3" l="1"/>
  <c r="D101" i="3"/>
  <c r="D102" i="3" s="1"/>
  <c r="B69" i="3"/>
  <c r="D45" i="3"/>
  <c r="D46" i="3" s="1"/>
  <c r="D49" i="3"/>
  <c r="E40" i="3"/>
  <c r="F98" i="3"/>
  <c r="F99" i="3" s="1"/>
  <c r="F44" i="3"/>
  <c r="F45" i="3" s="1"/>
  <c r="F46" i="3" s="1"/>
  <c r="D37" i="2"/>
  <c r="D41" i="2"/>
  <c r="C50" i="2"/>
  <c r="D97" i="3"/>
  <c r="D98" i="3" s="1"/>
  <c r="D99" i="3" s="1"/>
  <c r="D26" i="2"/>
  <c r="D30" i="2"/>
  <c r="D34" i="2"/>
  <c r="D38" i="2"/>
  <c r="D42" i="2"/>
  <c r="B49" i="2"/>
  <c r="G94" i="3" l="1"/>
  <c r="E92" i="3"/>
  <c r="E39" i="3"/>
  <c r="G40" i="3"/>
  <c r="E41" i="3"/>
  <c r="G41" i="3"/>
  <c r="E38" i="3"/>
  <c r="E91" i="3"/>
  <c r="G93" i="3"/>
  <c r="G92" i="3"/>
  <c r="G91" i="3"/>
  <c r="G39" i="3"/>
  <c r="G38" i="3"/>
  <c r="E94" i="3"/>
  <c r="E93" i="3"/>
  <c r="G95" i="3" l="1"/>
  <c r="D105" i="3"/>
  <c r="E95" i="3"/>
  <c r="D103" i="3"/>
  <c r="E112" i="3" s="1"/>
  <c r="F112" i="3" s="1"/>
  <c r="D52" i="3"/>
  <c r="E42" i="3"/>
  <c r="D50" i="3"/>
  <c r="G71" i="3" s="1"/>
  <c r="H71" i="3" s="1"/>
  <c r="G42" i="3"/>
  <c r="D51" i="3" l="1"/>
  <c r="D104" i="3"/>
  <c r="E109" i="3"/>
  <c r="F109" i="3" s="1"/>
  <c r="E108" i="3"/>
  <c r="E110" i="3"/>
  <c r="F110" i="3" s="1"/>
  <c r="E111" i="3"/>
  <c r="F111" i="3" s="1"/>
  <c r="E113" i="3"/>
  <c r="F113" i="3" s="1"/>
  <c r="G61" i="3"/>
  <c r="H61" i="3" s="1"/>
  <c r="G64" i="3"/>
  <c r="H64" i="3" s="1"/>
  <c r="G65" i="3"/>
  <c r="H65" i="3" s="1"/>
  <c r="G66" i="3"/>
  <c r="H66" i="3" s="1"/>
  <c r="G70" i="3"/>
  <c r="H70" i="3" s="1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E115" i="3" l="1"/>
  <c r="E116" i="3" s="1"/>
  <c r="F108" i="3"/>
  <c r="F115" i="3" s="1"/>
  <c r="E117" i="3"/>
  <c r="G72" i="3"/>
  <c r="G73" i="3" s="1"/>
  <c r="G74" i="3"/>
  <c r="F117" i="3"/>
  <c r="H72" i="3"/>
  <c r="H74" i="3"/>
  <c r="G76" i="3" l="1"/>
  <c r="H73" i="3"/>
  <c r="G120" i="3"/>
  <c r="F116" i="3"/>
</calcChain>
</file>

<file path=xl/sharedStrings.xml><?xml version="1.0" encoding="utf-8"?>
<sst xmlns="http://schemas.openxmlformats.org/spreadsheetml/2006/main" count="233" uniqueCount="132">
  <si>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</si>
  <si>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</si>
  <si>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</si>
  <si>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</si>
  <si>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</si>
  <si>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</si>
  <si>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</si>
  <si>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NDQD2016061078</t>
  </si>
  <si>
    <t>Weight (mg):</t>
  </si>
  <si>
    <t>Isoniazid BP</t>
  </si>
  <si>
    <t>Standard Conc (mg/mL):</t>
  </si>
  <si>
    <t>Each uncoated tablet contains: Isoniazid B.P. 300 mg.</t>
  </si>
  <si>
    <t>2016-06-10 10:48:45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</si>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</sst>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1" workbookViewId="0">
      <selection activeCell="C20" sqref="C20"/>
    </sheetView>
  </sheetViews>
  <sheetFormatPr defaultRowHeight="13.5" x14ac:dyDescent="0.25"/>
  <cols>
    <col min="1" max="1" width="27.5703125" style="228" customWidth="1"/>
    <col min="2" max="2" width="20.42578125" style="228" customWidth="1"/>
    <col min="3" max="3" width="31.85546875" style="228" customWidth="1"/>
    <col min="4" max="4" width="25.85546875" style="228" customWidth="1"/>
    <col min="5" max="5" width="25.7109375" style="228" customWidth="1"/>
    <col min="6" max="6" width="23.140625" style="228" customWidth="1"/>
    <col min="7" max="7" width="28.42578125" style="228" customWidth="1"/>
    <col min="8" max="8" width="21.5703125" style="228" customWidth="1"/>
    <col min="9" max="9" width="9.140625" style="228" customWidth="1"/>
    <col min="10" max="16384" width="9.140625" style="264"/>
  </cols>
  <sheetData>
    <row r="14" spans="1:6" ht="15" customHeight="1" x14ac:dyDescent="0.3">
      <c r="A14" s="227"/>
      <c r="C14" s="229"/>
      <c r="F14" s="229"/>
    </row>
    <row r="15" spans="1:6" ht="18.75" customHeight="1" x14ac:dyDescent="0.3">
      <c r="A15" s="271" t="s">
        <v>0</v>
      </c>
      <c r="B15" s="271"/>
      <c r="C15" s="271"/>
      <c r="D15" s="271"/>
      <c r="E15" s="271"/>
    </row>
    <row r="16" spans="1:6" ht="16.5" customHeight="1" x14ac:dyDescent="0.3">
      <c r="A16" s="230" t="s">
        <v>1</v>
      </c>
      <c r="B16" s="231" t="s">
        <v>2</v>
      </c>
    </row>
    <row r="17" spans="1:5" ht="16.5" customHeight="1" x14ac:dyDescent="0.3">
      <c r="A17" s="232" t="s">
        <v>3</v>
      </c>
      <c r="B17" s="232" t="s">
        <v>125</v>
      </c>
      <c r="D17" s="233"/>
      <c r="E17" s="234"/>
    </row>
    <row r="18" spans="1:5" ht="16.5" customHeight="1" x14ac:dyDescent="0.3">
      <c r="A18" s="235" t="s">
        <v>4</v>
      </c>
      <c r="B18" s="236" t="s">
        <v>7</v>
      </c>
      <c r="C18" s="234"/>
      <c r="D18" s="234"/>
      <c r="E18" s="234"/>
    </row>
    <row r="19" spans="1:5" ht="16.5" customHeight="1" x14ac:dyDescent="0.3">
      <c r="A19" s="235" t="s">
        <v>6</v>
      </c>
      <c r="B19" s="228">
        <v>98.5</v>
      </c>
      <c r="C19" s="234"/>
      <c r="D19" s="234"/>
      <c r="E19" s="234"/>
    </row>
    <row r="20" spans="1:5" ht="16.5" customHeight="1" x14ac:dyDescent="0.3">
      <c r="A20" s="232" t="s">
        <v>8</v>
      </c>
      <c r="B20" s="236">
        <v>16.16</v>
      </c>
      <c r="C20" s="234"/>
      <c r="D20" s="234"/>
      <c r="E20" s="234"/>
    </row>
    <row r="21" spans="1:5" ht="16.5" customHeight="1" x14ac:dyDescent="0.3">
      <c r="A21" s="232" t="s">
        <v>10</v>
      </c>
      <c r="B21" s="237">
        <f>B20/50</f>
        <v>0.32319999999999999</v>
      </c>
      <c r="C21" s="234"/>
      <c r="D21" s="234"/>
      <c r="E21" s="234"/>
    </row>
    <row r="22" spans="1:5" ht="15.75" customHeight="1" x14ac:dyDescent="0.25">
      <c r="A22" s="234"/>
      <c r="B22" s="234" t="s">
        <v>126</v>
      </c>
      <c r="C22" s="234"/>
      <c r="D22" s="234"/>
      <c r="E22" s="234"/>
    </row>
    <row r="23" spans="1:5" ht="16.5" customHeight="1" x14ac:dyDescent="0.3">
      <c r="A23" s="238" t="s">
        <v>13</v>
      </c>
      <c r="B23" s="239" t="s">
        <v>14</v>
      </c>
      <c r="C23" s="238" t="s">
        <v>15</v>
      </c>
      <c r="D23" s="238" t="s">
        <v>16</v>
      </c>
      <c r="E23" s="238" t="s">
        <v>17</v>
      </c>
    </row>
    <row r="24" spans="1:5" ht="16.5" customHeight="1" x14ac:dyDescent="0.3">
      <c r="A24" s="240">
        <v>1</v>
      </c>
      <c r="B24" s="241">
        <v>60764085</v>
      </c>
      <c r="C24" s="241">
        <v>8472.9</v>
      </c>
      <c r="D24" s="242">
        <v>1</v>
      </c>
      <c r="E24" s="243">
        <v>3.8</v>
      </c>
    </row>
    <row r="25" spans="1:5" ht="16.5" customHeight="1" x14ac:dyDescent="0.3">
      <c r="A25" s="240">
        <v>2</v>
      </c>
      <c r="B25" s="241">
        <v>61359373</v>
      </c>
      <c r="C25" s="241">
        <v>8461.4</v>
      </c>
      <c r="D25" s="242">
        <v>1</v>
      </c>
      <c r="E25" s="242">
        <v>3.8</v>
      </c>
    </row>
    <row r="26" spans="1:5" ht="16.5" customHeight="1" x14ac:dyDescent="0.3">
      <c r="A26" s="240">
        <v>3</v>
      </c>
      <c r="B26" s="241">
        <v>61274055</v>
      </c>
      <c r="C26" s="241">
        <v>8459.7999999999993</v>
      </c>
      <c r="D26" s="242">
        <v>1</v>
      </c>
      <c r="E26" s="242">
        <v>3.8</v>
      </c>
    </row>
    <row r="27" spans="1:5" ht="16.5" customHeight="1" x14ac:dyDescent="0.3">
      <c r="A27" s="240">
        <v>4</v>
      </c>
      <c r="B27" s="241">
        <v>61366988</v>
      </c>
      <c r="C27" s="241">
        <v>8372.7999999999993</v>
      </c>
      <c r="D27" s="242">
        <v>1</v>
      </c>
      <c r="E27" s="242">
        <v>3.8</v>
      </c>
    </row>
    <row r="28" spans="1:5" ht="16.5" customHeight="1" x14ac:dyDescent="0.3">
      <c r="A28" s="240">
        <v>5</v>
      </c>
      <c r="B28" s="241">
        <v>61316965</v>
      </c>
      <c r="C28" s="241">
        <v>8477.2000000000007</v>
      </c>
      <c r="D28" s="242">
        <v>1</v>
      </c>
      <c r="E28" s="242">
        <v>3.8</v>
      </c>
    </row>
    <row r="29" spans="1:5" ht="16.5" customHeight="1" x14ac:dyDescent="0.3">
      <c r="A29" s="240">
        <v>6</v>
      </c>
      <c r="B29" s="244">
        <v>61244274</v>
      </c>
      <c r="C29" s="244">
        <v>8431.5</v>
      </c>
      <c r="D29" s="245">
        <v>1</v>
      </c>
      <c r="E29" s="245">
        <v>3.8</v>
      </c>
    </row>
    <row r="30" spans="1:5" ht="16.5" customHeight="1" x14ac:dyDescent="0.3">
      <c r="A30" s="246" t="s">
        <v>18</v>
      </c>
      <c r="B30" s="247">
        <f>AVERAGE(B24:B29)</f>
        <v>61220956.666666664</v>
      </c>
      <c r="C30" s="248">
        <f>AVERAGE(C24:C29)</f>
        <v>8445.9333333333325</v>
      </c>
      <c r="D30" s="249">
        <f>AVERAGE(D24:D29)</f>
        <v>1</v>
      </c>
      <c r="E30" s="249">
        <f>AVERAGE(E24:E29)</f>
        <v>3.8000000000000003</v>
      </c>
    </row>
    <row r="31" spans="1:5" ht="16.5" customHeight="1" x14ac:dyDescent="0.3">
      <c r="A31" s="250" t="s">
        <v>19</v>
      </c>
      <c r="B31" s="251">
        <f>(STDEV(B24:B29)/B30)</f>
        <v>3.7376355814837466E-3</v>
      </c>
      <c r="C31" s="252"/>
      <c r="D31" s="252"/>
      <c r="E31" s="253"/>
    </row>
    <row r="32" spans="1:5" s="228" customFormat="1" ht="16.5" customHeight="1" x14ac:dyDescent="0.3">
      <c r="A32" s="254" t="s">
        <v>20</v>
      </c>
      <c r="B32" s="255">
        <f>COUNT(B24:B29)</f>
        <v>6</v>
      </c>
      <c r="C32" s="256"/>
      <c r="D32" s="257"/>
      <c r="E32" s="258"/>
    </row>
    <row r="33" spans="1:5" s="228" customFormat="1" ht="15.75" customHeight="1" x14ac:dyDescent="0.25">
      <c r="A33" s="234"/>
      <c r="B33" s="234"/>
      <c r="C33" s="234"/>
      <c r="D33" s="234"/>
      <c r="E33" s="234"/>
    </row>
    <row r="34" spans="1:5" s="228" customFormat="1" ht="16.5" customHeight="1" x14ac:dyDescent="0.3">
      <c r="A34" s="235" t="s">
        <v>21</v>
      </c>
      <c r="B34" s="259" t="s">
        <v>129</v>
      </c>
      <c r="C34" s="260"/>
      <c r="D34" s="260"/>
      <c r="E34" s="260"/>
    </row>
    <row r="35" spans="1:5" ht="16.5" customHeight="1" x14ac:dyDescent="0.3">
      <c r="A35" s="235"/>
      <c r="B35" s="259" t="s">
        <v>130</v>
      </c>
      <c r="C35" s="260"/>
      <c r="D35" s="260"/>
      <c r="E35" s="260"/>
    </row>
    <row r="36" spans="1:5" ht="16.5" customHeight="1" x14ac:dyDescent="0.3">
      <c r="A36" s="235"/>
      <c r="B36" s="259" t="s">
        <v>131</v>
      </c>
      <c r="C36" s="260"/>
      <c r="D36" s="260"/>
      <c r="E36" s="260"/>
    </row>
    <row r="37" spans="1:5" ht="15.75" customHeight="1" x14ac:dyDescent="0.25">
      <c r="A37" s="234"/>
      <c r="B37" s="234"/>
      <c r="C37" s="234"/>
      <c r="D37" s="234"/>
      <c r="E37" s="234"/>
    </row>
    <row r="38" spans="1:5" ht="16.5" customHeight="1" x14ac:dyDescent="0.3">
      <c r="A38" s="230" t="s">
        <v>1</v>
      </c>
      <c r="B38" s="231" t="s">
        <v>25</v>
      </c>
    </row>
    <row r="39" spans="1:5" ht="16.5" customHeight="1" x14ac:dyDescent="0.3">
      <c r="A39" s="235" t="s">
        <v>4</v>
      </c>
      <c r="B39" s="232"/>
      <c r="C39" s="234"/>
      <c r="D39" s="234"/>
      <c r="E39" s="234"/>
    </row>
    <row r="40" spans="1:5" ht="16.5" customHeight="1" x14ac:dyDescent="0.3">
      <c r="A40" s="235" t="s">
        <v>6</v>
      </c>
      <c r="B40" s="236"/>
      <c r="C40" s="234"/>
      <c r="D40" s="234"/>
      <c r="E40" s="234"/>
    </row>
    <row r="41" spans="1:5" ht="16.5" customHeight="1" x14ac:dyDescent="0.3">
      <c r="A41" s="232" t="s">
        <v>8</v>
      </c>
      <c r="B41" s="236"/>
      <c r="C41" s="234"/>
      <c r="D41" s="234"/>
      <c r="E41" s="234"/>
    </row>
    <row r="42" spans="1:5" ht="16.5" customHeight="1" x14ac:dyDescent="0.3">
      <c r="A42" s="232" t="s">
        <v>10</v>
      </c>
      <c r="B42" s="237"/>
      <c r="C42" s="234"/>
      <c r="D42" s="234"/>
      <c r="E42" s="234"/>
    </row>
    <row r="43" spans="1:5" ht="15.75" customHeight="1" x14ac:dyDescent="0.25">
      <c r="A43" s="234"/>
      <c r="B43" s="234"/>
      <c r="C43" s="234"/>
      <c r="D43" s="234"/>
      <c r="E43" s="234"/>
    </row>
    <row r="44" spans="1:5" ht="16.5" customHeight="1" x14ac:dyDescent="0.3">
      <c r="A44" s="238" t="s">
        <v>13</v>
      </c>
      <c r="B44" s="239" t="s">
        <v>14</v>
      </c>
      <c r="C44" s="238" t="s">
        <v>15</v>
      </c>
      <c r="D44" s="238" t="s">
        <v>16</v>
      </c>
      <c r="E44" s="238" t="s">
        <v>17</v>
      </c>
    </row>
    <row r="45" spans="1:5" ht="16.5" customHeight="1" x14ac:dyDescent="0.3">
      <c r="A45" s="240">
        <v>1</v>
      </c>
      <c r="B45" s="241"/>
      <c r="C45" s="241"/>
      <c r="D45" s="242"/>
      <c r="E45" s="243"/>
    </row>
    <row r="46" spans="1:5" ht="16.5" customHeight="1" x14ac:dyDescent="0.3">
      <c r="A46" s="240">
        <v>2</v>
      </c>
      <c r="B46" s="241"/>
      <c r="C46" s="241"/>
      <c r="D46" s="242"/>
      <c r="E46" s="242"/>
    </row>
    <row r="47" spans="1:5" ht="16.5" customHeight="1" x14ac:dyDescent="0.3">
      <c r="A47" s="240">
        <v>3</v>
      </c>
      <c r="B47" s="241"/>
      <c r="C47" s="241"/>
      <c r="D47" s="242"/>
      <c r="E47" s="242"/>
    </row>
    <row r="48" spans="1:5" ht="16.5" customHeight="1" x14ac:dyDescent="0.3">
      <c r="A48" s="240">
        <v>4</v>
      </c>
      <c r="B48" s="241"/>
      <c r="C48" s="241"/>
      <c r="D48" s="242"/>
      <c r="E48" s="242"/>
    </row>
    <row r="49" spans="1:7" ht="16.5" customHeight="1" x14ac:dyDescent="0.3">
      <c r="A49" s="240">
        <v>5</v>
      </c>
      <c r="B49" s="241"/>
      <c r="C49" s="241"/>
      <c r="D49" s="242"/>
      <c r="E49" s="242"/>
    </row>
    <row r="50" spans="1:7" ht="16.5" customHeight="1" x14ac:dyDescent="0.3">
      <c r="A50" s="240">
        <v>6</v>
      </c>
      <c r="B50" s="244"/>
      <c r="C50" s="244"/>
      <c r="D50" s="245"/>
      <c r="E50" s="245"/>
    </row>
    <row r="51" spans="1:7" ht="16.5" customHeight="1" x14ac:dyDescent="0.3">
      <c r="A51" s="246" t="s">
        <v>18</v>
      </c>
      <c r="B51" s="247" t="e">
        <f>AVERAGE(B45:B50)</f>
        <v>#DIV/0!</v>
      </c>
      <c r="C51" s="248" t="e">
        <f>AVERAGE(C45:C50)</f>
        <v>#DIV/0!</v>
      </c>
      <c r="D51" s="249" t="e">
        <f>AVERAGE(D45:D50)</f>
        <v>#DIV/0!</v>
      </c>
      <c r="E51" s="249" t="e">
        <f>AVERAGE(E45:E50)</f>
        <v>#DIV/0!</v>
      </c>
    </row>
    <row r="52" spans="1:7" ht="16.5" customHeight="1" x14ac:dyDescent="0.3">
      <c r="A52" s="250" t="s">
        <v>19</v>
      </c>
      <c r="B52" s="251" t="e">
        <f>(STDEV(B45:B50)/B51)</f>
        <v>#DIV/0!</v>
      </c>
      <c r="C52" s="252"/>
      <c r="D52" s="252"/>
      <c r="E52" s="253"/>
    </row>
    <row r="53" spans="1:7" s="228" customFormat="1" ht="16.5" customHeight="1" x14ac:dyDescent="0.3">
      <c r="A53" s="254" t="s">
        <v>20</v>
      </c>
      <c r="B53" s="255">
        <f>COUNT(B45:B50)</f>
        <v>0</v>
      </c>
      <c r="C53" s="256"/>
      <c r="D53" s="257"/>
      <c r="E53" s="258"/>
    </row>
    <row r="54" spans="1:7" s="228" customFormat="1" ht="15.75" customHeight="1" x14ac:dyDescent="0.25">
      <c r="A54" s="234"/>
      <c r="B54" s="234"/>
      <c r="C54" s="234"/>
      <c r="D54" s="234"/>
      <c r="E54" s="234"/>
    </row>
    <row r="55" spans="1:7" s="228" customFormat="1" ht="16.5" customHeight="1" x14ac:dyDescent="0.3">
      <c r="A55" s="235" t="s">
        <v>21</v>
      </c>
      <c r="B55" s="259" t="s">
        <v>22</v>
      </c>
      <c r="C55" s="260"/>
      <c r="D55" s="260"/>
      <c r="E55" s="260"/>
    </row>
    <row r="56" spans="1:7" ht="16.5" customHeight="1" x14ac:dyDescent="0.3">
      <c r="A56" s="235"/>
      <c r="B56" s="259" t="s">
        <v>23</v>
      </c>
      <c r="C56" s="260"/>
      <c r="D56" s="260"/>
      <c r="E56" s="260"/>
    </row>
    <row r="57" spans="1:7" ht="16.5" customHeight="1" x14ac:dyDescent="0.3">
      <c r="A57" s="235"/>
      <c r="B57" s="259" t="s">
        <v>24</v>
      </c>
      <c r="C57" s="260"/>
      <c r="D57" s="260"/>
      <c r="E57" s="260"/>
    </row>
    <row r="58" spans="1:7" ht="14.25" customHeight="1" thickBot="1" x14ac:dyDescent="0.3">
      <c r="A58" s="261"/>
      <c r="B58" s="262"/>
      <c r="D58" s="263"/>
      <c r="F58" s="264"/>
      <c r="G58" s="264"/>
    </row>
    <row r="59" spans="1:7" ht="15" customHeight="1" x14ac:dyDescent="0.3">
      <c r="B59" s="272" t="s">
        <v>26</v>
      </c>
      <c r="C59" s="272"/>
      <c r="E59" s="265" t="s">
        <v>27</v>
      </c>
      <c r="F59" s="266"/>
      <c r="G59" s="265" t="s">
        <v>28</v>
      </c>
    </row>
    <row r="60" spans="1:7" ht="15" customHeight="1" x14ac:dyDescent="0.3">
      <c r="A60" s="267" t="s">
        <v>29</v>
      </c>
      <c r="B60" s="268"/>
      <c r="C60" s="268"/>
      <c r="E60" s="268"/>
      <c r="G60" s="268"/>
    </row>
    <row r="61" spans="1:7" ht="15" customHeight="1" x14ac:dyDescent="0.3">
      <c r="A61" s="267" t="s">
        <v>30</v>
      </c>
      <c r="B61" s="269"/>
      <c r="C61" s="269"/>
      <c r="E61" s="269"/>
      <c r="G61" s="2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15" sqref="D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6" t="s">
        <v>31</v>
      </c>
      <c r="B11" s="277"/>
      <c r="C11" s="277"/>
      <c r="D11" s="277"/>
      <c r="E11" s="277"/>
      <c r="F11" s="278"/>
      <c r="G11" s="43"/>
    </row>
    <row r="12" spans="1:7" ht="16.5" customHeight="1" x14ac:dyDescent="0.3">
      <c r="A12" s="275" t="s">
        <v>32</v>
      </c>
      <c r="B12" s="275"/>
      <c r="C12" s="275"/>
      <c r="D12" s="275"/>
      <c r="E12" s="275"/>
      <c r="F12" s="275"/>
      <c r="G12" s="42"/>
    </row>
    <row r="14" spans="1:7" ht="16.5" customHeight="1" x14ac:dyDescent="0.3">
      <c r="A14" s="280" t="s">
        <v>33</v>
      </c>
      <c r="B14" s="280"/>
      <c r="C14" s="12" t="s">
        <v>5</v>
      </c>
    </row>
    <row r="15" spans="1:7" ht="16.5" customHeight="1" x14ac:dyDescent="0.3">
      <c r="A15" s="280" t="s">
        <v>34</v>
      </c>
      <c r="B15" s="280"/>
      <c r="C15" s="12" t="s">
        <v>7</v>
      </c>
    </row>
    <row r="16" spans="1:7" ht="16.5" customHeight="1" x14ac:dyDescent="0.3">
      <c r="A16" s="280" t="s">
        <v>35</v>
      </c>
      <c r="B16" s="280"/>
      <c r="C16" s="12" t="s">
        <v>9</v>
      </c>
    </row>
    <row r="17" spans="1:5" ht="16.5" customHeight="1" x14ac:dyDescent="0.3">
      <c r="A17" s="280" t="s">
        <v>36</v>
      </c>
      <c r="B17" s="280"/>
      <c r="C17" s="12" t="s">
        <v>11</v>
      </c>
    </row>
    <row r="18" spans="1:5" ht="16.5" customHeight="1" x14ac:dyDescent="0.3">
      <c r="A18" s="280" t="s">
        <v>37</v>
      </c>
      <c r="B18" s="280"/>
      <c r="C18" s="49" t="s">
        <v>12</v>
      </c>
    </row>
    <row r="19" spans="1:5" ht="16.5" customHeight="1" x14ac:dyDescent="0.3">
      <c r="A19" s="280" t="s">
        <v>38</v>
      </c>
      <c r="B19" s="2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75" t="s">
        <v>1</v>
      </c>
      <c r="B21" s="275"/>
      <c r="C21" s="11" t="s">
        <v>39</v>
      </c>
      <c r="D21" s="18"/>
    </row>
    <row r="22" spans="1:5" ht="15.75" customHeight="1" x14ac:dyDescent="0.3">
      <c r="A22" s="279"/>
      <c r="B22" s="279"/>
      <c r="C22" s="9"/>
      <c r="D22" s="279"/>
      <c r="E22" s="2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539.84</v>
      </c>
      <c r="D24" s="39">
        <f t="shared" ref="D24:D43" si="0">(C24-$C$46)/$C$46</f>
        <v>-9.1006207805461297E-3</v>
      </c>
      <c r="E24" s="5"/>
    </row>
    <row r="25" spans="1:5" ht="15.75" customHeight="1" x14ac:dyDescent="0.3">
      <c r="C25" s="47">
        <v>547.33000000000004</v>
      </c>
      <c r="D25" s="40">
        <f t="shared" si="0"/>
        <v>4.6475941541636329E-3</v>
      </c>
      <c r="E25" s="5"/>
    </row>
    <row r="26" spans="1:5" ht="15.75" customHeight="1" x14ac:dyDescent="0.3">
      <c r="C26" s="47">
        <v>548.66</v>
      </c>
      <c r="D26" s="40">
        <f t="shared" si="0"/>
        <v>7.0888659649998098E-3</v>
      </c>
      <c r="E26" s="5"/>
    </row>
    <row r="27" spans="1:5" ht="15.75" customHeight="1" x14ac:dyDescent="0.3">
      <c r="C27" s="47">
        <v>548.48</v>
      </c>
      <c r="D27" s="40">
        <f t="shared" si="0"/>
        <v>6.7584682763152885E-3</v>
      </c>
      <c r="E27" s="5"/>
    </row>
    <row r="28" spans="1:5" ht="15.75" customHeight="1" x14ac:dyDescent="0.3">
      <c r="C28" s="47">
        <v>543.33000000000004</v>
      </c>
      <c r="D28" s="40">
        <f t="shared" si="0"/>
        <v>-2.6945767054944417E-3</v>
      </c>
      <c r="E28" s="5"/>
    </row>
    <row r="29" spans="1:5" ht="15.75" customHeight="1" x14ac:dyDescent="0.3">
      <c r="C29" s="47">
        <v>540.6</v>
      </c>
      <c r="D29" s="40">
        <f t="shared" si="0"/>
        <v>-7.7056083172111116E-3</v>
      </c>
      <c r="E29" s="5"/>
    </row>
    <row r="30" spans="1:5" ht="15.75" customHeight="1" x14ac:dyDescent="0.3">
      <c r="C30" s="47">
        <v>545.16999999999996</v>
      </c>
      <c r="D30" s="40">
        <f t="shared" si="0"/>
        <v>6.8282188994812248E-4</v>
      </c>
      <c r="E30" s="5"/>
    </row>
    <row r="31" spans="1:5" ht="15.75" customHeight="1" x14ac:dyDescent="0.3">
      <c r="C31" s="47">
        <v>550.82000000000005</v>
      </c>
      <c r="D31" s="40">
        <f t="shared" si="0"/>
        <v>1.105363822921532E-2</v>
      </c>
      <c r="E31" s="5"/>
    </row>
    <row r="32" spans="1:5" ht="15.75" customHeight="1" x14ac:dyDescent="0.3">
      <c r="C32" s="47">
        <v>541.1</v>
      </c>
      <c r="D32" s="40">
        <f t="shared" si="0"/>
        <v>-6.7878369597538521E-3</v>
      </c>
      <c r="E32" s="5"/>
    </row>
    <row r="33" spans="1:7" ht="15.75" customHeight="1" x14ac:dyDescent="0.3">
      <c r="C33" s="47">
        <v>544.04</v>
      </c>
      <c r="D33" s="40">
        <f t="shared" si="0"/>
        <v>-1.3913413779052754E-3</v>
      </c>
      <c r="E33" s="5"/>
    </row>
    <row r="34" spans="1:7" ht="15.75" customHeight="1" x14ac:dyDescent="0.3">
      <c r="C34" s="47">
        <v>548.24</v>
      </c>
      <c r="D34" s="40">
        <f t="shared" si="0"/>
        <v>6.3179380247357867E-3</v>
      </c>
      <c r="E34" s="5"/>
    </row>
    <row r="35" spans="1:7" ht="15.75" customHeight="1" x14ac:dyDescent="0.3">
      <c r="C35" s="47">
        <v>547.20000000000005</v>
      </c>
      <c r="D35" s="40">
        <f t="shared" si="0"/>
        <v>4.4089736012247541E-3</v>
      </c>
      <c r="E35" s="5"/>
    </row>
    <row r="36" spans="1:7" ht="15.75" customHeight="1" x14ac:dyDescent="0.3">
      <c r="C36" s="47">
        <v>542.70000000000005</v>
      </c>
      <c r="D36" s="40">
        <f t="shared" si="0"/>
        <v>-3.85096861589058E-3</v>
      </c>
      <c r="E36" s="5"/>
    </row>
    <row r="37" spans="1:7" ht="15.75" customHeight="1" x14ac:dyDescent="0.3">
      <c r="C37" s="47">
        <v>541.77</v>
      </c>
      <c r="D37" s="40">
        <f t="shared" si="0"/>
        <v>-5.5580233407611992E-3</v>
      </c>
      <c r="E37" s="5"/>
    </row>
    <row r="38" spans="1:7" ht="15.75" customHeight="1" x14ac:dyDescent="0.3">
      <c r="C38" s="47">
        <v>541.78</v>
      </c>
      <c r="D38" s="40">
        <f t="shared" si="0"/>
        <v>-5.5396679136120713E-3</v>
      </c>
      <c r="E38" s="5"/>
    </row>
    <row r="39" spans="1:7" ht="15.75" customHeight="1" x14ac:dyDescent="0.3">
      <c r="C39" s="47">
        <v>544.63</v>
      </c>
      <c r="D39" s="40">
        <f t="shared" si="0"/>
        <v>-3.0837117610565083E-4</v>
      </c>
      <c r="E39" s="5"/>
    </row>
    <row r="40" spans="1:7" ht="15.75" customHeight="1" x14ac:dyDescent="0.3">
      <c r="C40" s="47">
        <v>547.14</v>
      </c>
      <c r="D40" s="40">
        <f t="shared" si="0"/>
        <v>4.2988410383297745E-3</v>
      </c>
      <c r="E40" s="5"/>
    </row>
    <row r="41" spans="1:7" ht="15.75" customHeight="1" x14ac:dyDescent="0.3">
      <c r="C41" s="47">
        <v>540.62</v>
      </c>
      <c r="D41" s="40">
        <f t="shared" si="0"/>
        <v>-7.6688974629128548E-3</v>
      </c>
      <c r="E41" s="5"/>
    </row>
    <row r="42" spans="1:7" ht="15.75" customHeight="1" x14ac:dyDescent="0.3">
      <c r="C42" s="47">
        <v>543.95000000000005</v>
      </c>
      <c r="D42" s="40">
        <f t="shared" si="0"/>
        <v>-1.5565402222474317E-3</v>
      </c>
      <c r="E42" s="5"/>
    </row>
    <row r="43" spans="1:7" ht="16.5" customHeight="1" x14ac:dyDescent="0.3">
      <c r="C43" s="48">
        <v>548.55999999999995</v>
      </c>
      <c r="D43" s="41">
        <f t="shared" si="0"/>
        <v>6.9053116935083158E-3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10895.96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544.798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3">
        <f>C46</f>
        <v>544.798</v>
      </c>
      <c r="C49" s="45">
        <f>-IF(C46&lt;=80,10%,IF(C46&lt;250,7.5%,5%))</f>
        <v>-0.05</v>
      </c>
      <c r="D49" s="33">
        <f>IF(C46&lt;=80,C46*0.9,IF(C46&lt;250,C46*0.925,C46*0.95))</f>
        <v>517.55809999999997</v>
      </c>
    </row>
    <row r="50" spans="1:6" ht="17.25" customHeight="1" x14ac:dyDescent="0.3">
      <c r="B50" s="274"/>
      <c r="C50" s="46">
        <f>IF(C46&lt;=80, 10%, IF(C46&lt;250, 7.5%, 5%))</f>
        <v>0.05</v>
      </c>
      <c r="D50" s="33">
        <f>IF(C46&lt;=80, C46*1.1, IF(C46&lt;250, C46*1.075, C46*1.05))</f>
        <v>572.03790000000004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44" workbookViewId="0">
      <selection activeCell="F68" sqref="F6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9" t="s">
        <v>45</v>
      </c>
      <c r="B1" s="309"/>
      <c r="C1" s="309"/>
      <c r="D1" s="309"/>
      <c r="E1" s="309"/>
      <c r="F1" s="309"/>
      <c r="G1" s="309"/>
      <c r="H1" s="309"/>
      <c r="I1" s="309"/>
    </row>
    <row r="2" spans="1:9" ht="18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</row>
    <row r="3" spans="1:9" ht="18.75" customHeight="1" x14ac:dyDescent="0.25">
      <c r="A3" s="309"/>
      <c r="B3" s="309"/>
      <c r="C3" s="309"/>
      <c r="D3" s="309"/>
      <c r="E3" s="309"/>
      <c r="F3" s="309"/>
      <c r="G3" s="309"/>
      <c r="H3" s="309"/>
      <c r="I3" s="309"/>
    </row>
    <row r="4" spans="1:9" ht="18.75" customHeight="1" x14ac:dyDescent="0.25">
      <c r="A4" s="309"/>
      <c r="B4" s="309"/>
      <c r="C4" s="309"/>
      <c r="D4" s="309"/>
      <c r="E4" s="309"/>
      <c r="F4" s="309"/>
      <c r="G4" s="309"/>
      <c r="H4" s="309"/>
      <c r="I4" s="309"/>
    </row>
    <row r="5" spans="1:9" ht="18.75" customHeight="1" x14ac:dyDescent="0.25">
      <c r="A5" s="309"/>
      <c r="B5" s="309"/>
      <c r="C5" s="309"/>
      <c r="D5" s="309"/>
      <c r="E5" s="309"/>
      <c r="F5" s="309"/>
      <c r="G5" s="309"/>
      <c r="H5" s="309"/>
      <c r="I5" s="309"/>
    </row>
    <row r="6" spans="1:9" ht="18.75" customHeight="1" x14ac:dyDescent="0.25">
      <c r="A6" s="309"/>
      <c r="B6" s="309"/>
      <c r="C6" s="309"/>
      <c r="D6" s="309"/>
      <c r="E6" s="309"/>
      <c r="F6" s="309"/>
      <c r="G6" s="309"/>
      <c r="H6" s="309"/>
      <c r="I6" s="309"/>
    </row>
    <row r="7" spans="1:9" ht="18.75" customHeight="1" x14ac:dyDescent="0.25">
      <c r="A7" s="309"/>
      <c r="B7" s="309"/>
      <c r="C7" s="309"/>
      <c r="D7" s="309"/>
      <c r="E7" s="309"/>
      <c r="F7" s="309"/>
      <c r="G7" s="309"/>
      <c r="H7" s="309"/>
      <c r="I7" s="309"/>
    </row>
    <row r="8" spans="1:9" x14ac:dyDescent="0.25">
      <c r="A8" s="310" t="s">
        <v>46</v>
      </c>
      <c r="B8" s="310"/>
      <c r="C8" s="310"/>
      <c r="D8" s="310"/>
      <c r="E8" s="310"/>
      <c r="F8" s="310"/>
      <c r="G8" s="310"/>
      <c r="H8" s="310"/>
      <c r="I8" s="310"/>
    </row>
    <row r="9" spans="1:9" x14ac:dyDescent="0.25">
      <c r="A9" s="310"/>
      <c r="B9" s="310"/>
      <c r="C9" s="310"/>
      <c r="D9" s="310"/>
      <c r="E9" s="310"/>
      <c r="F9" s="310"/>
      <c r="G9" s="310"/>
      <c r="H9" s="310"/>
      <c r="I9" s="310"/>
    </row>
    <row r="10" spans="1:9" x14ac:dyDescent="0.25">
      <c r="A10" s="310"/>
      <c r="B10" s="310"/>
      <c r="C10" s="310"/>
      <c r="D10" s="310"/>
      <c r="E10" s="310"/>
      <c r="F10" s="310"/>
      <c r="G10" s="310"/>
      <c r="H10" s="310"/>
      <c r="I10" s="310"/>
    </row>
    <row r="11" spans="1:9" x14ac:dyDescent="0.25">
      <c r="A11" s="310"/>
      <c r="B11" s="310"/>
      <c r="C11" s="310"/>
      <c r="D11" s="310"/>
      <c r="E11" s="310"/>
      <c r="F11" s="310"/>
      <c r="G11" s="310"/>
      <c r="H11" s="310"/>
      <c r="I11" s="310"/>
    </row>
    <row r="12" spans="1:9" x14ac:dyDescent="0.25">
      <c r="A12" s="310"/>
      <c r="B12" s="310"/>
      <c r="C12" s="310"/>
      <c r="D12" s="310"/>
      <c r="E12" s="310"/>
      <c r="F12" s="310"/>
      <c r="G12" s="310"/>
      <c r="H12" s="310"/>
      <c r="I12" s="310"/>
    </row>
    <row r="13" spans="1:9" x14ac:dyDescent="0.25">
      <c r="A13" s="310"/>
      <c r="B13" s="310"/>
      <c r="C13" s="310"/>
      <c r="D13" s="310"/>
      <c r="E13" s="310"/>
      <c r="F13" s="310"/>
      <c r="G13" s="310"/>
      <c r="H13" s="310"/>
      <c r="I13" s="310"/>
    </row>
    <row r="14" spans="1:9" x14ac:dyDescent="0.25">
      <c r="A14" s="310"/>
      <c r="B14" s="310"/>
      <c r="C14" s="310"/>
      <c r="D14" s="310"/>
      <c r="E14" s="310"/>
      <c r="F14" s="310"/>
      <c r="G14" s="310"/>
      <c r="H14" s="310"/>
      <c r="I14" s="310"/>
    </row>
    <row r="15" spans="1:9" ht="19.5" customHeight="1" x14ac:dyDescent="0.3">
      <c r="A15" s="50"/>
    </row>
    <row r="16" spans="1:9" ht="19.5" customHeight="1" x14ac:dyDescent="0.3">
      <c r="A16" s="282" t="s">
        <v>31</v>
      </c>
      <c r="B16" s="283"/>
      <c r="C16" s="283"/>
      <c r="D16" s="283"/>
      <c r="E16" s="283"/>
      <c r="F16" s="283"/>
      <c r="G16" s="283"/>
      <c r="H16" s="284"/>
    </row>
    <row r="17" spans="1:14" ht="20.25" customHeight="1" x14ac:dyDescent="0.25">
      <c r="A17" s="285" t="s">
        <v>47</v>
      </c>
      <c r="B17" s="285"/>
      <c r="C17" s="285"/>
      <c r="D17" s="285"/>
      <c r="E17" s="285"/>
      <c r="F17" s="285"/>
      <c r="G17" s="285"/>
      <c r="H17" s="285"/>
    </row>
    <row r="18" spans="1:14" ht="26.25" customHeight="1" x14ac:dyDescent="0.4">
      <c r="A18" s="52" t="s">
        <v>33</v>
      </c>
      <c r="B18" s="281" t="s">
        <v>5</v>
      </c>
      <c r="C18" s="281"/>
      <c r="D18" s="213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6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86" t="s">
        <v>9</v>
      </c>
      <c r="C20" s="28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86" t="s">
        <v>11</v>
      </c>
      <c r="C21" s="286"/>
      <c r="D21" s="286"/>
      <c r="E21" s="286"/>
      <c r="F21" s="286"/>
      <c r="G21" s="286"/>
      <c r="H21" s="28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42534.450532407405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1" t="s">
        <v>127</v>
      </c>
      <c r="C26" s="281"/>
    </row>
    <row r="27" spans="1:14" ht="26.25" customHeight="1" x14ac:dyDescent="0.4">
      <c r="A27" s="61" t="s">
        <v>48</v>
      </c>
      <c r="B27" s="287" t="s">
        <v>128</v>
      </c>
      <c r="C27" s="287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88" t="s">
        <v>50</v>
      </c>
      <c r="D29" s="289"/>
      <c r="E29" s="289"/>
      <c r="F29" s="289"/>
      <c r="G29" s="29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1" t="s">
        <v>53</v>
      </c>
      <c r="D31" s="292"/>
      <c r="E31" s="292"/>
      <c r="F31" s="292"/>
      <c r="G31" s="292"/>
      <c r="H31" s="29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1" t="s">
        <v>55</v>
      </c>
      <c r="D32" s="292"/>
      <c r="E32" s="292"/>
      <c r="F32" s="292"/>
      <c r="G32" s="292"/>
      <c r="H32" s="29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294" t="s">
        <v>59</v>
      </c>
      <c r="E36" s="295"/>
      <c r="F36" s="294" t="s">
        <v>60</v>
      </c>
      <c r="G36" s="29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298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29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299" t="s">
        <v>78</v>
      </c>
      <c r="B46" s="300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301"/>
      <c r="B47" s="302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14">
        <f>Uniformity!C46</f>
        <v>544.798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3" t="s">
        <v>94</v>
      </c>
      <c r="D60" s="306">
        <v>32.130000000000003</v>
      </c>
      <c r="E60" s="134">
        <v>1</v>
      </c>
      <c r="F60" s="135">
        <v>65600629</v>
      </c>
      <c r="G60" s="215">
        <f>IF(ISBLANK(F60),"-",(F60/$D$50*$D$47*$B$68)*($B$57/$D$60))</f>
        <v>289.83657489624864</v>
      </c>
      <c r="H60" s="136">
        <f t="shared" ref="H60:H71" si="0">IF(ISBLANK(F60),"-",G60/$B$56)</f>
        <v>0.96612191632082878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04"/>
      <c r="D61" s="307"/>
      <c r="E61" s="137">
        <v>2</v>
      </c>
      <c r="F61" s="89">
        <v>65480066</v>
      </c>
      <c r="G61" s="216">
        <f>IF(ISBLANK(F61),"-",(F61/$D$50*$D$47*$B$68)*($B$57/$D$60))</f>
        <v>289.30390367781843</v>
      </c>
      <c r="H61" s="138">
        <f t="shared" si="0"/>
        <v>0.96434634559272814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04"/>
      <c r="D62" s="307"/>
      <c r="E62" s="137">
        <v>3</v>
      </c>
      <c r="F62" s="139">
        <v>65348432</v>
      </c>
      <c r="G62" s="216">
        <f>IF(ISBLANK(F62),"-",(F62/$D$50*$D$47*$B$68)*($B$57/$D$60))</f>
        <v>288.72231858814052</v>
      </c>
      <c r="H62" s="138">
        <f t="shared" si="0"/>
        <v>0.96240772862713508</v>
      </c>
      <c r="L62" s="64"/>
    </row>
    <row r="63" spans="1:12" ht="27" customHeight="1" x14ac:dyDescent="0.4">
      <c r="A63" s="76" t="s">
        <v>97</v>
      </c>
      <c r="B63" s="77">
        <v>1</v>
      </c>
      <c r="C63" s="305"/>
      <c r="D63" s="308"/>
      <c r="E63" s="140">
        <v>4</v>
      </c>
      <c r="F63" s="141"/>
      <c r="G63" s="21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3" t="s">
        <v>99</v>
      </c>
      <c r="D64" s="306">
        <v>29.87</v>
      </c>
      <c r="E64" s="134">
        <v>1</v>
      </c>
      <c r="F64" s="135">
        <v>62287541</v>
      </c>
      <c r="G64" s="217">
        <f>IF(ISBLANK(F64),"-",(F64/$D$50*$D$47*$B$68)*($B$57/$D$64))</f>
        <v>296.02055891940415</v>
      </c>
      <c r="H64" s="142">
        <f t="shared" si="0"/>
        <v>0.98673519639801388</v>
      </c>
    </row>
    <row r="65" spans="1:8" ht="26.25" customHeight="1" x14ac:dyDescent="0.4">
      <c r="A65" s="76" t="s">
        <v>100</v>
      </c>
      <c r="B65" s="77">
        <v>1</v>
      </c>
      <c r="C65" s="304"/>
      <c r="D65" s="307"/>
      <c r="E65" s="137">
        <v>2</v>
      </c>
      <c r="F65" s="89">
        <v>62235278</v>
      </c>
      <c r="G65" s="218">
        <f>IF(ISBLANK(F65),"-",(F65/$D$50*$D$47*$B$68)*($B$57/$D$64))</f>
        <v>295.77217983391728</v>
      </c>
      <c r="H65" s="143">
        <f t="shared" si="0"/>
        <v>0.98590726611305757</v>
      </c>
    </row>
    <row r="66" spans="1:8" ht="26.25" customHeight="1" x14ac:dyDescent="0.4">
      <c r="A66" s="76" t="s">
        <v>101</v>
      </c>
      <c r="B66" s="77">
        <v>1</v>
      </c>
      <c r="C66" s="304"/>
      <c r="D66" s="307"/>
      <c r="E66" s="137">
        <v>3</v>
      </c>
      <c r="F66" s="89">
        <v>61993084</v>
      </c>
      <c r="G66" s="218">
        <f>IF(ISBLANK(F66),"-",(F66/$D$50*$D$47*$B$68)*($B$57/$D$64))</f>
        <v>294.62115665824041</v>
      </c>
      <c r="H66" s="143">
        <f t="shared" si="0"/>
        <v>0.98207052219413471</v>
      </c>
    </row>
    <row r="67" spans="1:8" ht="27" customHeight="1" x14ac:dyDescent="0.4">
      <c r="A67" s="76" t="s">
        <v>102</v>
      </c>
      <c r="B67" s="77">
        <v>1</v>
      </c>
      <c r="C67" s="305"/>
      <c r="D67" s="308"/>
      <c r="E67" s="140">
        <v>4</v>
      </c>
      <c r="F67" s="141"/>
      <c r="G67" s="21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3" t="s">
        <v>104</v>
      </c>
      <c r="D68" s="306">
        <v>32.14</v>
      </c>
      <c r="E68" s="134">
        <v>1</v>
      </c>
      <c r="F68" s="135"/>
      <c r="G68" s="217" t="str">
        <f>IF(ISBLANK(F68),"-",(F68/$D$50*$D$47*$B$68)*($B$57/$D$68))</f>
        <v>-</v>
      </c>
      <c r="H68" s="138" t="str">
        <f t="shared" si="0"/>
        <v>-</v>
      </c>
    </row>
    <row r="69" spans="1:8" ht="27" customHeight="1" x14ac:dyDescent="0.4">
      <c r="A69" s="124" t="s">
        <v>105</v>
      </c>
      <c r="B69" s="146">
        <f>(D47*B68)/B56*B57</f>
        <v>29.055893333333334</v>
      </c>
      <c r="C69" s="304"/>
      <c r="D69" s="307"/>
      <c r="E69" s="137">
        <v>2</v>
      </c>
      <c r="F69" s="89"/>
      <c r="G69" s="218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316" t="s">
        <v>78</v>
      </c>
      <c r="B70" s="317"/>
      <c r="C70" s="304"/>
      <c r="D70" s="307"/>
      <c r="E70" s="137">
        <v>3</v>
      </c>
      <c r="F70" s="89"/>
      <c r="G70" s="218" t="str">
        <f>IF(ISBLANK(F70),"-",(F70/$D$50*$D$47*$B$68)*($B$57/$D$68))</f>
        <v>-</v>
      </c>
      <c r="H70" s="138" t="str">
        <f t="shared" si="0"/>
        <v>-</v>
      </c>
    </row>
    <row r="71" spans="1:8" ht="27" customHeight="1" x14ac:dyDescent="0.4">
      <c r="A71" s="318"/>
      <c r="B71" s="319"/>
      <c r="C71" s="315"/>
      <c r="D71" s="308"/>
      <c r="E71" s="140">
        <v>4</v>
      </c>
      <c r="F71" s="141"/>
      <c r="G71" s="21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24">
        <f>AVERAGE(G60:G71)</f>
        <v>292.37944876229489</v>
      </c>
      <c r="H72" s="151">
        <f>AVERAGE(H60:H71)</f>
        <v>0.97459816254098308</v>
      </c>
    </row>
    <row r="73" spans="1:8" ht="26.25" customHeight="1" x14ac:dyDescent="0.4">
      <c r="C73" s="148"/>
      <c r="D73" s="148"/>
      <c r="E73" s="148"/>
      <c r="F73" s="152" t="s">
        <v>84</v>
      </c>
      <c r="G73" s="220">
        <f>STDEV(G60:G71)/G72</f>
        <v>1.1758108193191908E-2</v>
      </c>
      <c r="H73" s="220">
        <f>STDEV(H60:H71)/H72</f>
        <v>1.1758108193191903E-2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311" t="str">
        <f>B20</f>
        <v>Isoniazid BP</v>
      </c>
      <c r="D76" s="311"/>
      <c r="E76" s="157" t="s">
        <v>108</v>
      </c>
      <c r="F76" s="157"/>
      <c r="G76" s="158">
        <f>H72</f>
        <v>0.97459816254098308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97" t="str">
        <f>B26</f>
        <v>ISONIAZID</v>
      </c>
      <c r="C79" s="297"/>
    </row>
    <row r="80" spans="1:8" ht="26.25" customHeight="1" x14ac:dyDescent="0.4">
      <c r="A80" s="61" t="s">
        <v>48</v>
      </c>
      <c r="B80" s="297" t="str">
        <f>B27</f>
        <v>I8-2</v>
      </c>
      <c r="C80" s="297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88" t="s">
        <v>50</v>
      </c>
      <c r="D82" s="289"/>
      <c r="E82" s="289"/>
      <c r="F82" s="289"/>
      <c r="G82" s="29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1" t="s">
        <v>111</v>
      </c>
      <c r="D84" s="292"/>
      <c r="E84" s="292"/>
      <c r="F84" s="292"/>
      <c r="G84" s="292"/>
      <c r="H84" s="29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1" t="s">
        <v>112</v>
      </c>
      <c r="D85" s="292"/>
      <c r="E85" s="292"/>
      <c r="F85" s="292"/>
      <c r="G85" s="292"/>
      <c r="H85" s="29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294" t="s">
        <v>60</v>
      </c>
      <c r="G89" s="296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322">
        <v>0.4889</v>
      </c>
      <c r="E91" s="221">
        <f>IF(ISBLANK(D91),"-",$D$101/$D$98*D91)</f>
        <v>0.51190715518252339</v>
      </c>
      <c r="F91" s="322">
        <v>0.47199999999999998</v>
      </c>
      <c r="G91" s="323">
        <f>IF(ISBLANK(F91),"-",$D$101/$F$98*F91)</f>
        <v>0.50901616449849507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324">
        <v>0.495</v>
      </c>
      <c r="E92" s="222">
        <f>IF(ISBLANK(D92),"-",$D$101/$D$98*D92)</f>
        <v>0.51829421520832286</v>
      </c>
      <c r="F92" s="324">
        <v>0.47139999999999999</v>
      </c>
      <c r="G92" s="325">
        <f>IF(ISBLANK(F92),"-",$D$101/$F$98*F92)</f>
        <v>0.50836911005209873</v>
      </c>
      <c r="I92" s="298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324">
        <v>0.4884</v>
      </c>
      <c r="E93" s="222">
        <f>IF(ISBLANK(D93),"-",$D$101/$D$98*D93)</f>
        <v>0.51138362567221185</v>
      </c>
      <c r="F93" s="324">
        <v>0.47349999999999998</v>
      </c>
      <c r="G93" s="325">
        <f>IF(ISBLANK(F93),"-",$D$101/$F$98*F93)</f>
        <v>0.51063380061448604</v>
      </c>
      <c r="I93" s="298"/>
    </row>
    <row r="94" spans="1:12" ht="27" customHeight="1" x14ac:dyDescent="0.4">
      <c r="A94" s="76" t="s">
        <v>69</v>
      </c>
      <c r="B94" s="77">
        <v>1</v>
      </c>
      <c r="C94" s="166">
        <v>4</v>
      </c>
      <c r="D94" s="326"/>
      <c r="E94" s="223" t="str">
        <f>IF(ISBLANK(D94),"-",$D$101/$D$98*D94)</f>
        <v>-</v>
      </c>
      <c r="F94" s="326"/>
      <c r="G94" s="327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7" t="s">
        <v>71</v>
      </c>
      <c r="D95" s="328">
        <f>AVERAGE(D91:D94)</f>
        <v>0.49076666666666663</v>
      </c>
      <c r="E95" s="329">
        <f>AVERAGE(E91:E94)</f>
        <v>0.51386166535435274</v>
      </c>
      <c r="F95" s="330">
        <f>AVERAGE(F91:F94)</f>
        <v>0.4723</v>
      </c>
      <c r="G95" s="331">
        <f>AVERAGE(G91:G94)</f>
        <v>0.50933969172169336</v>
      </c>
    </row>
    <row r="96" spans="1:12" ht="26.25" customHeight="1" x14ac:dyDescent="0.4">
      <c r="A96" s="76" t="s">
        <v>72</v>
      </c>
      <c r="B96" s="62">
        <v>1</v>
      </c>
      <c r="C96" s="168" t="s">
        <v>113</v>
      </c>
      <c r="D96" s="169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0" t="s">
        <v>114</v>
      </c>
      <c r="D97" s="171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2">
        <f>(B97/B96)*(B95/B94)*(B93/B92)*(B91/B90)*B89</f>
        <v>1000</v>
      </c>
      <c r="C98" s="170" t="s">
        <v>115</v>
      </c>
      <c r="D98" s="173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299" t="s">
        <v>78</v>
      </c>
      <c r="B99" s="313"/>
      <c r="C99" s="170" t="s">
        <v>116</v>
      </c>
      <c r="D99" s="174">
        <f>D98/$B$98</f>
        <v>1.59176E-2</v>
      </c>
      <c r="E99" s="110"/>
      <c r="F99" s="113">
        <f>F98/$B$98</f>
        <v>1.5454649999999999E-2</v>
      </c>
      <c r="G99" s="175"/>
      <c r="H99" s="102"/>
    </row>
    <row r="100" spans="1:10" ht="19.5" customHeight="1" x14ac:dyDescent="0.3">
      <c r="A100" s="301"/>
      <c r="B100" s="314"/>
      <c r="C100" s="170" t="s">
        <v>80</v>
      </c>
      <c r="D100" s="176">
        <f>$B$56/$B$116</f>
        <v>1.6666666666666666E-2</v>
      </c>
      <c r="F100" s="118"/>
      <c r="G100" s="177"/>
      <c r="H100" s="102"/>
    </row>
    <row r="101" spans="1:10" ht="18.75" x14ac:dyDescent="0.3">
      <c r="C101" s="170" t="s">
        <v>81</v>
      </c>
      <c r="D101" s="171">
        <f>D100*$B$98</f>
        <v>16.666666666666668</v>
      </c>
      <c r="F101" s="118"/>
      <c r="G101" s="175"/>
      <c r="H101" s="102"/>
    </row>
    <row r="102" spans="1:10" ht="19.5" customHeight="1" x14ac:dyDescent="0.3">
      <c r="C102" s="178" t="s">
        <v>82</v>
      </c>
      <c r="D102" s="179">
        <f>D101/B34</f>
        <v>16.666666666666668</v>
      </c>
      <c r="F102" s="122"/>
      <c r="G102" s="175"/>
      <c r="H102" s="102"/>
      <c r="J102" s="180"/>
    </row>
    <row r="103" spans="1:10" ht="18.75" x14ac:dyDescent="0.3">
      <c r="C103" s="181" t="s">
        <v>117</v>
      </c>
      <c r="D103" s="182">
        <f>AVERAGE(E91:E94,G91:G94)</f>
        <v>0.51160067853802305</v>
      </c>
      <c r="F103" s="122"/>
      <c r="G103" s="183"/>
      <c r="H103" s="102"/>
      <c r="J103" s="184"/>
    </row>
    <row r="104" spans="1:10" ht="18.75" x14ac:dyDescent="0.3">
      <c r="C104" s="152" t="s">
        <v>84</v>
      </c>
      <c r="D104" s="185">
        <f>STDEV(E91:E94,G91:G94)/D103</f>
        <v>6.9384315481187779E-3</v>
      </c>
      <c r="F104" s="122"/>
      <c r="G104" s="175"/>
      <c r="H104" s="102"/>
      <c r="J104" s="184"/>
    </row>
    <row r="105" spans="1:10" ht="19.5" customHeight="1" x14ac:dyDescent="0.3">
      <c r="C105" s="154" t="s">
        <v>20</v>
      </c>
      <c r="D105" s="186">
        <f>COUNT(E91:E94,G91:G94)</f>
        <v>6</v>
      </c>
      <c r="F105" s="122"/>
      <c r="G105" s="175"/>
      <c r="H105" s="102"/>
      <c r="J105" s="184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87" t="s">
        <v>119</v>
      </c>
      <c r="D107" s="188" t="s">
        <v>63</v>
      </c>
      <c r="E107" s="189" t="s">
        <v>120</v>
      </c>
      <c r="F107" s="190" t="s">
        <v>121</v>
      </c>
    </row>
    <row r="108" spans="1:10" ht="26.25" customHeight="1" x14ac:dyDescent="0.4">
      <c r="A108" s="76" t="s">
        <v>122</v>
      </c>
      <c r="B108" s="77">
        <v>5</v>
      </c>
      <c r="C108" s="191">
        <v>1</v>
      </c>
      <c r="D108" s="320">
        <v>0.49930000000000002</v>
      </c>
      <c r="E108" s="221">
        <f t="shared" ref="E108:E113" si="1">IF(ISBLANK(D108),"-",D108/$D$103*$D$100*$B$116)</f>
        <v>292.78694552956375</v>
      </c>
      <c r="F108" s="192">
        <f t="shared" ref="F108:F113" si="2">IF(ISBLANK(D108), "-", E108/$B$56)</f>
        <v>0.97595648509854582</v>
      </c>
    </row>
    <row r="109" spans="1:10" ht="26.25" customHeight="1" x14ac:dyDescent="0.4">
      <c r="A109" s="76" t="s">
        <v>95</v>
      </c>
      <c r="B109" s="77">
        <v>100</v>
      </c>
      <c r="C109" s="191">
        <v>2</v>
      </c>
      <c r="D109" s="320">
        <v>0.47810000000000002</v>
      </c>
      <c r="E109" s="222">
        <f t="shared" si="1"/>
        <v>280.35537484014503</v>
      </c>
      <c r="F109" s="193">
        <f t="shared" si="2"/>
        <v>0.93451791613381674</v>
      </c>
    </row>
    <row r="110" spans="1:10" ht="26.25" customHeight="1" x14ac:dyDescent="0.4">
      <c r="A110" s="76" t="s">
        <v>96</v>
      </c>
      <c r="B110" s="77">
        <v>1</v>
      </c>
      <c r="C110" s="191">
        <v>3</v>
      </c>
      <c r="D110" s="320">
        <v>0.46779999999999999</v>
      </c>
      <c r="E110" s="222">
        <f t="shared" si="1"/>
        <v>274.31550794858782</v>
      </c>
      <c r="F110" s="193">
        <f t="shared" si="2"/>
        <v>0.91438502649529274</v>
      </c>
    </row>
    <row r="111" spans="1:10" ht="26.25" customHeight="1" x14ac:dyDescent="0.4">
      <c r="A111" s="76" t="s">
        <v>97</v>
      </c>
      <c r="B111" s="77">
        <v>1</v>
      </c>
      <c r="C111" s="191">
        <v>4</v>
      </c>
      <c r="D111" s="320">
        <v>0.4582</v>
      </c>
      <c r="E111" s="222">
        <f t="shared" si="1"/>
        <v>268.68611744771903</v>
      </c>
      <c r="F111" s="193">
        <f t="shared" si="2"/>
        <v>0.89562039149239681</v>
      </c>
    </row>
    <row r="112" spans="1:10" ht="26.25" customHeight="1" x14ac:dyDescent="0.4">
      <c r="A112" s="76" t="s">
        <v>98</v>
      </c>
      <c r="B112" s="77">
        <v>1</v>
      </c>
      <c r="C112" s="191">
        <v>5</v>
      </c>
      <c r="D112" s="320">
        <v>0.4763</v>
      </c>
      <c r="E112" s="222">
        <f t="shared" si="1"/>
        <v>279.29986412123213</v>
      </c>
      <c r="F112" s="193">
        <f t="shared" si="2"/>
        <v>0.93099954707077381</v>
      </c>
    </row>
    <row r="113" spans="1:10" ht="26.25" customHeight="1" x14ac:dyDescent="0.4">
      <c r="A113" s="76" t="s">
        <v>100</v>
      </c>
      <c r="B113" s="77">
        <v>1</v>
      </c>
      <c r="C113" s="194">
        <v>6</v>
      </c>
      <c r="D113" s="321">
        <v>0.48749999999999999</v>
      </c>
      <c r="E113" s="223">
        <f t="shared" si="1"/>
        <v>285.86748637224576</v>
      </c>
      <c r="F113" s="195">
        <f t="shared" si="2"/>
        <v>0.95289162124081916</v>
      </c>
    </row>
    <row r="114" spans="1:10" ht="26.25" customHeight="1" x14ac:dyDescent="0.4">
      <c r="A114" s="76" t="s">
        <v>101</v>
      </c>
      <c r="B114" s="77">
        <v>1</v>
      </c>
      <c r="C114" s="191"/>
      <c r="D114" s="149"/>
      <c r="E114" s="50"/>
      <c r="F114" s="196"/>
    </row>
    <row r="115" spans="1:10" ht="26.25" customHeight="1" x14ac:dyDescent="0.4">
      <c r="A115" s="76" t="s">
        <v>102</v>
      </c>
      <c r="B115" s="77">
        <v>1</v>
      </c>
      <c r="C115" s="191"/>
      <c r="D115" s="197" t="s">
        <v>71</v>
      </c>
      <c r="E115" s="225">
        <f>AVERAGE(E108:E113)</f>
        <v>280.21854937658225</v>
      </c>
      <c r="F115" s="198">
        <f>AVERAGE(F108:F113)</f>
        <v>0.9340618312552742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199"/>
      <c r="D116" s="167" t="s">
        <v>84</v>
      </c>
      <c r="E116" s="200">
        <f>STDEV(E108:E113)/E115</f>
        <v>3.022118907163417E-2</v>
      </c>
      <c r="F116" s="200">
        <f>STDEV(F108:F113)/F115</f>
        <v>3.0221189071634142E-2</v>
      </c>
      <c r="I116" s="50"/>
    </row>
    <row r="117" spans="1:10" ht="27" customHeight="1" x14ac:dyDescent="0.4">
      <c r="A117" s="299" t="s">
        <v>78</v>
      </c>
      <c r="B117" s="300"/>
      <c r="C117" s="201"/>
      <c r="D117" s="202" t="s">
        <v>20</v>
      </c>
      <c r="E117" s="203">
        <f>COUNT(E108:E113)</f>
        <v>6</v>
      </c>
      <c r="F117" s="203">
        <f>COUNT(F108:F113)</f>
        <v>6</v>
      </c>
      <c r="I117" s="50"/>
      <c r="J117" s="184"/>
    </row>
    <row r="118" spans="1:10" ht="19.5" customHeight="1" x14ac:dyDescent="0.3">
      <c r="A118" s="301"/>
      <c r="B118" s="30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2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311" t="str">
        <f>B20</f>
        <v>Isoniazid BP</v>
      </c>
      <c r="D120" s="311"/>
      <c r="E120" s="157" t="s">
        <v>124</v>
      </c>
      <c r="F120" s="157"/>
      <c r="G120" s="158">
        <f>F115</f>
        <v>0.9340618312552742</v>
      </c>
      <c r="H120" s="50"/>
      <c r="I120" s="50"/>
    </row>
    <row r="121" spans="1:10" ht="19.5" customHeight="1" x14ac:dyDescent="0.3">
      <c r="A121" s="204"/>
      <c r="B121" s="204"/>
      <c r="C121" s="205"/>
      <c r="D121" s="205"/>
      <c r="E121" s="205"/>
      <c r="F121" s="205"/>
      <c r="G121" s="205"/>
      <c r="H121" s="205"/>
    </row>
    <row r="122" spans="1:10" ht="18.75" x14ac:dyDescent="0.3">
      <c r="B122" s="312" t="s">
        <v>26</v>
      </c>
      <c r="C122" s="312"/>
      <c r="E122" s="163" t="s">
        <v>27</v>
      </c>
      <c r="F122" s="206"/>
      <c r="G122" s="312" t="s">
        <v>28</v>
      </c>
      <c r="H122" s="312"/>
    </row>
    <row r="123" spans="1:10" ht="69.95" customHeight="1" x14ac:dyDescent="0.3">
      <c r="A123" s="207" t="s">
        <v>29</v>
      </c>
      <c r="B123" s="208"/>
      <c r="C123" s="208"/>
      <c r="E123" s="208"/>
      <c r="F123" s="50"/>
      <c r="G123" s="209"/>
      <c r="H123" s="209"/>
    </row>
    <row r="124" spans="1:10" ht="69.95" customHeight="1" x14ac:dyDescent="0.3">
      <c r="A124" s="207" t="s">
        <v>30</v>
      </c>
      <c r="B124" s="210"/>
      <c r="C124" s="210"/>
      <c r="E124" s="210"/>
      <c r="F124" s="50"/>
      <c r="G124" s="211"/>
      <c r="H124" s="211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2016-06-17T06:47:23Z</dcterms:modified>
</cp:coreProperties>
</file>