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92" i="3" l="1"/>
  <c r="D101" i="3"/>
  <c r="F45" i="3"/>
  <c r="G39" i="3" s="1"/>
  <c r="D45" i="3"/>
  <c r="D46" i="3" s="1"/>
  <c r="F98" i="3"/>
  <c r="F99" i="3" s="1"/>
  <c r="I39" i="3"/>
  <c r="D49" i="3"/>
  <c r="G41" i="3"/>
  <c r="E41" i="3"/>
  <c r="D102" i="3"/>
  <c r="G91" i="3"/>
  <c r="B57" i="3"/>
  <c r="B69" i="3" s="1"/>
  <c r="D97" i="3"/>
  <c r="D98" i="3" s="1"/>
  <c r="D99" i="3" s="1"/>
  <c r="D25" i="2"/>
  <c r="D29" i="2"/>
  <c r="D33" i="2"/>
  <c r="D37" i="2"/>
  <c r="D41" i="2"/>
  <c r="C50" i="2"/>
  <c r="D26" i="2"/>
  <c r="D30" i="2"/>
  <c r="D34" i="2"/>
  <c r="D38" i="2"/>
  <c r="D42" i="2"/>
  <c r="B49" i="2"/>
  <c r="E93" i="3" l="1"/>
  <c r="E94" i="3"/>
  <c r="G40" i="3"/>
  <c r="E39" i="3"/>
  <c r="F46" i="3"/>
  <c r="E38" i="3"/>
  <c r="G38" i="3"/>
  <c r="G42" i="3" s="1"/>
  <c r="G92" i="3"/>
  <c r="G93" i="3"/>
  <c r="G94" i="3"/>
  <c r="E40" i="3"/>
  <c r="E91" i="3"/>
  <c r="E92" i="3"/>
  <c r="G95" i="3" l="1"/>
  <c r="D52" i="3"/>
  <c r="E42" i="3"/>
  <c r="D50" i="3"/>
  <c r="G66" i="3" s="1"/>
  <c r="H66" i="3" s="1"/>
  <c r="E95" i="3"/>
  <c r="D105" i="3"/>
  <c r="D103" i="3"/>
  <c r="G63" i="3" l="1"/>
  <c r="H63" i="3" s="1"/>
  <c r="G67" i="3"/>
  <c r="H67" i="3" s="1"/>
  <c r="G68" i="3"/>
  <c r="H68" i="3" s="1"/>
  <c r="G60" i="3"/>
  <c r="H60" i="3" s="1"/>
  <c r="G62" i="3"/>
  <c r="H62" i="3" s="1"/>
  <c r="G70" i="3"/>
  <c r="H70" i="3" s="1"/>
  <c r="G64" i="3"/>
  <c r="H64" i="3" s="1"/>
  <c r="G61" i="3"/>
  <c r="H61" i="3" s="1"/>
  <c r="D51" i="3"/>
  <c r="G69" i="3"/>
  <c r="H69" i="3" s="1"/>
  <c r="G65" i="3"/>
  <c r="H65" i="3" s="1"/>
  <c r="G71" i="3"/>
  <c r="H7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<sst xmlns="http://schemas.openxmlformats.org/spreadsheetml/2006/main" count="233" uniqueCount="129">
  <si>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</si>
  <si>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</si>
  <si>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</si>
  <si>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</si>
  <si>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</si>
  <si>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</si>
  <si>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</si>
  <si>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NDQD2016061079</t>
  </si>
  <si>
    <t>Weight (mg):</t>
  </si>
  <si>
    <t>Isoniazid BP</t>
  </si>
  <si>
    <t>Standard Conc (mg/mL):</t>
  </si>
  <si>
    <t>Each uncoated tablet contains: Isoniazid B.P. 300 mg.</t>
  </si>
  <si>
    <t>2016-06-10 10:51:34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</si>
  <si>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</si>
  <si>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</si>
  <si>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</si>
  <si>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</si>
  <si>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</si>
  <si>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</si>
  <si>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</si>
  <si>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</si>
  <si>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</si>
  <si>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</si>
  <si>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</si>
  <si>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</si>
  <si>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</si>
  <si>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</si>
  <si>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</si>
  <si>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</si>
  <si>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</si>
  <si>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</si>
  <si>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</si>
  <si>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</si>
  <si>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</si>
  <si>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</si>
  <si>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</si>
  <si>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</si>
  <si>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</si>
  <si>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</si>
  <si>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</si>
  <si>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</si>
  <si>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</si>
  <si>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</si>
  <si>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</si>
  <si>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</si>
  <si>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</si>
  <si>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</si>
  <si>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</si>
  <si>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</si>
  <si>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</si>
  <si>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</si>
  <si>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</si>
  <si>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</si>
  <si>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</si>
  <si>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</si>
  <si>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</si>
  <si>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</si>
  <si>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</si>
  <si>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</si>
  <si>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</si>
  <si>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</si>
  <si>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</si>
  <si>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</si>
  <si>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</si>
  <si>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</si>
  <si>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</si>
  <si>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</si>
  <si>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</si>
  <si>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</si>
  <si>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</si>
  <si>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</si>
  <si>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</si>
  <si>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</si>
  <si>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</si>
  <si>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</si>
  <si>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</si>
  <si>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</si>
  <si>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</si>
  <si>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</si>
  <si>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</si>
  <si>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</si>
  <si>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</si>
  <si>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</si>
  <si>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</si>
  <si>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</si>
  <si>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</si>
  <si>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</si>
  <si>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</si>
  <si>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</si>
  <si>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</si>
  <si>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</si>
  <si>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</si>
  <si>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</si>
  <si>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</si>
  <si>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</si>
  <si>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</si>
  <si>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</si>
  <si>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</si>
  <si>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</si>
  <si>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</si>
  <si>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</si>
  <si>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</si>
  <si>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</si>
  <si>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</si>
  <si>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</si>
  <si>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</si>
  <si>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</si>
  <si>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</si>
  <si>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</si>
  <si>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</si>
  <si>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</si>
  <si>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</si>
  <si>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</si>
  <si>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</si>
  <si>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</si>
  <si>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</si>
  <si>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</si>
  <si>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</si>
  <si>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</si>
  <si>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</si>
  <si>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</si>
  <si>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</si>
  <si>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</si>
  <si>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</si>
  <si>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</si>
  <si>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 TABLETS BP 100MG</t>
  </si>
  <si>
    <t>2016-06-10 07:41:16</t>
  </si>
  <si>
    <t>ISONIAZID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</si>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</sst>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B38" sqref="B38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125</v>
      </c>
      <c r="D17" s="239"/>
      <c r="E17" s="240"/>
    </row>
    <row r="18" spans="1:5" ht="16.5" customHeight="1" x14ac:dyDescent="0.3">
      <c r="A18" s="241" t="s">
        <v>4</v>
      </c>
      <c r="B18" s="242" t="s">
        <v>7</v>
      </c>
      <c r="C18" s="240"/>
      <c r="D18" s="240"/>
      <c r="E18" s="240"/>
    </row>
    <row r="19" spans="1:5" ht="16.5" customHeight="1" x14ac:dyDescent="0.3">
      <c r="A19" s="241" t="s">
        <v>6</v>
      </c>
      <c r="B19" s="234">
        <v>98.5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16.16</v>
      </c>
      <c r="C20" s="240"/>
      <c r="D20" s="240"/>
      <c r="E20" s="240"/>
    </row>
    <row r="21" spans="1:5" ht="16.5" customHeight="1" x14ac:dyDescent="0.3">
      <c r="A21" s="238" t="s">
        <v>10</v>
      </c>
      <c r="B21" s="243">
        <f>B20/50</f>
        <v>0.32319999999999999</v>
      </c>
      <c r="C21" s="240"/>
      <c r="D21" s="240"/>
      <c r="E21" s="240"/>
    </row>
    <row r="22" spans="1:5" ht="15.75" customHeight="1" x14ac:dyDescent="0.25">
      <c r="A22" s="240"/>
      <c r="B22" s="240" t="s">
        <v>126</v>
      </c>
      <c r="C22" s="240"/>
      <c r="D22" s="240"/>
      <c r="E22" s="240"/>
    </row>
    <row r="23" spans="1:5" ht="16.5" customHeight="1" x14ac:dyDescent="0.3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246">
        <v>1</v>
      </c>
      <c r="B24" s="247">
        <v>60764085</v>
      </c>
      <c r="C24" s="247">
        <v>8472.9</v>
      </c>
      <c r="D24" s="248">
        <v>1</v>
      </c>
      <c r="E24" s="249">
        <v>3.8</v>
      </c>
    </row>
    <row r="25" spans="1:5" ht="16.5" customHeight="1" x14ac:dyDescent="0.3">
      <c r="A25" s="246">
        <v>2</v>
      </c>
      <c r="B25" s="247">
        <v>61359373</v>
      </c>
      <c r="C25" s="247">
        <v>8461.4</v>
      </c>
      <c r="D25" s="248">
        <v>1</v>
      </c>
      <c r="E25" s="248">
        <v>3.8</v>
      </c>
    </row>
    <row r="26" spans="1:5" ht="16.5" customHeight="1" x14ac:dyDescent="0.3">
      <c r="A26" s="246">
        <v>3</v>
      </c>
      <c r="B26" s="247">
        <v>61274055</v>
      </c>
      <c r="C26" s="247">
        <v>8459.7999999999993</v>
      </c>
      <c r="D26" s="248">
        <v>1</v>
      </c>
      <c r="E26" s="248">
        <v>3.8</v>
      </c>
    </row>
    <row r="27" spans="1:5" ht="16.5" customHeight="1" x14ac:dyDescent="0.3">
      <c r="A27" s="246">
        <v>4</v>
      </c>
      <c r="B27" s="247">
        <v>61366988</v>
      </c>
      <c r="C27" s="247">
        <v>8372.7999999999993</v>
      </c>
      <c r="D27" s="248">
        <v>1</v>
      </c>
      <c r="E27" s="248">
        <v>3.8</v>
      </c>
    </row>
    <row r="28" spans="1:5" ht="16.5" customHeight="1" x14ac:dyDescent="0.3">
      <c r="A28" s="246">
        <v>5</v>
      </c>
      <c r="B28" s="247">
        <v>61316965</v>
      </c>
      <c r="C28" s="247">
        <v>8477.2000000000007</v>
      </c>
      <c r="D28" s="248">
        <v>1</v>
      </c>
      <c r="E28" s="248">
        <v>3.8</v>
      </c>
    </row>
    <row r="29" spans="1:5" ht="16.5" customHeight="1" x14ac:dyDescent="0.3">
      <c r="A29" s="246">
        <v>6</v>
      </c>
      <c r="B29" s="250">
        <v>61244274</v>
      </c>
      <c r="C29" s="250">
        <v>8431.5</v>
      </c>
      <c r="D29" s="251">
        <v>1</v>
      </c>
      <c r="E29" s="251">
        <v>3.8</v>
      </c>
    </row>
    <row r="30" spans="1:5" ht="16.5" customHeight="1" x14ac:dyDescent="0.3">
      <c r="A30" s="252" t="s">
        <v>18</v>
      </c>
      <c r="B30" s="253">
        <f>AVERAGE(B24:B29)</f>
        <v>61220956.666666664</v>
      </c>
      <c r="C30" s="254">
        <f>AVERAGE(C24:C29)</f>
        <v>8445.9333333333325</v>
      </c>
      <c r="D30" s="255">
        <f>AVERAGE(D24:D29)</f>
        <v>1</v>
      </c>
      <c r="E30" s="255">
        <f>AVERAGE(E24:E29)</f>
        <v>3.8000000000000003</v>
      </c>
    </row>
    <row r="31" spans="1:5" ht="16.5" customHeight="1" x14ac:dyDescent="0.3">
      <c r="A31" s="256" t="s">
        <v>19</v>
      </c>
      <c r="B31" s="257">
        <f>(STDEV(B24:B29)/B30)</f>
        <v>3.7376355814837466E-3</v>
      </c>
      <c r="C31" s="258"/>
      <c r="D31" s="258"/>
      <c r="E31" s="259"/>
    </row>
    <row r="32" spans="1:5" s="234" customFormat="1" ht="16.5" customHeight="1" x14ac:dyDescent="0.3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5" t="s">
        <v>22</v>
      </c>
      <c r="C34" s="266"/>
      <c r="D34" s="266"/>
      <c r="E34" s="266"/>
    </row>
    <row r="35" spans="1:5" ht="16.5" customHeight="1" x14ac:dyDescent="0.3">
      <c r="A35" s="241"/>
      <c r="B35" s="265" t="s">
        <v>23</v>
      </c>
      <c r="C35" s="266"/>
      <c r="D35" s="266"/>
      <c r="E35" s="266"/>
    </row>
    <row r="36" spans="1:5" ht="16.5" customHeight="1" x14ac:dyDescent="0.3">
      <c r="A36" s="241"/>
      <c r="B36" s="265" t="s">
        <v>24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25</v>
      </c>
    </row>
    <row r="39" spans="1:5" ht="16.5" customHeight="1" x14ac:dyDescent="0.3">
      <c r="A39" s="241" t="s">
        <v>4</v>
      </c>
      <c r="B39" s="238"/>
      <c r="C39" s="240"/>
      <c r="D39" s="240"/>
      <c r="E39" s="240"/>
    </row>
    <row r="40" spans="1:5" ht="16.5" customHeight="1" x14ac:dyDescent="0.3">
      <c r="A40" s="241" t="s">
        <v>6</v>
      </c>
      <c r="B40" s="242"/>
      <c r="C40" s="240"/>
      <c r="D40" s="240"/>
      <c r="E40" s="240"/>
    </row>
    <row r="41" spans="1:5" ht="16.5" customHeight="1" x14ac:dyDescent="0.3">
      <c r="A41" s="238" t="s">
        <v>8</v>
      </c>
      <c r="B41" s="242"/>
      <c r="C41" s="240"/>
      <c r="D41" s="240"/>
      <c r="E41" s="240"/>
    </row>
    <row r="42" spans="1:5" ht="16.5" customHeight="1" x14ac:dyDescent="0.3">
      <c r="A42" s="238" t="s">
        <v>10</v>
      </c>
      <c r="B42" s="243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18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19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20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5" t="s">
        <v>22</v>
      </c>
      <c r="C55" s="266"/>
      <c r="D55" s="266"/>
      <c r="E55" s="266"/>
    </row>
    <row r="56" spans="1:7" ht="16.5" customHeight="1" x14ac:dyDescent="0.3">
      <c r="A56" s="241"/>
      <c r="B56" s="265" t="s">
        <v>23</v>
      </c>
      <c r="C56" s="266"/>
      <c r="D56" s="266"/>
      <c r="E56" s="266"/>
    </row>
    <row r="57" spans="1:7" ht="16.5" customHeight="1" x14ac:dyDescent="0.3">
      <c r="A57" s="241"/>
      <c r="B57" s="265" t="s">
        <v>24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8" t="s">
        <v>26</v>
      </c>
      <c r="C59" s="278"/>
      <c r="E59" s="271" t="s">
        <v>27</v>
      </c>
      <c r="F59" s="272"/>
      <c r="G59" s="271" t="s">
        <v>28</v>
      </c>
    </row>
    <row r="60" spans="1:7" ht="15" customHeight="1" x14ac:dyDescent="0.3">
      <c r="A60" s="273" t="s">
        <v>29</v>
      </c>
      <c r="B60" s="274"/>
      <c r="C60" s="274"/>
      <c r="E60" s="274"/>
      <c r="G60" s="274"/>
    </row>
    <row r="61" spans="1:7" ht="15" customHeight="1" x14ac:dyDescent="0.3">
      <c r="A61" s="273" t="s">
        <v>30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5" workbookViewId="0">
      <selection activeCell="B54" sqref="B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43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42"/>
    </row>
    <row r="14" spans="1:7" ht="16.5" customHeight="1" x14ac:dyDescent="0.3">
      <c r="A14" s="286" t="s">
        <v>33</v>
      </c>
      <c r="B14" s="286"/>
      <c r="C14" s="12" t="s">
        <v>5</v>
      </c>
    </row>
    <row r="15" spans="1:7" ht="16.5" customHeight="1" x14ac:dyDescent="0.3">
      <c r="A15" s="286" t="s">
        <v>34</v>
      </c>
      <c r="B15" s="286"/>
      <c r="C15" s="12" t="s">
        <v>7</v>
      </c>
    </row>
    <row r="16" spans="1:7" ht="16.5" customHeight="1" x14ac:dyDescent="0.3">
      <c r="A16" s="286" t="s">
        <v>35</v>
      </c>
      <c r="B16" s="286"/>
      <c r="C16" s="12" t="s">
        <v>9</v>
      </c>
    </row>
    <row r="17" spans="1:5" ht="16.5" customHeight="1" x14ac:dyDescent="0.3">
      <c r="A17" s="286" t="s">
        <v>36</v>
      </c>
      <c r="B17" s="286"/>
      <c r="C17" s="12" t="s">
        <v>11</v>
      </c>
    </row>
    <row r="18" spans="1:5" ht="16.5" customHeight="1" x14ac:dyDescent="0.3">
      <c r="A18" s="286" t="s">
        <v>37</v>
      </c>
      <c r="B18" s="286"/>
      <c r="C18" s="49" t="s">
        <v>12</v>
      </c>
    </row>
    <row r="19" spans="1:5" ht="16.5" customHeight="1" x14ac:dyDescent="0.3">
      <c r="A19" s="286" t="s">
        <v>38</v>
      </c>
      <c r="B19" s="2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1" t="s">
        <v>1</v>
      </c>
      <c r="B21" s="281"/>
      <c r="C21" s="11" t="s">
        <v>39</v>
      </c>
      <c r="D21" s="18"/>
    </row>
    <row r="22" spans="1:5" ht="15.75" customHeight="1" x14ac:dyDescent="0.3">
      <c r="A22" s="285"/>
      <c r="B22" s="285"/>
      <c r="C22" s="9"/>
      <c r="D22" s="285"/>
      <c r="E22" s="28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537.42999999999995</v>
      </c>
      <c r="D24" s="39">
        <f t="shared" ref="D24:D43" si="0">(C24-$C$46)/$C$46</f>
        <v>-3.092168196206671E-2</v>
      </c>
      <c r="E24" s="5"/>
    </row>
    <row r="25" spans="1:5" ht="15.75" customHeight="1" x14ac:dyDescent="0.3">
      <c r="C25" s="47">
        <v>541.79</v>
      </c>
      <c r="D25" s="40">
        <f t="shared" si="0"/>
        <v>-2.3059855367635058E-2</v>
      </c>
      <c r="E25" s="5"/>
    </row>
    <row r="26" spans="1:5" ht="15.75" customHeight="1" x14ac:dyDescent="0.3">
      <c r="C26" s="47">
        <v>554.91</v>
      </c>
      <c r="D26" s="40">
        <f t="shared" si="0"/>
        <v>5.977512651500292E-4</v>
      </c>
      <c r="E26" s="5"/>
    </row>
    <row r="27" spans="1:5" ht="15.75" customHeight="1" x14ac:dyDescent="0.3">
      <c r="C27" s="47">
        <v>536.70000000000005</v>
      </c>
      <c r="D27" s="40">
        <f t="shared" si="0"/>
        <v>-3.2237996965262659E-2</v>
      </c>
      <c r="E27" s="5"/>
    </row>
    <row r="28" spans="1:5" ht="15.75" customHeight="1" x14ac:dyDescent="0.3">
      <c r="C28" s="47">
        <v>578.53</v>
      </c>
      <c r="D28" s="40">
        <f t="shared" si="0"/>
        <v>4.31886558891122E-2</v>
      </c>
      <c r="E28" s="5"/>
    </row>
    <row r="29" spans="1:5" ht="15.75" customHeight="1" x14ac:dyDescent="0.3">
      <c r="C29" s="47">
        <v>556.89</v>
      </c>
      <c r="D29" s="40">
        <f t="shared" si="0"/>
        <v>4.1680303149148838E-3</v>
      </c>
      <c r="E29" s="5"/>
    </row>
    <row r="30" spans="1:5" ht="15.75" customHeight="1" x14ac:dyDescent="0.3">
      <c r="C30" s="47">
        <v>556</v>
      </c>
      <c r="D30" s="40">
        <f t="shared" si="0"/>
        <v>2.5632079137579934E-3</v>
      </c>
      <c r="E30" s="5"/>
    </row>
    <row r="31" spans="1:5" ht="15.75" customHeight="1" x14ac:dyDescent="0.3">
      <c r="C31" s="47">
        <v>533.19000000000005</v>
      </c>
      <c r="D31" s="40">
        <f t="shared" si="0"/>
        <v>-3.8567128008027557E-2</v>
      </c>
      <c r="E31" s="5"/>
    </row>
    <row r="32" spans="1:5" ht="15.75" customHeight="1" x14ac:dyDescent="0.3">
      <c r="C32" s="47">
        <v>557.16999999999996</v>
      </c>
      <c r="D32" s="40">
        <f t="shared" si="0"/>
        <v>4.6729182613462232E-3</v>
      </c>
      <c r="E32" s="5"/>
    </row>
    <row r="33" spans="1:7" ht="15.75" customHeight="1" x14ac:dyDescent="0.3">
      <c r="C33" s="47">
        <v>560.72</v>
      </c>
      <c r="D33" s="40">
        <f t="shared" si="0"/>
        <v>1.1074176153601456E-2</v>
      </c>
      <c r="E33" s="5"/>
    </row>
    <row r="34" spans="1:7" ht="15.75" customHeight="1" x14ac:dyDescent="0.3">
      <c r="C34" s="47">
        <v>556.44000000000005</v>
      </c>
      <c r="D34" s="40">
        <f t="shared" si="0"/>
        <v>3.3566032581502743E-3</v>
      </c>
      <c r="E34" s="5"/>
    </row>
    <row r="35" spans="1:7" ht="15.75" customHeight="1" x14ac:dyDescent="0.3">
      <c r="C35" s="47">
        <v>536.27</v>
      </c>
      <c r="D35" s="40">
        <f t="shared" si="0"/>
        <v>-3.301336059728241E-2</v>
      </c>
      <c r="E35" s="5"/>
    </row>
    <row r="36" spans="1:7" ht="15.75" customHeight="1" x14ac:dyDescent="0.3">
      <c r="C36" s="47">
        <v>556.16999999999996</v>
      </c>
      <c r="D36" s="40">
        <f t="shared" si="0"/>
        <v>2.869747024091263E-3</v>
      </c>
      <c r="E36" s="5"/>
    </row>
    <row r="37" spans="1:7" ht="15.75" customHeight="1" x14ac:dyDescent="0.3">
      <c r="C37" s="47">
        <v>559.84</v>
      </c>
      <c r="D37" s="40">
        <f t="shared" si="0"/>
        <v>9.487385464817099E-3</v>
      </c>
      <c r="E37" s="5"/>
    </row>
    <row r="38" spans="1:7" ht="15.75" customHeight="1" x14ac:dyDescent="0.3">
      <c r="C38" s="47">
        <v>555.87</v>
      </c>
      <c r="D38" s="40">
        <f t="shared" si="0"/>
        <v>2.328795652914857E-3</v>
      </c>
      <c r="E38" s="5"/>
    </row>
    <row r="39" spans="1:7" ht="15.75" customHeight="1" x14ac:dyDescent="0.3">
      <c r="C39" s="47">
        <v>558.96</v>
      </c>
      <c r="D39" s="40">
        <f t="shared" si="0"/>
        <v>7.9005947760327419E-3</v>
      </c>
      <c r="E39" s="5"/>
    </row>
    <row r="40" spans="1:7" ht="15.75" customHeight="1" x14ac:dyDescent="0.3">
      <c r="C40" s="47">
        <v>566.5</v>
      </c>
      <c r="D40" s="40">
        <f t="shared" si="0"/>
        <v>2.1496505904935077E-2</v>
      </c>
      <c r="E40" s="5"/>
    </row>
    <row r="41" spans="1:7" ht="15.75" customHeight="1" x14ac:dyDescent="0.3">
      <c r="C41" s="47">
        <v>555.58000000000004</v>
      </c>
      <c r="D41" s="40">
        <f t="shared" si="0"/>
        <v>1.8058759941109838E-3</v>
      </c>
      <c r="E41" s="5"/>
    </row>
    <row r="42" spans="1:7" ht="15.75" customHeight="1" x14ac:dyDescent="0.3">
      <c r="C42" s="47">
        <v>572.32000000000005</v>
      </c>
      <c r="D42" s="40">
        <f t="shared" si="0"/>
        <v>3.1990962505759037E-2</v>
      </c>
      <c r="E42" s="5"/>
    </row>
    <row r="43" spans="1:7" ht="16.5" customHeight="1" x14ac:dyDescent="0.3">
      <c r="C43" s="48">
        <v>560.29</v>
      </c>
      <c r="D43" s="41">
        <f t="shared" si="0"/>
        <v>1.0298812521581708E-2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11091.57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554.57849999999996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9">
        <f>C46</f>
        <v>554.57849999999996</v>
      </c>
      <c r="C49" s="45">
        <f>-IF(C46&lt;=80,10%,IF(C46&lt;250,7.5%,5%))</f>
        <v>-0.05</v>
      </c>
      <c r="D49" s="33">
        <f>IF(C46&lt;=80,C46*0.9,IF(C46&lt;250,C46*0.925,C46*0.95))</f>
        <v>526.84957499999996</v>
      </c>
    </row>
    <row r="50" spans="1:6" ht="17.25" customHeight="1" x14ac:dyDescent="0.3">
      <c r="B50" s="280"/>
      <c r="C50" s="46">
        <f>IF(C46&lt;=80, 10%, IF(C46&lt;250, 7.5%, 5%))</f>
        <v>0.05</v>
      </c>
      <c r="D50" s="33">
        <f>IF(C46&lt;=80, C46*1.1, IF(C46&lt;250, C46*1.075, C46*1.05))</f>
        <v>582.30742499999997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7" zoomScale="42" zoomScaleNormal="40" zoomScalePageLayoutView="42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5" t="s">
        <v>45</v>
      </c>
      <c r="B1" s="315"/>
      <c r="C1" s="315"/>
      <c r="D1" s="315"/>
      <c r="E1" s="315"/>
      <c r="F1" s="315"/>
      <c r="G1" s="315"/>
      <c r="H1" s="315"/>
      <c r="I1" s="315"/>
    </row>
    <row r="2" spans="1:9" ht="18.75" customHeight="1" x14ac:dyDescent="0.25">
      <c r="A2" s="315"/>
      <c r="B2" s="315"/>
      <c r="C2" s="315"/>
      <c r="D2" s="315"/>
      <c r="E2" s="315"/>
      <c r="F2" s="315"/>
      <c r="G2" s="315"/>
      <c r="H2" s="315"/>
      <c r="I2" s="315"/>
    </row>
    <row r="3" spans="1:9" ht="18.75" customHeight="1" x14ac:dyDescent="0.25">
      <c r="A3" s="315"/>
      <c r="B3" s="315"/>
      <c r="C3" s="315"/>
      <c r="D3" s="315"/>
      <c r="E3" s="315"/>
      <c r="F3" s="315"/>
      <c r="G3" s="315"/>
      <c r="H3" s="315"/>
      <c r="I3" s="315"/>
    </row>
    <row r="4" spans="1:9" ht="18.75" customHeight="1" x14ac:dyDescent="0.25">
      <c r="A4" s="315"/>
      <c r="B4" s="315"/>
      <c r="C4" s="315"/>
      <c r="D4" s="315"/>
      <c r="E4" s="315"/>
      <c r="F4" s="315"/>
      <c r="G4" s="315"/>
      <c r="H4" s="315"/>
      <c r="I4" s="315"/>
    </row>
    <row r="5" spans="1:9" ht="18.75" customHeight="1" x14ac:dyDescent="0.25">
      <c r="A5" s="315"/>
      <c r="B5" s="315"/>
      <c r="C5" s="315"/>
      <c r="D5" s="315"/>
      <c r="E5" s="315"/>
      <c r="F5" s="315"/>
      <c r="G5" s="315"/>
      <c r="H5" s="315"/>
      <c r="I5" s="315"/>
    </row>
    <row r="6" spans="1:9" ht="18.75" customHeight="1" x14ac:dyDescent="0.25">
      <c r="A6" s="315"/>
      <c r="B6" s="315"/>
      <c r="C6" s="315"/>
      <c r="D6" s="315"/>
      <c r="E6" s="315"/>
      <c r="F6" s="315"/>
      <c r="G6" s="315"/>
      <c r="H6" s="315"/>
      <c r="I6" s="315"/>
    </row>
    <row r="7" spans="1:9" ht="18.75" customHeight="1" x14ac:dyDescent="0.25">
      <c r="A7" s="315"/>
      <c r="B7" s="315"/>
      <c r="C7" s="315"/>
      <c r="D7" s="315"/>
      <c r="E7" s="315"/>
      <c r="F7" s="315"/>
      <c r="G7" s="315"/>
      <c r="H7" s="315"/>
      <c r="I7" s="315"/>
    </row>
    <row r="8" spans="1:9" x14ac:dyDescent="0.25">
      <c r="A8" s="316" t="s">
        <v>46</v>
      </c>
      <c r="B8" s="316"/>
      <c r="C8" s="316"/>
      <c r="D8" s="316"/>
      <c r="E8" s="316"/>
      <c r="F8" s="316"/>
      <c r="G8" s="316"/>
      <c r="H8" s="316"/>
      <c r="I8" s="316"/>
    </row>
    <row r="9" spans="1:9" x14ac:dyDescent="0.25">
      <c r="A9" s="316"/>
      <c r="B9" s="316"/>
      <c r="C9" s="316"/>
      <c r="D9" s="316"/>
      <c r="E9" s="316"/>
      <c r="F9" s="316"/>
      <c r="G9" s="316"/>
      <c r="H9" s="316"/>
      <c r="I9" s="316"/>
    </row>
    <row r="10" spans="1:9" x14ac:dyDescent="0.25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 x14ac:dyDescent="0.25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 x14ac:dyDescent="0.25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 x14ac:dyDescent="0.25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 x14ac:dyDescent="0.25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 x14ac:dyDescent="0.3">
      <c r="A15" s="50"/>
    </row>
    <row r="16" spans="1:9" ht="19.5" customHeight="1" x14ac:dyDescent="0.3">
      <c r="A16" s="288" t="s">
        <v>31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47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52" t="s">
        <v>33</v>
      </c>
      <c r="B18" s="287" t="s">
        <v>5</v>
      </c>
      <c r="C18" s="287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292" t="s">
        <v>9</v>
      </c>
      <c r="C20" s="29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292" t="s">
        <v>11</v>
      </c>
      <c r="C21" s="292"/>
      <c r="D21" s="292"/>
      <c r="E21" s="292"/>
      <c r="F21" s="292"/>
      <c r="G21" s="292"/>
      <c r="H21" s="292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87" t="s">
        <v>127</v>
      </c>
      <c r="C26" s="287"/>
    </row>
    <row r="27" spans="1:14" ht="26.25" customHeight="1" x14ac:dyDescent="0.4">
      <c r="A27" s="61" t="s">
        <v>48</v>
      </c>
      <c r="B27" s="293" t="s">
        <v>128</v>
      </c>
      <c r="C27" s="293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94" t="s">
        <v>50</v>
      </c>
      <c r="D29" s="295"/>
      <c r="E29" s="295"/>
      <c r="F29" s="295"/>
      <c r="G29" s="29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7" t="s">
        <v>53</v>
      </c>
      <c r="D31" s="298"/>
      <c r="E31" s="298"/>
      <c r="F31" s="298"/>
      <c r="G31" s="298"/>
      <c r="H31" s="29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7" t="s">
        <v>55</v>
      </c>
      <c r="D32" s="298"/>
      <c r="E32" s="298"/>
      <c r="F32" s="298"/>
      <c r="G32" s="298"/>
      <c r="H32" s="29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0" t="s">
        <v>59</v>
      </c>
      <c r="E36" s="301"/>
      <c r="F36" s="300" t="s">
        <v>60</v>
      </c>
      <c r="G36" s="3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304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30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305" t="s">
        <v>78</v>
      </c>
      <c r="B46" s="306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307"/>
      <c r="B47" s="308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554.57849999999996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09" t="s">
        <v>94</v>
      </c>
      <c r="D60" s="312">
        <v>34.159999999999997</v>
      </c>
      <c r="E60" s="134">
        <v>1</v>
      </c>
      <c r="F60" s="135"/>
      <c r="G60" s="221" t="str">
        <f>IF(ISBLANK(F60),"-",(F60/$D$50*$D$47*$B$68)*($B$57/$D$60))</f>
        <v>-</v>
      </c>
      <c r="H60" s="136" t="str">
        <f t="shared" ref="H60:H71" si="0">IF(ISBLANK(F60),"-",G60/$B$56)</f>
        <v>-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0"/>
      <c r="D61" s="313"/>
      <c r="E61" s="137">
        <v>2</v>
      </c>
      <c r="F61" s="89"/>
      <c r="G61" s="222" t="str">
        <f>IF(ISBLANK(F61),"-",(F61/$D$50*$D$47*$B$68)*($B$57/$D$60))</f>
        <v>-</v>
      </c>
      <c r="H61" s="138" t="str">
        <f t="shared" si="0"/>
        <v>-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0"/>
      <c r="D62" s="313"/>
      <c r="E62" s="137">
        <v>3</v>
      </c>
      <c r="F62" s="139"/>
      <c r="G62" s="222" t="str">
        <f>IF(ISBLANK(F62),"-",(F62/$D$50*$D$47*$B$68)*($B$57/$D$60))</f>
        <v>-</v>
      </c>
      <c r="H62" s="138" t="str">
        <f t="shared" si="0"/>
        <v>-</v>
      </c>
      <c r="L62" s="64"/>
    </row>
    <row r="63" spans="1:12" ht="27" customHeight="1" x14ac:dyDescent="0.4">
      <c r="A63" s="76" t="s">
        <v>97</v>
      </c>
      <c r="B63" s="77">
        <v>1</v>
      </c>
      <c r="C63" s="311"/>
      <c r="D63" s="31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9" t="s">
        <v>99</v>
      </c>
      <c r="D64" s="312">
        <v>31.68</v>
      </c>
      <c r="E64" s="134">
        <v>1</v>
      </c>
      <c r="F64" s="135">
        <v>60342172</v>
      </c>
      <c r="G64" s="223">
        <f>IF(ISBLANK(F64),"-",(F64/$D$50*$D$47*$B$68)*($B$57/$D$64))</f>
        <v>275.24484920002402</v>
      </c>
      <c r="H64" s="142">
        <f t="shared" si="0"/>
        <v>0.91748283066674674</v>
      </c>
    </row>
    <row r="65" spans="1:8" ht="26.25" customHeight="1" x14ac:dyDescent="0.4">
      <c r="A65" s="76" t="s">
        <v>100</v>
      </c>
      <c r="B65" s="77">
        <v>1</v>
      </c>
      <c r="C65" s="310"/>
      <c r="D65" s="313"/>
      <c r="E65" s="137">
        <v>2</v>
      </c>
      <c r="F65" s="89">
        <v>60268498</v>
      </c>
      <c r="G65" s="224">
        <f>IF(ISBLANK(F65),"-",(F65/$D$50*$D$47*$B$68)*($B$57/$D$64))</f>
        <v>274.90879253603856</v>
      </c>
      <c r="H65" s="143">
        <f t="shared" si="0"/>
        <v>0.91636264178679516</v>
      </c>
    </row>
    <row r="66" spans="1:8" ht="26.25" customHeight="1" x14ac:dyDescent="0.4">
      <c r="A66" s="76" t="s">
        <v>101</v>
      </c>
      <c r="B66" s="77">
        <v>1</v>
      </c>
      <c r="C66" s="310"/>
      <c r="D66" s="313"/>
      <c r="E66" s="137">
        <v>3</v>
      </c>
      <c r="F66" s="89">
        <v>60656026</v>
      </c>
      <c r="G66" s="224">
        <f>IF(ISBLANK(F66),"-",(F66/$D$50*$D$47*$B$68)*($B$57/$D$64))</f>
        <v>276.67646317806958</v>
      </c>
      <c r="H66" s="143">
        <f t="shared" si="0"/>
        <v>0.92225487726023192</v>
      </c>
    </row>
    <row r="67" spans="1:8" ht="27" customHeight="1" x14ac:dyDescent="0.4">
      <c r="A67" s="76" t="s">
        <v>102</v>
      </c>
      <c r="B67" s="77">
        <v>1</v>
      </c>
      <c r="C67" s="311"/>
      <c r="D67" s="31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09" t="s">
        <v>104</v>
      </c>
      <c r="D68" s="312">
        <v>29.22</v>
      </c>
      <c r="E68" s="134">
        <v>1</v>
      </c>
      <c r="F68" s="135">
        <v>57514151</v>
      </c>
      <c r="G68" s="223">
        <f>IF(ISBLANK(F68),"-",(F68/$D$50*$D$47*$B$68)*($B$57/$D$68))</f>
        <v>284.43166052153458</v>
      </c>
      <c r="H68" s="138">
        <f t="shared" si="0"/>
        <v>0.94810553507178197</v>
      </c>
    </row>
    <row r="69" spans="1:8" ht="27" customHeight="1" x14ac:dyDescent="0.4">
      <c r="A69" s="124" t="s">
        <v>105</v>
      </c>
      <c r="B69" s="146">
        <f>(D47*B68)/B56*B57</f>
        <v>29.57752</v>
      </c>
      <c r="C69" s="310"/>
      <c r="D69" s="313"/>
      <c r="E69" s="137">
        <v>2</v>
      </c>
      <c r="F69" s="89">
        <v>57599242</v>
      </c>
      <c r="G69" s="224">
        <f>IF(ISBLANK(F69),"-",(F69/$D$50*$D$47*$B$68)*($B$57/$D$68))</f>
        <v>284.85247129600708</v>
      </c>
      <c r="H69" s="138">
        <f t="shared" si="0"/>
        <v>0.9495082376533569</v>
      </c>
    </row>
    <row r="70" spans="1:8" ht="26.25" customHeight="1" x14ac:dyDescent="0.4">
      <c r="A70" s="322" t="s">
        <v>78</v>
      </c>
      <c r="B70" s="323"/>
      <c r="C70" s="310"/>
      <c r="D70" s="313"/>
      <c r="E70" s="137">
        <v>3</v>
      </c>
      <c r="F70" s="89">
        <v>57779991</v>
      </c>
      <c r="G70" s="224">
        <f>IF(ISBLANK(F70),"-",(F70/$D$50*$D$47*$B$68)*($B$57/$D$68))</f>
        <v>285.74635110321498</v>
      </c>
      <c r="H70" s="138">
        <f t="shared" si="0"/>
        <v>0.9524878370107166</v>
      </c>
    </row>
    <row r="71" spans="1:8" ht="27" customHeight="1" x14ac:dyDescent="0.4">
      <c r="A71" s="324"/>
      <c r="B71" s="325"/>
      <c r="C71" s="321"/>
      <c r="D71" s="31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280.31009797248146</v>
      </c>
      <c r="H72" s="151">
        <f>AVERAGE(H60:H71)</f>
        <v>0.93436699324160477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1.8551393245104908E-2</v>
      </c>
      <c r="H73" s="226">
        <f>STDEV(H60:H71)/H72</f>
        <v>1.8551393245104922E-2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317" t="str">
        <f>B20</f>
        <v>Isoniazid BP</v>
      </c>
      <c r="D76" s="317"/>
      <c r="E76" s="157" t="s">
        <v>108</v>
      </c>
      <c r="F76" s="157"/>
      <c r="G76" s="158">
        <f>H72</f>
        <v>0.93436699324160477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03" t="str">
        <f>B26</f>
        <v>ISONIAZID</v>
      </c>
      <c r="C79" s="303"/>
    </row>
    <row r="80" spans="1:8" ht="26.25" customHeight="1" x14ac:dyDescent="0.4">
      <c r="A80" s="61" t="s">
        <v>48</v>
      </c>
      <c r="B80" s="303" t="str">
        <f>B27</f>
        <v>I8-2</v>
      </c>
      <c r="C80" s="303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94" t="s">
        <v>50</v>
      </c>
      <c r="D82" s="295"/>
      <c r="E82" s="295"/>
      <c r="F82" s="295"/>
      <c r="G82" s="29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7" t="s">
        <v>111</v>
      </c>
      <c r="D84" s="298"/>
      <c r="E84" s="298"/>
      <c r="F84" s="298"/>
      <c r="G84" s="298"/>
      <c r="H84" s="29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7" t="s">
        <v>112</v>
      </c>
      <c r="D85" s="298"/>
      <c r="E85" s="298"/>
      <c r="F85" s="298"/>
      <c r="G85" s="298"/>
      <c r="H85" s="29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0" t="s">
        <v>60</v>
      </c>
      <c r="G89" s="302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0.51190715518252339</v>
      </c>
      <c r="F91" s="84">
        <v>0.47199999999999998</v>
      </c>
      <c r="G91" s="86">
        <f>IF(ISBLANK(F91),"-",$D$101/$F$98*F91)</f>
        <v>0.50901616449849507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0.51829421520832286</v>
      </c>
      <c r="F92" s="89">
        <v>0.47139999999999999</v>
      </c>
      <c r="G92" s="91">
        <f>IF(ISBLANK(F92),"-",$D$101/$F$98*F92)</f>
        <v>0.50836911005209873</v>
      </c>
      <c r="I92" s="304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0.51138362567221185</v>
      </c>
      <c r="F93" s="89">
        <v>0.47349999999999998</v>
      </c>
      <c r="G93" s="91">
        <f>IF(ISBLANK(F93),"-",$D$101/$F$98*F93)</f>
        <v>0.51063380061448604</v>
      </c>
      <c r="I93" s="30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0.51386166535435274</v>
      </c>
      <c r="F95" s="170">
        <f>AVERAGE(F91:F94)</f>
        <v>0.4723</v>
      </c>
      <c r="G95" s="171">
        <f>AVERAGE(G91:G94)</f>
        <v>0.50933969172169336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16.16</v>
      </c>
      <c r="E97" s="107"/>
      <c r="F97" s="106">
        <f>F96*$B$87</f>
        <v>15.69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15.9176</v>
      </c>
      <c r="E98" s="110"/>
      <c r="F98" s="109">
        <f>F97*$B$83/100</f>
        <v>15.454649999999999</v>
      </c>
    </row>
    <row r="99" spans="1:10" ht="19.5" customHeight="1" x14ac:dyDescent="0.3">
      <c r="A99" s="305" t="s">
        <v>78</v>
      </c>
      <c r="B99" s="319"/>
      <c r="C99" s="174" t="s">
        <v>116</v>
      </c>
      <c r="D99" s="178">
        <f>D98/$B$98</f>
        <v>1.59176E-2</v>
      </c>
      <c r="E99" s="110"/>
      <c r="F99" s="113">
        <f>F98/$B$98</f>
        <v>1.5454649999999999E-2</v>
      </c>
      <c r="G99" s="179"/>
      <c r="H99" s="102"/>
    </row>
    <row r="100" spans="1:10" ht="19.5" customHeight="1" x14ac:dyDescent="0.3">
      <c r="A100" s="307"/>
      <c r="B100" s="320"/>
      <c r="C100" s="174" t="s">
        <v>80</v>
      </c>
      <c r="D100" s="180">
        <f>$B$56/$B$116</f>
        <v>1.6666666666666666E-2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0.51160067853802305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6.9384315481187779E-3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5</v>
      </c>
      <c r="C108" s="195">
        <v>1</v>
      </c>
      <c r="D108" s="196">
        <v>0.49980000000000002</v>
      </c>
      <c r="E108" s="227">
        <f t="shared" ref="E108:E113" si="1">IF(ISBLANK(D108),"-",D108/$D$103*$D$100*$B$116)</f>
        <v>293.08014295148405</v>
      </c>
      <c r="F108" s="197">
        <f t="shared" ref="F108:F113" si="2">IF(ISBLANK(D108), "-", E108/$B$56)</f>
        <v>0.97693380983828015</v>
      </c>
    </row>
    <row r="109" spans="1:10" ht="26.25" customHeight="1" x14ac:dyDescent="0.4">
      <c r="A109" s="76" t="s">
        <v>95</v>
      </c>
      <c r="B109" s="77">
        <v>100</v>
      </c>
      <c r="C109" s="195">
        <v>2</v>
      </c>
      <c r="D109" s="196">
        <v>0.4577</v>
      </c>
      <c r="E109" s="228">
        <f t="shared" si="1"/>
        <v>268.39292002579873</v>
      </c>
      <c r="F109" s="198">
        <f t="shared" si="2"/>
        <v>0.89464306675266247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0.47270000000000001</v>
      </c>
      <c r="E110" s="228">
        <f t="shared" si="1"/>
        <v>277.18884268340634</v>
      </c>
      <c r="F110" s="198">
        <f t="shared" si="2"/>
        <v>0.92396280894468774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0.47239999999999999</v>
      </c>
      <c r="E111" s="228">
        <f t="shared" si="1"/>
        <v>277.01292423025416</v>
      </c>
      <c r="F111" s="198">
        <f t="shared" si="2"/>
        <v>0.92337641410084714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0.49099999999999999</v>
      </c>
      <c r="E112" s="228">
        <f t="shared" si="1"/>
        <v>287.9198683256875</v>
      </c>
      <c r="F112" s="198">
        <f t="shared" si="2"/>
        <v>0.95973289441895837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0.46460000000000001</v>
      </c>
      <c r="E113" s="229">
        <f t="shared" si="1"/>
        <v>272.4390444482982</v>
      </c>
      <c r="F113" s="201">
        <f t="shared" si="2"/>
        <v>0.90813014816099402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279.33895711082147</v>
      </c>
      <c r="F115" s="204">
        <f>AVERAGE(F108:F113)</f>
        <v>0.93112985703607176</v>
      </c>
    </row>
    <row r="116" spans="1:10" ht="27" customHeight="1" x14ac:dyDescent="0.4">
      <c r="A116" s="76" t="s">
        <v>103</v>
      </c>
      <c r="B116" s="108">
        <f>(B115/B114)*(B113/B112)*(B111/B110)*(B109/B108)*B107</f>
        <v>18000</v>
      </c>
      <c r="C116" s="205"/>
      <c r="D116" s="168" t="s">
        <v>84</v>
      </c>
      <c r="E116" s="206">
        <f>STDEV(E108:E113)/E115</f>
        <v>3.3578824695243127E-2</v>
      </c>
      <c r="F116" s="206">
        <f>STDEV(F108:F113)/F115</f>
        <v>3.3578824695243127E-2</v>
      </c>
      <c r="I116" s="50"/>
    </row>
    <row r="117" spans="1:10" ht="27" customHeight="1" x14ac:dyDescent="0.4">
      <c r="A117" s="305" t="s">
        <v>78</v>
      </c>
      <c r="B117" s="306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307"/>
      <c r="B118" s="308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317" t="str">
        <f>B20</f>
        <v>Isoniazid BP</v>
      </c>
      <c r="D120" s="317"/>
      <c r="E120" s="157" t="s">
        <v>124</v>
      </c>
      <c r="F120" s="157"/>
      <c r="G120" s="158">
        <f>F115</f>
        <v>0.93112985703607176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318" t="s">
        <v>26</v>
      </c>
      <c r="C122" s="318"/>
      <c r="E122" s="163" t="s">
        <v>27</v>
      </c>
      <c r="F122" s="212"/>
      <c r="G122" s="318" t="s">
        <v>28</v>
      </c>
      <c r="H122" s="318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2016-06-16T16:12:21Z</dcterms:modified>
</cp:coreProperties>
</file>