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2"/>
  </bookViews>
  <sheets>
    <sheet name="SST (2)" sheetId="5" r:id="rId1"/>
    <sheet name="Uniformity" sheetId="2" r:id="rId2"/>
    <sheet name="Isoniazid" sheetId="3" r:id="rId3"/>
  </sheets>
  <definedNames>
    <definedName name="_xlnm.Print_Area" localSheetId="2">Isoniazid!$A$1:$I$126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C120" i="3"/>
  <c r="B116" i="3"/>
  <c r="D100" i="3" s="1"/>
  <c r="D101" i="3" s="1"/>
  <c r="D102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D50" i="2" s="1"/>
  <c r="C45" i="2"/>
  <c r="D40" i="2"/>
  <c r="D36" i="2"/>
  <c r="D32" i="2"/>
  <c r="D29" i="2"/>
  <c r="D28" i="2"/>
  <c r="D25" i="2"/>
  <c r="D24" i="2"/>
  <c r="C19" i="2"/>
  <c r="I92" i="3" l="1"/>
  <c r="D97" i="3"/>
  <c r="D98" i="3" s="1"/>
  <c r="D49" i="3"/>
  <c r="D45" i="3"/>
  <c r="E38" i="3" s="1"/>
  <c r="F98" i="3"/>
  <c r="G94" i="3" s="1"/>
  <c r="D37" i="2"/>
  <c r="D27" i="2"/>
  <c r="D31" i="2"/>
  <c r="D35" i="2"/>
  <c r="D39" i="2"/>
  <c r="D43" i="2"/>
  <c r="C49" i="2"/>
  <c r="F44" i="3"/>
  <c r="F45" i="3" s="1"/>
  <c r="G38" i="3" s="1"/>
  <c r="D49" i="2"/>
  <c r="B57" i="3"/>
  <c r="B69" i="3" s="1"/>
  <c r="D33" i="2"/>
  <c r="D41" i="2"/>
  <c r="C50" i="2"/>
  <c r="D26" i="2"/>
  <c r="D30" i="2"/>
  <c r="D34" i="2"/>
  <c r="D38" i="2"/>
  <c r="D42" i="2"/>
  <c r="B49" i="2"/>
  <c r="E92" i="3" l="1"/>
  <c r="E91" i="3"/>
  <c r="E94" i="3"/>
  <c r="E40" i="3"/>
  <c r="E41" i="3"/>
  <c r="E39" i="3"/>
  <c r="D46" i="3"/>
  <c r="G93" i="3"/>
  <c r="G92" i="3"/>
  <c r="G41" i="3"/>
  <c r="F46" i="3"/>
  <c r="G39" i="3"/>
  <c r="D99" i="3"/>
  <c r="E93" i="3"/>
  <c r="F99" i="3"/>
  <c r="G91" i="3"/>
  <c r="G40" i="3"/>
  <c r="E95" i="3" l="1"/>
  <c r="D103" i="3"/>
  <c r="E113" i="3" s="1"/>
  <c r="F113" i="3" s="1"/>
  <c r="E42" i="3"/>
  <c r="D52" i="3"/>
  <c r="D50" i="3"/>
  <c r="G62" i="3" s="1"/>
  <c r="H62" i="3" s="1"/>
  <c r="G95" i="3"/>
  <c r="G42" i="3"/>
  <c r="D105" i="3"/>
  <c r="E109" i="3" l="1"/>
  <c r="F109" i="3" s="1"/>
  <c r="E108" i="3"/>
  <c r="F108" i="3" s="1"/>
  <c r="E110" i="3"/>
  <c r="F110" i="3" s="1"/>
  <c r="D104" i="3"/>
  <c r="E111" i="3"/>
  <c r="F111" i="3" s="1"/>
  <c r="E112" i="3"/>
  <c r="F112" i="3" s="1"/>
  <c r="D51" i="3"/>
  <c r="G66" i="3"/>
  <c r="H66" i="3" s="1"/>
  <c r="G69" i="3"/>
  <c r="H69" i="3" s="1"/>
  <c r="G61" i="3"/>
  <c r="H61" i="3" s="1"/>
  <c r="G67" i="3"/>
  <c r="H67" i="3" s="1"/>
  <c r="G71" i="3"/>
  <c r="H71" i="3" s="1"/>
  <c r="G70" i="3"/>
  <c r="H70" i="3" s="1"/>
  <c r="G68" i="3"/>
  <c r="H68" i="3" s="1"/>
  <c r="G60" i="3"/>
  <c r="G63" i="3"/>
  <c r="H63" i="3" s="1"/>
  <c r="G64" i="3"/>
  <c r="H64" i="3" s="1"/>
  <c r="G65" i="3"/>
  <c r="H65" i="3" s="1"/>
  <c r="E117" i="3" l="1"/>
  <c r="E115" i="3"/>
  <c r="E116" i="3" s="1"/>
  <c r="G74" i="3"/>
  <c r="H60" i="3"/>
  <c r="H72" i="3" s="1"/>
  <c r="G72" i="3"/>
  <c r="G73" i="3" s="1"/>
  <c r="F117" i="3"/>
  <c r="F115" i="3"/>
  <c r="H74" i="3" l="1"/>
  <c r="G120" i="3"/>
  <c r="F116" i="3"/>
  <c r="G76" i="3"/>
  <c r="H73" i="3"/>
</calcChain>
</file>

<file path=xl/sharedStrings.xml><?xml version="1.0" encoding="utf-8"?>
<sst xmlns="http://schemas.openxmlformats.org/spreadsheetml/2006/main" count="233" uniqueCount="131">
  <si>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</si>
  <si>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</si>
  <si>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</si>
  <si>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</si>
  <si>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</si>
  <si>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</si>
  <si>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</si>
  <si>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NDQD2016061080</t>
  </si>
  <si>
    <t>Weight (mg):</t>
  </si>
  <si>
    <t>Isoniazid BP</t>
  </si>
  <si>
    <t>Standard Conc (mg/mL):</t>
  </si>
  <si>
    <t>Each uncoated tablet contains: Isoniazid B.P. 300 mg.</t>
  </si>
  <si>
    <t>2016-06-10 10:54:09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</si>
  <si>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</si>
  <si>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</si>
  <si>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</si>
  <si>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</si>
  <si>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</si>
  <si>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</si>
  <si>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</si>
  <si>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</si>
  <si>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</si>
  <si>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</si>
  <si>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</si>
  <si>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</si>
  <si>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</si>
  <si>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</si>
  <si>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</si>
  <si>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</si>
  <si>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</si>
  <si>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</si>
  <si>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</si>
  <si>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</si>
  <si>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</si>
  <si>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</si>
  <si>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</si>
  <si>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</si>
  <si>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</si>
  <si>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</si>
  <si>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</si>
  <si>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</si>
  <si>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</si>
  <si>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</si>
  <si>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</si>
  <si>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</si>
  <si>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</si>
  <si>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</si>
  <si>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</si>
  <si>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</si>
  <si>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</si>
  <si>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</si>
  <si>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</si>
  <si>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</si>
  <si>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</si>
  <si>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</si>
  <si>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</si>
  <si>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</si>
  <si>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</si>
  <si>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</si>
  <si>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</si>
  <si>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</si>
  <si>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</si>
  <si>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</si>
  <si>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</si>
  <si>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</si>
  <si>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</si>
  <si>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</si>
  <si>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</si>
  <si>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</si>
  <si>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</si>
  <si>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</si>
  <si>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</si>
  <si>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</si>
  <si>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</si>
  <si>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</si>
  <si>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</si>
  <si>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</si>
  <si>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</si>
  <si>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</si>
  <si>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</si>
  <si>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</si>
  <si>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</si>
  <si>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</si>
  <si>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</si>
  <si>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</si>
  <si>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</si>
  <si>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</si>
  <si>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</si>
  <si>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</si>
  <si>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</si>
  <si>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</si>
  <si>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</si>
  <si>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</si>
  <si>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</si>
  <si>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</si>
  <si>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</si>
  <si>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</si>
  <si>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</si>
  <si>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</si>
  <si>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</si>
  <si>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</si>
  <si>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</si>
  <si>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</si>
  <si>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</si>
  <si>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</si>
  <si>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</si>
  <si>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</si>
  <si>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</si>
  <si>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</si>
  <si>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</si>
  <si>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</si>
  <si>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</si>
  <si>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</si>
  <si>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</si>
  <si>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</si>
  <si>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</si>
  <si>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</si>
  <si>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</si>
  <si>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</si>
  <si>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</si>
  <si>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</si>
  <si>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</si>
  <si>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</si>
  <si>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</si>
  <si>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</si>
  <si>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 TABLETS BP 100MG</t>
  </si>
  <si>
    <t>2016-06-10 07:41:16</t>
  </si>
  <si>
    <t>ISONIAZID</t>
  </si>
  <si>
    <t>I8-2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</si>
  <si>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1800</t>
    </r>
  </si>
  <si>
    <r>
      <t>The Assymetry of all peaks were below</t>
    </r>
    <r>
      <rPr>
        <b/>
        <sz val="12"/>
        <color rgb="FF000000"/>
        <rFont val="Book Antiqua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</si>
</sst>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73" fontId="7" fillId="3" borderId="3" xfId="1" applyNumberFormat="1" applyFont="1" applyFill="1" applyBorder="1" applyAlignment="1" applyProtection="1">
      <alignment horizontal="center"/>
      <protection locked="0"/>
    </xf>
    <xf numFmtId="173" fontId="7" fillId="3" borderId="4" xfId="1" applyNumberFormat="1" applyFont="1" applyFill="1" applyBorder="1" applyAlignment="1" applyProtection="1">
      <alignment horizontal="center"/>
      <protection locked="0"/>
    </xf>
    <xf numFmtId="173" fontId="7" fillId="3" borderId="5" xfId="1" applyNumberFormat="1" applyFont="1" applyFill="1" applyBorder="1" applyAlignment="1" applyProtection="1">
      <alignment horizontal="center"/>
      <protection locked="0"/>
    </xf>
    <xf numFmtId="173" fontId="5" fillId="4" borderId="1" xfId="1" applyNumberFormat="1" applyFont="1" applyFill="1" applyBorder="1" applyAlignment="1">
      <alignment horizontal="center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1" fillId="2" borderId="30" xfId="0" applyNumberFormat="1" applyFont="1" applyFill="1" applyBorder="1" applyAlignment="1">
      <alignment horizontal="center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1" fillId="2" borderId="32" xfId="0" applyNumberFormat="1" applyFont="1" applyFill="1" applyBorder="1" applyAlignment="1">
      <alignment horizontal="center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1" fillId="2" borderId="36" xfId="0" applyNumberFormat="1" applyFont="1" applyFill="1" applyBorder="1" applyAlignment="1">
      <alignment horizontal="center"/>
    </xf>
    <xf numFmtId="166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  <xf numFmtId="166" fontId="12" fillId="7" borderId="1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2" workbookViewId="0">
      <selection activeCell="E43" sqref="E43"/>
    </sheetView>
  </sheetViews>
  <sheetFormatPr defaultColWidth="9.109375" defaultRowHeight="13.8" x14ac:dyDescent="0.3"/>
  <cols>
    <col min="1" max="1" width="27.5546875" style="227" customWidth="1"/>
    <col min="2" max="2" width="20.44140625" style="227" customWidth="1"/>
    <col min="3" max="3" width="31.88671875" style="227" customWidth="1"/>
    <col min="4" max="4" width="25.88671875" style="227" customWidth="1"/>
    <col min="5" max="5" width="25.6640625" style="227" customWidth="1"/>
    <col min="6" max="6" width="23.109375" style="227" customWidth="1"/>
    <col min="7" max="7" width="28.44140625" style="227" customWidth="1"/>
    <col min="8" max="8" width="21.5546875" style="227" customWidth="1"/>
    <col min="9" max="9" width="9.109375" style="227" customWidth="1"/>
    <col min="10" max="16384" width="9.109375" style="263"/>
  </cols>
  <sheetData>
    <row r="14" spans="1:6" ht="15" customHeight="1" x14ac:dyDescent="0.3">
      <c r="A14" s="226"/>
      <c r="C14" s="228"/>
      <c r="F14" s="228"/>
    </row>
    <row r="15" spans="1:6" ht="18.75" customHeight="1" x14ac:dyDescent="0.35">
      <c r="A15" s="270" t="s">
        <v>0</v>
      </c>
      <c r="B15" s="270"/>
      <c r="C15" s="270"/>
      <c r="D15" s="270"/>
      <c r="E15" s="270"/>
    </row>
    <row r="16" spans="1:6" ht="16.5" customHeight="1" x14ac:dyDescent="0.3">
      <c r="A16" s="229" t="s">
        <v>1</v>
      </c>
      <c r="B16" s="230" t="s">
        <v>2</v>
      </c>
    </row>
    <row r="17" spans="1:5" ht="16.5" customHeight="1" x14ac:dyDescent="0.3">
      <c r="A17" s="231" t="s">
        <v>3</v>
      </c>
      <c r="B17" s="231" t="s">
        <v>125</v>
      </c>
      <c r="D17" s="232"/>
      <c r="E17" s="233"/>
    </row>
    <row r="18" spans="1:5" ht="16.5" customHeight="1" x14ac:dyDescent="0.3">
      <c r="A18" s="234" t="s">
        <v>4</v>
      </c>
      <c r="B18" s="235" t="s">
        <v>7</v>
      </c>
      <c r="C18" s="233"/>
      <c r="D18" s="233"/>
      <c r="E18" s="233"/>
    </row>
    <row r="19" spans="1:5" ht="16.5" customHeight="1" x14ac:dyDescent="0.3">
      <c r="A19" s="234" t="s">
        <v>6</v>
      </c>
      <c r="B19" s="227">
        <v>98.5</v>
      </c>
      <c r="C19" s="233"/>
      <c r="D19" s="233"/>
      <c r="E19" s="233"/>
    </row>
    <row r="20" spans="1:5" ht="16.5" customHeight="1" x14ac:dyDescent="0.3">
      <c r="A20" s="231" t="s">
        <v>8</v>
      </c>
      <c r="B20" s="235">
        <v>16.16</v>
      </c>
      <c r="C20" s="233"/>
      <c r="D20" s="233"/>
      <c r="E20" s="233"/>
    </row>
    <row r="21" spans="1:5" ht="16.5" customHeight="1" x14ac:dyDescent="0.3">
      <c r="A21" s="231" t="s">
        <v>10</v>
      </c>
      <c r="B21" s="236">
        <f>B20/50</f>
        <v>0.32319999999999999</v>
      </c>
      <c r="C21" s="233"/>
      <c r="D21" s="233"/>
      <c r="E21" s="233"/>
    </row>
    <row r="22" spans="1:5" ht="15.75" customHeight="1" x14ac:dyDescent="0.3">
      <c r="A22" s="233"/>
      <c r="B22" s="233" t="s">
        <v>126</v>
      </c>
      <c r="C22" s="233"/>
      <c r="D22" s="233"/>
      <c r="E22" s="233"/>
    </row>
    <row r="23" spans="1:5" ht="16.5" customHeight="1" x14ac:dyDescent="0.3">
      <c r="A23" s="237" t="s">
        <v>13</v>
      </c>
      <c r="B23" s="238" t="s">
        <v>14</v>
      </c>
      <c r="C23" s="237" t="s">
        <v>15</v>
      </c>
      <c r="D23" s="237" t="s">
        <v>16</v>
      </c>
      <c r="E23" s="237" t="s">
        <v>17</v>
      </c>
    </row>
    <row r="24" spans="1:5" ht="16.5" customHeight="1" x14ac:dyDescent="0.3">
      <c r="A24" s="239">
        <v>1</v>
      </c>
      <c r="B24" s="240">
        <v>60764085</v>
      </c>
      <c r="C24" s="240">
        <v>8472.9</v>
      </c>
      <c r="D24" s="321">
        <v>1</v>
      </c>
      <c r="E24" s="322">
        <v>3.8</v>
      </c>
    </row>
    <row r="25" spans="1:5" ht="16.5" customHeight="1" x14ac:dyDescent="0.3">
      <c r="A25" s="239">
        <v>2</v>
      </c>
      <c r="B25" s="240">
        <v>61359373</v>
      </c>
      <c r="C25" s="240">
        <v>8461.4</v>
      </c>
      <c r="D25" s="321">
        <v>1</v>
      </c>
      <c r="E25" s="321">
        <v>3.8</v>
      </c>
    </row>
    <row r="26" spans="1:5" ht="16.5" customHeight="1" x14ac:dyDescent="0.3">
      <c r="A26" s="239">
        <v>3</v>
      </c>
      <c r="B26" s="240">
        <v>61274055</v>
      </c>
      <c r="C26" s="240">
        <v>8459.7999999999993</v>
      </c>
      <c r="D26" s="321">
        <v>1</v>
      </c>
      <c r="E26" s="321">
        <v>3.8</v>
      </c>
    </row>
    <row r="27" spans="1:5" ht="16.5" customHeight="1" x14ac:dyDescent="0.3">
      <c r="A27" s="239">
        <v>4</v>
      </c>
      <c r="B27" s="240">
        <v>61366988</v>
      </c>
      <c r="C27" s="240">
        <v>8372.7999999999993</v>
      </c>
      <c r="D27" s="321">
        <v>1</v>
      </c>
      <c r="E27" s="321">
        <v>3.8</v>
      </c>
    </row>
    <row r="28" spans="1:5" ht="16.5" customHeight="1" x14ac:dyDescent="0.3">
      <c r="A28" s="239">
        <v>5</v>
      </c>
      <c r="B28" s="240">
        <v>61316965</v>
      </c>
      <c r="C28" s="240">
        <v>8477.2000000000007</v>
      </c>
      <c r="D28" s="321">
        <v>1</v>
      </c>
      <c r="E28" s="321">
        <v>3.8</v>
      </c>
    </row>
    <row r="29" spans="1:5" ht="16.5" customHeight="1" x14ac:dyDescent="0.3">
      <c r="A29" s="239">
        <v>6</v>
      </c>
      <c r="B29" s="243">
        <v>61244274</v>
      </c>
      <c r="C29" s="243">
        <v>8431.5</v>
      </c>
      <c r="D29" s="323">
        <v>1</v>
      </c>
      <c r="E29" s="323">
        <v>3.8</v>
      </c>
    </row>
    <row r="30" spans="1:5" ht="16.5" customHeight="1" x14ac:dyDescent="0.3">
      <c r="A30" s="245" t="s">
        <v>18</v>
      </c>
      <c r="B30" s="246">
        <f>AVERAGE(B24:B29)</f>
        <v>61220956.666666664</v>
      </c>
      <c r="C30" s="247">
        <f>AVERAGE(C24:C29)</f>
        <v>8445.9333333333325</v>
      </c>
      <c r="D30" s="324">
        <f>AVERAGE(D24:D29)</f>
        <v>1</v>
      </c>
      <c r="E30" s="324">
        <f>AVERAGE(E24:E29)</f>
        <v>3.8000000000000003</v>
      </c>
    </row>
    <row r="31" spans="1:5" ht="16.5" customHeight="1" x14ac:dyDescent="0.3">
      <c r="A31" s="249" t="s">
        <v>19</v>
      </c>
      <c r="B31" s="250">
        <f>(STDEV(B24:B29)/B30)</f>
        <v>3.7376355814837466E-3</v>
      </c>
      <c r="C31" s="251"/>
      <c r="D31" s="251"/>
      <c r="E31" s="252"/>
    </row>
    <row r="32" spans="1:5" s="227" customFormat="1" ht="16.5" customHeight="1" x14ac:dyDescent="0.3">
      <c r="A32" s="253" t="s">
        <v>20</v>
      </c>
      <c r="B32" s="254">
        <f>COUNT(B24:B29)</f>
        <v>6</v>
      </c>
      <c r="C32" s="255"/>
      <c r="D32" s="256"/>
      <c r="E32" s="257"/>
    </row>
    <row r="33" spans="1:5" s="227" customFormat="1" ht="15.75" customHeight="1" x14ac:dyDescent="0.3">
      <c r="A33" s="233"/>
      <c r="B33" s="233"/>
      <c r="C33" s="233"/>
      <c r="D33" s="233"/>
      <c r="E33" s="233"/>
    </row>
    <row r="34" spans="1:5" s="227" customFormat="1" ht="16.5" customHeight="1" x14ac:dyDescent="0.3">
      <c r="A34" s="234" t="s">
        <v>21</v>
      </c>
      <c r="B34" s="258" t="s">
        <v>22</v>
      </c>
      <c r="C34" s="259"/>
      <c r="D34" s="259"/>
      <c r="E34" s="259"/>
    </row>
    <row r="35" spans="1:5" ht="16.5" customHeight="1" x14ac:dyDescent="0.3">
      <c r="A35" s="234"/>
      <c r="B35" s="258" t="s">
        <v>129</v>
      </c>
      <c r="C35" s="259"/>
      <c r="D35" s="259"/>
      <c r="E35" s="259"/>
    </row>
    <row r="36" spans="1:5" ht="16.5" customHeight="1" x14ac:dyDescent="0.3">
      <c r="A36" s="234"/>
      <c r="B36" s="258" t="s">
        <v>130</v>
      </c>
      <c r="C36" s="259"/>
      <c r="D36" s="259"/>
      <c r="E36" s="259"/>
    </row>
    <row r="37" spans="1:5" ht="15.75" customHeight="1" x14ac:dyDescent="0.3">
      <c r="A37" s="233"/>
      <c r="B37" s="233"/>
      <c r="C37" s="233"/>
      <c r="D37" s="233"/>
      <c r="E37" s="233"/>
    </row>
    <row r="38" spans="1:5" ht="16.5" customHeight="1" x14ac:dyDescent="0.3">
      <c r="A38" s="229" t="s">
        <v>1</v>
      </c>
      <c r="B38" s="230" t="s">
        <v>25</v>
      </c>
    </row>
    <row r="39" spans="1:5" ht="16.5" customHeight="1" x14ac:dyDescent="0.3">
      <c r="A39" s="234" t="s">
        <v>4</v>
      </c>
      <c r="B39" s="231"/>
      <c r="C39" s="233"/>
      <c r="D39" s="233"/>
      <c r="E39" s="233"/>
    </row>
    <row r="40" spans="1:5" ht="16.5" customHeight="1" x14ac:dyDescent="0.3">
      <c r="A40" s="234" t="s">
        <v>6</v>
      </c>
      <c r="B40" s="235"/>
      <c r="C40" s="233"/>
      <c r="D40" s="233"/>
      <c r="E40" s="233"/>
    </row>
    <row r="41" spans="1:5" ht="16.5" customHeight="1" x14ac:dyDescent="0.3">
      <c r="A41" s="231" t="s">
        <v>8</v>
      </c>
      <c r="B41" s="235"/>
      <c r="C41" s="233"/>
      <c r="D41" s="233"/>
      <c r="E41" s="233"/>
    </row>
    <row r="42" spans="1:5" ht="16.5" customHeight="1" x14ac:dyDescent="0.3">
      <c r="A42" s="231" t="s">
        <v>10</v>
      </c>
      <c r="B42" s="236"/>
      <c r="C42" s="233"/>
      <c r="D42" s="233"/>
      <c r="E42" s="233"/>
    </row>
    <row r="43" spans="1:5" ht="15.75" customHeight="1" x14ac:dyDescent="0.3">
      <c r="A43" s="233"/>
      <c r="B43" s="233"/>
      <c r="C43" s="233"/>
      <c r="D43" s="233"/>
      <c r="E43" s="233"/>
    </row>
    <row r="44" spans="1:5" ht="16.5" customHeight="1" x14ac:dyDescent="0.3">
      <c r="A44" s="237" t="s">
        <v>13</v>
      </c>
      <c r="B44" s="238" t="s">
        <v>14</v>
      </c>
      <c r="C44" s="237" t="s">
        <v>15</v>
      </c>
      <c r="D44" s="237" t="s">
        <v>16</v>
      </c>
      <c r="E44" s="237" t="s">
        <v>17</v>
      </c>
    </row>
    <row r="45" spans="1:5" ht="16.5" customHeight="1" x14ac:dyDescent="0.3">
      <c r="A45" s="239">
        <v>1</v>
      </c>
      <c r="B45" s="240"/>
      <c r="C45" s="240"/>
      <c r="D45" s="241"/>
      <c r="E45" s="242"/>
    </row>
    <row r="46" spans="1:5" ht="16.5" customHeight="1" x14ac:dyDescent="0.3">
      <c r="A46" s="239">
        <v>2</v>
      </c>
      <c r="B46" s="240"/>
      <c r="C46" s="240"/>
      <c r="D46" s="241"/>
      <c r="E46" s="241"/>
    </row>
    <row r="47" spans="1:5" ht="16.5" customHeight="1" x14ac:dyDescent="0.3">
      <c r="A47" s="239">
        <v>3</v>
      </c>
      <c r="B47" s="240"/>
      <c r="C47" s="240"/>
      <c r="D47" s="241"/>
      <c r="E47" s="241"/>
    </row>
    <row r="48" spans="1:5" ht="16.5" customHeight="1" x14ac:dyDescent="0.3">
      <c r="A48" s="239">
        <v>4</v>
      </c>
      <c r="B48" s="240"/>
      <c r="C48" s="240"/>
      <c r="D48" s="241"/>
      <c r="E48" s="241"/>
    </row>
    <row r="49" spans="1:7" ht="16.5" customHeight="1" x14ac:dyDescent="0.3">
      <c r="A49" s="239">
        <v>5</v>
      </c>
      <c r="B49" s="240"/>
      <c r="C49" s="240"/>
      <c r="D49" s="241"/>
      <c r="E49" s="241"/>
    </row>
    <row r="50" spans="1:7" ht="16.5" customHeight="1" x14ac:dyDescent="0.3">
      <c r="A50" s="239">
        <v>6</v>
      </c>
      <c r="B50" s="243"/>
      <c r="C50" s="243"/>
      <c r="D50" s="244"/>
      <c r="E50" s="244"/>
    </row>
    <row r="51" spans="1:7" ht="16.5" customHeight="1" x14ac:dyDescent="0.3">
      <c r="A51" s="245" t="s">
        <v>18</v>
      </c>
      <c r="B51" s="246" t="e">
        <f>AVERAGE(B45:B50)</f>
        <v>#DIV/0!</v>
      </c>
      <c r="C51" s="247" t="e">
        <f>AVERAGE(C45:C50)</f>
        <v>#DIV/0!</v>
      </c>
      <c r="D51" s="248" t="e">
        <f>AVERAGE(D45:D50)</f>
        <v>#DIV/0!</v>
      </c>
      <c r="E51" s="248" t="e">
        <f>AVERAGE(E45:E50)</f>
        <v>#DIV/0!</v>
      </c>
    </row>
    <row r="52" spans="1:7" ht="16.5" customHeight="1" x14ac:dyDescent="0.3">
      <c r="A52" s="249" t="s">
        <v>19</v>
      </c>
      <c r="B52" s="250" t="e">
        <f>(STDEV(B45:B50)/B51)</f>
        <v>#DIV/0!</v>
      </c>
      <c r="C52" s="251"/>
      <c r="D52" s="251"/>
      <c r="E52" s="252"/>
    </row>
    <row r="53" spans="1:7" s="227" customFormat="1" ht="16.5" customHeight="1" x14ac:dyDescent="0.3">
      <c r="A53" s="253" t="s">
        <v>20</v>
      </c>
      <c r="B53" s="254">
        <f>COUNT(B45:B50)</f>
        <v>0</v>
      </c>
      <c r="C53" s="255"/>
      <c r="D53" s="256"/>
      <c r="E53" s="257"/>
    </row>
    <row r="54" spans="1:7" s="227" customFormat="1" ht="15.75" customHeight="1" x14ac:dyDescent="0.3">
      <c r="A54" s="233"/>
      <c r="B54" s="233"/>
      <c r="C54" s="233"/>
      <c r="D54" s="233"/>
      <c r="E54" s="233"/>
    </row>
    <row r="55" spans="1:7" s="227" customFormat="1" ht="16.5" customHeight="1" x14ac:dyDescent="0.3">
      <c r="A55" s="234" t="s">
        <v>21</v>
      </c>
      <c r="B55" s="258" t="s">
        <v>22</v>
      </c>
      <c r="C55" s="259"/>
      <c r="D55" s="259"/>
      <c r="E55" s="259"/>
    </row>
    <row r="56" spans="1:7" ht="16.5" customHeight="1" x14ac:dyDescent="0.3">
      <c r="A56" s="234"/>
      <c r="B56" s="258" t="s">
        <v>23</v>
      </c>
      <c r="C56" s="259"/>
      <c r="D56" s="259"/>
      <c r="E56" s="259"/>
    </row>
    <row r="57" spans="1:7" ht="16.5" customHeight="1" x14ac:dyDescent="0.3">
      <c r="A57" s="234"/>
      <c r="B57" s="258" t="s">
        <v>24</v>
      </c>
      <c r="C57" s="259"/>
      <c r="D57" s="259"/>
      <c r="E57" s="259"/>
    </row>
    <row r="58" spans="1:7" ht="14.25" customHeight="1" thickBot="1" x14ac:dyDescent="0.35">
      <c r="A58" s="260"/>
      <c r="B58" s="261"/>
      <c r="D58" s="262"/>
      <c r="F58" s="263"/>
      <c r="G58" s="263"/>
    </row>
    <row r="59" spans="1:7" ht="15" customHeight="1" x14ac:dyDescent="0.3">
      <c r="B59" s="271" t="s">
        <v>26</v>
      </c>
      <c r="C59" s="271"/>
      <c r="E59" s="264" t="s">
        <v>27</v>
      </c>
      <c r="F59" s="265"/>
      <c r="G59" s="264" t="s">
        <v>28</v>
      </c>
    </row>
    <row r="60" spans="1:7" ht="15" customHeight="1" x14ac:dyDescent="0.3">
      <c r="A60" s="266" t="s">
        <v>29</v>
      </c>
      <c r="B60" s="267"/>
      <c r="C60" s="267"/>
      <c r="E60" s="267"/>
      <c r="G60" s="267"/>
    </row>
    <row r="61" spans="1:7" ht="15" customHeight="1" x14ac:dyDescent="0.3">
      <c r="A61" s="266" t="s">
        <v>30</v>
      </c>
      <c r="B61" s="268"/>
      <c r="C61" s="268"/>
      <c r="E61" s="268"/>
      <c r="G61" s="2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5" workbookViewId="0">
      <selection activeCell="F44" sqref="F4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75" t="s">
        <v>31</v>
      </c>
      <c r="B11" s="276"/>
      <c r="C11" s="276"/>
      <c r="D11" s="276"/>
      <c r="E11" s="276"/>
      <c r="F11" s="277"/>
      <c r="G11" s="43"/>
    </row>
    <row r="12" spans="1:7" ht="16.5" customHeight="1" x14ac:dyDescent="0.3">
      <c r="A12" s="274" t="s">
        <v>32</v>
      </c>
      <c r="B12" s="274"/>
      <c r="C12" s="274"/>
      <c r="D12" s="274"/>
      <c r="E12" s="274"/>
      <c r="F12" s="274"/>
      <c r="G12" s="42"/>
    </row>
    <row r="14" spans="1:7" ht="16.5" customHeight="1" x14ac:dyDescent="0.3">
      <c r="A14" s="279" t="s">
        <v>33</v>
      </c>
      <c r="B14" s="279"/>
      <c r="C14" s="12" t="s">
        <v>5</v>
      </c>
    </row>
    <row r="15" spans="1:7" ht="16.5" customHeight="1" x14ac:dyDescent="0.3">
      <c r="A15" s="279" t="s">
        <v>34</v>
      </c>
      <c r="B15" s="279"/>
      <c r="C15" s="12" t="s">
        <v>7</v>
      </c>
    </row>
    <row r="16" spans="1:7" ht="16.5" customHeight="1" x14ac:dyDescent="0.3">
      <c r="A16" s="279" t="s">
        <v>35</v>
      </c>
      <c r="B16" s="279"/>
      <c r="C16" s="12" t="s">
        <v>9</v>
      </c>
    </row>
    <row r="17" spans="1:5" ht="16.5" customHeight="1" x14ac:dyDescent="0.3">
      <c r="A17" s="279" t="s">
        <v>36</v>
      </c>
      <c r="B17" s="279"/>
      <c r="C17" s="12" t="s">
        <v>11</v>
      </c>
    </row>
    <row r="18" spans="1:5" ht="16.5" customHeight="1" x14ac:dyDescent="0.3">
      <c r="A18" s="279" t="s">
        <v>37</v>
      </c>
      <c r="B18" s="279"/>
      <c r="C18" s="49" t="s">
        <v>12</v>
      </c>
    </row>
    <row r="19" spans="1:5" ht="16.5" customHeight="1" x14ac:dyDescent="0.3">
      <c r="A19" s="279" t="s">
        <v>38</v>
      </c>
      <c r="B19" s="27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74" t="s">
        <v>1</v>
      </c>
      <c r="B21" s="274"/>
      <c r="C21" s="11" t="s">
        <v>39</v>
      </c>
      <c r="D21" s="18"/>
    </row>
    <row r="22" spans="1:5" ht="15.75" customHeight="1" x14ac:dyDescent="0.3">
      <c r="A22" s="278"/>
      <c r="B22" s="278"/>
      <c r="C22" s="9"/>
      <c r="D22" s="278"/>
      <c r="E22" s="27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548.85</v>
      </c>
      <c r="D24" s="39">
        <f t="shared" ref="D24:D43" si="0">(C24-$C$46)/$C$46</f>
        <v>1.3519208770520084E-3</v>
      </c>
      <c r="E24" s="5"/>
    </row>
    <row r="25" spans="1:5" ht="15.75" customHeight="1" x14ac:dyDescent="0.3">
      <c r="C25" s="47">
        <v>546.83000000000004</v>
      </c>
      <c r="D25" s="40">
        <f t="shared" si="0"/>
        <v>-2.3334774652484869E-3</v>
      </c>
      <c r="E25" s="5"/>
    </row>
    <row r="26" spans="1:5" ht="15.75" customHeight="1" x14ac:dyDescent="0.3">
      <c r="C26" s="47">
        <v>556.37</v>
      </c>
      <c r="D26" s="40">
        <f t="shared" si="0"/>
        <v>1.5071819656309387E-2</v>
      </c>
      <c r="E26" s="5"/>
    </row>
    <row r="27" spans="1:5" ht="15.75" customHeight="1" x14ac:dyDescent="0.3">
      <c r="C27" s="47">
        <v>548.08000000000004</v>
      </c>
      <c r="D27" s="40">
        <f t="shared" si="0"/>
        <v>-5.2909184121922242E-5</v>
      </c>
      <c r="E27" s="5"/>
    </row>
    <row r="28" spans="1:5" ht="15.75" customHeight="1" x14ac:dyDescent="0.3">
      <c r="C28" s="47">
        <v>547.66</v>
      </c>
      <c r="D28" s="40">
        <f t="shared" si="0"/>
        <v>-8.1918012658058073E-4</v>
      </c>
      <c r="E28" s="5"/>
    </row>
    <row r="29" spans="1:5" ht="15.75" customHeight="1" x14ac:dyDescent="0.3">
      <c r="C29" s="47">
        <v>546.70000000000005</v>
      </c>
      <c r="D29" s="40">
        <f t="shared" si="0"/>
        <v>-2.5706565664856411E-3</v>
      </c>
      <c r="E29" s="5"/>
    </row>
    <row r="30" spans="1:5" ht="15.75" customHeight="1" x14ac:dyDescent="0.3">
      <c r="C30" s="47">
        <v>536.49</v>
      </c>
      <c r="D30" s="40">
        <f t="shared" si="0"/>
        <v>-2.1198338286727486E-2</v>
      </c>
      <c r="E30" s="5"/>
    </row>
    <row r="31" spans="1:5" ht="15.75" customHeight="1" x14ac:dyDescent="0.3">
      <c r="C31" s="47">
        <v>553.37</v>
      </c>
      <c r="D31" s="40">
        <f t="shared" si="0"/>
        <v>9.5984557816056332E-3</v>
      </c>
      <c r="E31" s="5"/>
    </row>
    <row r="32" spans="1:5" ht="15.75" customHeight="1" x14ac:dyDescent="0.3">
      <c r="C32" s="47">
        <v>554.72</v>
      </c>
      <c r="D32" s="40">
        <f t="shared" si="0"/>
        <v>1.2061469525222364E-2</v>
      </c>
      <c r="E32" s="5"/>
    </row>
    <row r="33" spans="1:7" ht="15.75" customHeight="1" x14ac:dyDescent="0.3">
      <c r="C33" s="47">
        <v>550.15</v>
      </c>
      <c r="D33" s="40">
        <f t="shared" si="0"/>
        <v>3.7237118894235524E-3</v>
      </c>
      <c r="E33" s="5"/>
    </row>
    <row r="34" spans="1:7" ht="15.75" customHeight="1" x14ac:dyDescent="0.3">
      <c r="C34" s="47">
        <v>555.34</v>
      </c>
      <c r="D34" s="40">
        <f t="shared" si="0"/>
        <v>1.3192631392661148E-2</v>
      </c>
      <c r="E34" s="5"/>
    </row>
    <row r="35" spans="1:7" ht="15.75" customHeight="1" x14ac:dyDescent="0.3">
      <c r="C35" s="47">
        <v>545.87</v>
      </c>
      <c r="D35" s="40">
        <f t="shared" si="0"/>
        <v>-4.0849539051537546E-3</v>
      </c>
      <c r="E35" s="5"/>
    </row>
    <row r="36" spans="1:7" ht="15.75" customHeight="1" x14ac:dyDescent="0.3">
      <c r="C36" s="47">
        <v>544.15</v>
      </c>
      <c r="D36" s="40">
        <f t="shared" si="0"/>
        <v>-7.2230158599839575E-3</v>
      </c>
      <c r="E36" s="5"/>
    </row>
    <row r="37" spans="1:7" ht="15.75" customHeight="1" x14ac:dyDescent="0.3">
      <c r="C37" s="47">
        <v>554.49</v>
      </c>
      <c r="D37" s="40">
        <f t="shared" si="0"/>
        <v>1.1641844961495043E-2</v>
      </c>
      <c r="E37" s="5"/>
    </row>
    <row r="38" spans="1:7" ht="15.75" customHeight="1" x14ac:dyDescent="0.3">
      <c r="C38" s="47">
        <v>546.49</v>
      </c>
      <c r="D38" s="40">
        <f t="shared" si="0"/>
        <v>-2.9537920377149703E-3</v>
      </c>
      <c r="E38" s="5"/>
    </row>
    <row r="39" spans="1:7" ht="15.75" customHeight="1" x14ac:dyDescent="0.3">
      <c r="C39" s="47">
        <v>546.41999999999996</v>
      </c>
      <c r="D39" s="40">
        <f t="shared" si="0"/>
        <v>-3.0815038614581494E-3</v>
      </c>
      <c r="E39" s="5"/>
    </row>
    <row r="40" spans="1:7" ht="15.75" customHeight="1" x14ac:dyDescent="0.3">
      <c r="C40" s="47">
        <v>549.1</v>
      </c>
      <c r="D40" s="40">
        <f t="shared" si="0"/>
        <v>1.8080345332773212E-3</v>
      </c>
      <c r="E40" s="5"/>
    </row>
    <row r="41" spans="1:7" ht="15.75" customHeight="1" x14ac:dyDescent="0.3">
      <c r="C41" s="47">
        <v>546.16</v>
      </c>
      <c r="D41" s="40">
        <f t="shared" si="0"/>
        <v>-3.5558620639324582E-3</v>
      </c>
      <c r="E41" s="5"/>
    </row>
    <row r="42" spans="1:7" ht="15.75" customHeight="1" x14ac:dyDescent="0.3">
      <c r="C42" s="47">
        <v>545.38</v>
      </c>
      <c r="D42" s="40">
        <f t="shared" si="0"/>
        <v>-4.9789366713553843E-3</v>
      </c>
      <c r="E42" s="5"/>
    </row>
    <row r="43" spans="1:7" ht="16.5" customHeight="1" x14ac:dyDescent="0.3">
      <c r="C43" s="48">
        <v>539.55999999999995</v>
      </c>
      <c r="D43" s="41">
        <f t="shared" si="0"/>
        <v>-1.559726258828076E-2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10962.179999999998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548.10899999999992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72">
        <f>C46</f>
        <v>548.10899999999992</v>
      </c>
      <c r="C49" s="45">
        <f>-IF(C46&lt;=80,10%,IF(C46&lt;250,7.5%,5%))</f>
        <v>-0.05</v>
      </c>
      <c r="D49" s="33">
        <f>IF(C46&lt;=80,C46*0.9,IF(C46&lt;250,C46*0.925,C46*0.95))</f>
        <v>520.70354999999995</v>
      </c>
    </row>
    <row r="50" spans="1:6" ht="17.25" customHeight="1" x14ac:dyDescent="0.3">
      <c r="B50" s="273"/>
      <c r="C50" s="46">
        <f>IF(C46&lt;=80, 10%, IF(C46&lt;250, 7.5%, 5%))</f>
        <v>0.05</v>
      </c>
      <c r="D50" s="33">
        <f>IF(C46&lt;=80, C46*1.1, IF(C46&lt;250, C46*1.075, C46*1.05))</f>
        <v>575.5144499999999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10" zoomScale="60" zoomScaleNormal="40" zoomScalePageLayoutView="44" workbookViewId="0">
      <selection activeCell="D108" sqref="D10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08" t="s">
        <v>45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3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3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3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3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3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3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3">
      <c r="A8" s="309" t="s">
        <v>46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3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3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3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3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3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3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x14ac:dyDescent="0.35">
      <c r="A15" s="50"/>
    </row>
    <row r="16" spans="1:9" ht="19.5" customHeight="1" x14ac:dyDescent="0.35">
      <c r="A16" s="281" t="s">
        <v>31</v>
      </c>
      <c r="B16" s="282"/>
      <c r="C16" s="282"/>
      <c r="D16" s="282"/>
      <c r="E16" s="282"/>
      <c r="F16" s="282"/>
      <c r="G16" s="282"/>
      <c r="H16" s="283"/>
    </row>
    <row r="17" spans="1:14" ht="20.25" customHeight="1" x14ac:dyDescent="0.3">
      <c r="A17" s="284" t="s">
        <v>47</v>
      </c>
      <c r="B17" s="284"/>
      <c r="C17" s="284"/>
      <c r="D17" s="284"/>
      <c r="E17" s="284"/>
      <c r="F17" s="284"/>
      <c r="G17" s="284"/>
      <c r="H17" s="284"/>
    </row>
    <row r="18" spans="1:14" ht="26.25" customHeight="1" x14ac:dyDescent="0.5">
      <c r="A18" s="52" t="s">
        <v>33</v>
      </c>
      <c r="B18" s="280" t="s">
        <v>5</v>
      </c>
      <c r="C18" s="280"/>
      <c r="D18" s="212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25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285" t="s">
        <v>9</v>
      </c>
      <c r="C20" s="285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285" t="s">
        <v>11</v>
      </c>
      <c r="C21" s="285"/>
      <c r="D21" s="285"/>
      <c r="E21" s="285"/>
      <c r="F21" s="285"/>
      <c r="G21" s="285"/>
      <c r="H21" s="285"/>
      <c r="I21" s="56"/>
    </row>
    <row r="22" spans="1:14" ht="26.25" customHeight="1" x14ac:dyDescent="0.5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280" t="s">
        <v>127</v>
      </c>
      <c r="C26" s="280"/>
    </row>
    <row r="27" spans="1:14" ht="26.25" customHeight="1" x14ac:dyDescent="0.5">
      <c r="A27" s="61" t="s">
        <v>48</v>
      </c>
      <c r="B27" s="286" t="s">
        <v>128</v>
      </c>
      <c r="C27" s="286"/>
    </row>
    <row r="28" spans="1:14" ht="27" customHeight="1" x14ac:dyDescent="0.45">
      <c r="A28" s="61" t="s">
        <v>6</v>
      </c>
      <c r="B28" s="62">
        <v>98.5</v>
      </c>
    </row>
    <row r="29" spans="1:14" s="3" customFormat="1" ht="27" customHeight="1" x14ac:dyDescent="0.5">
      <c r="A29" s="61" t="s">
        <v>49</v>
      </c>
      <c r="B29" s="63">
        <v>0</v>
      </c>
      <c r="C29" s="287" t="s">
        <v>50</v>
      </c>
      <c r="D29" s="288"/>
      <c r="E29" s="288"/>
      <c r="F29" s="288"/>
      <c r="G29" s="289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290" t="s">
        <v>53</v>
      </c>
      <c r="D31" s="291"/>
      <c r="E31" s="291"/>
      <c r="F31" s="291"/>
      <c r="G31" s="291"/>
      <c r="H31" s="292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290" t="s">
        <v>55</v>
      </c>
      <c r="D32" s="291"/>
      <c r="E32" s="291"/>
      <c r="F32" s="291"/>
      <c r="G32" s="291"/>
      <c r="H32" s="292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50</v>
      </c>
      <c r="C36" s="51"/>
      <c r="D36" s="293" t="s">
        <v>59</v>
      </c>
      <c r="E36" s="294"/>
      <c r="F36" s="293" t="s">
        <v>60</v>
      </c>
      <c r="G36" s="295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1</v>
      </c>
      <c r="C38" s="83">
        <v>1</v>
      </c>
      <c r="D38" s="84">
        <v>61070181</v>
      </c>
      <c r="E38" s="85">
        <f>IF(ISBLANK(D38),"-",$D$48/$D$45*D38)</f>
        <v>61386320.550836809</v>
      </c>
      <c r="F38" s="84">
        <v>58954947</v>
      </c>
      <c r="G38" s="86">
        <f>IF(ISBLANK(F38),"-",$D$48/$F$45*F38)</f>
        <v>61035296.94946181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8">
        <v>2</v>
      </c>
      <c r="D39" s="89">
        <v>61354174</v>
      </c>
      <c r="E39" s="90">
        <f>IF(ISBLANK(D39),"-",$D$48/$D$45*D39)</f>
        <v>61671783.685982808</v>
      </c>
      <c r="F39" s="89">
        <v>59193221</v>
      </c>
      <c r="G39" s="91">
        <f>IF(ISBLANK(F39),"-",$D$48/$F$45*F39)</f>
        <v>61281978.95131886</v>
      </c>
      <c r="I39" s="297">
        <f>ABS((F43/D43*D42)-F42)/D42</f>
        <v>5.3717355275709885E-3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8">
        <v>3</v>
      </c>
      <c r="D40" s="89">
        <v>61348558</v>
      </c>
      <c r="E40" s="90">
        <f>IF(ISBLANK(D40),"-",$D$48/$D$45*D40)</f>
        <v>61666138.613861382</v>
      </c>
      <c r="F40" s="89">
        <v>59292685</v>
      </c>
      <c r="G40" s="91">
        <f>IF(ISBLANK(F40),"-",$D$48/$F$45*F40)</f>
        <v>61384952.748849057</v>
      </c>
      <c r="I40" s="297"/>
      <c r="L40" s="69"/>
      <c r="M40" s="69"/>
      <c r="N40" s="92"/>
    </row>
    <row r="41" spans="1:14" ht="27" customHeight="1" x14ac:dyDescent="0.45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5">
      <c r="A42" s="76" t="s">
        <v>70</v>
      </c>
      <c r="B42" s="77">
        <v>1</v>
      </c>
      <c r="C42" s="98" t="s">
        <v>71</v>
      </c>
      <c r="D42" s="99">
        <f>AVERAGE(D38:D41)</f>
        <v>61257637.666666664</v>
      </c>
      <c r="E42" s="100">
        <f>AVERAGE(E38:E41)</f>
        <v>61574747.616893671</v>
      </c>
      <c r="F42" s="99">
        <f>AVERAGE(F38:F41)</f>
        <v>59146951</v>
      </c>
      <c r="G42" s="101">
        <f>AVERAGE(G38:G41)</f>
        <v>61234076.21654325</v>
      </c>
      <c r="H42" s="102"/>
    </row>
    <row r="43" spans="1:14" ht="26.25" customHeight="1" x14ac:dyDescent="0.45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5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5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15.9176</v>
      </c>
      <c r="E45" s="110"/>
      <c r="F45" s="109">
        <f>F44*$B$30/100</f>
        <v>15.454649999999999</v>
      </c>
      <c r="H45" s="102"/>
    </row>
    <row r="46" spans="1:14" ht="19.5" customHeight="1" x14ac:dyDescent="0.35">
      <c r="A46" s="298" t="s">
        <v>78</v>
      </c>
      <c r="B46" s="299"/>
      <c r="C46" s="105" t="s">
        <v>79</v>
      </c>
      <c r="D46" s="111">
        <f>D45/$B$45</f>
        <v>0.31835200000000002</v>
      </c>
      <c r="E46" s="112"/>
      <c r="F46" s="113">
        <f>F45/$B$45</f>
        <v>0.30909300000000001</v>
      </c>
      <c r="H46" s="102"/>
    </row>
    <row r="47" spans="1:14" ht="27" customHeight="1" x14ac:dyDescent="0.45">
      <c r="A47" s="300"/>
      <c r="B47" s="301"/>
      <c r="C47" s="114" t="s">
        <v>80</v>
      </c>
      <c r="D47" s="115">
        <v>0.32</v>
      </c>
      <c r="E47" s="116"/>
      <c r="F47" s="112"/>
      <c r="H47" s="102"/>
    </row>
    <row r="48" spans="1:14" ht="18" x14ac:dyDescent="0.35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5">
      <c r="C49" s="119" t="s">
        <v>82</v>
      </c>
      <c r="D49" s="120">
        <f>D48/B34</f>
        <v>16</v>
      </c>
      <c r="F49" s="118"/>
      <c r="H49" s="102"/>
    </row>
    <row r="50" spans="1:12" ht="18" x14ac:dyDescent="0.35">
      <c r="C50" s="74" t="s">
        <v>83</v>
      </c>
      <c r="D50" s="121">
        <f>AVERAGE(E38:E41,G38:G41)</f>
        <v>61404411.916718453</v>
      </c>
      <c r="F50" s="122"/>
      <c r="H50" s="102"/>
    </row>
    <row r="51" spans="1:12" ht="18" x14ac:dyDescent="0.35">
      <c r="C51" s="76" t="s">
        <v>84</v>
      </c>
      <c r="D51" s="123">
        <f>STDEV(E38:E41,G38:G41)/D50</f>
        <v>3.9350922175568296E-3</v>
      </c>
      <c r="F51" s="122"/>
      <c r="H51" s="102"/>
    </row>
    <row r="52" spans="1:12" ht="19.5" customHeight="1" x14ac:dyDescent="0.35">
      <c r="C52" s="124" t="s">
        <v>20</v>
      </c>
      <c r="D52" s="125">
        <f>COUNT(E38:E41,G38:G41)</f>
        <v>6</v>
      </c>
      <c r="F52" s="122"/>
    </row>
    <row r="54" spans="1:12" ht="18" x14ac:dyDescent="0.35">
      <c r="A54" s="126" t="s">
        <v>1</v>
      </c>
      <c r="B54" s="127" t="s">
        <v>85</v>
      </c>
    </row>
    <row r="55" spans="1:12" ht="18" x14ac:dyDescent="0.35">
      <c r="A55" s="51" t="s">
        <v>86</v>
      </c>
      <c r="B55" s="128" t="str">
        <f>B21</f>
        <v>Each uncoated tablet contains: Isoniazid B.P. 300 mg.</v>
      </c>
    </row>
    <row r="56" spans="1:12" ht="26.25" customHeight="1" x14ac:dyDescent="0.45">
      <c r="A56" s="129" t="s">
        <v>87</v>
      </c>
      <c r="B56" s="130">
        <v>300</v>
      </c>
      <c r="C56" s="51" t="str">
        <f>B20</f>
        <v>Isoniazid BP</v>
      </c>
      <c r="H56" s="131"/>
    </row>
    <row r="57" spans="1:12" ht="18" x14ac:dyDescent="0.35">
      <c r="A57" s="128" t="s">
        <v>88</v>
      </c>
      <c r="B57" s="213">
        <f>Uniformity!C46</f>
        <v>548.10899999999992</v>
      </c>
      <c r="H57" s="131"/>
    </row>
    <row r="58" spans="1:12" ht="19.5" customHeight="1" x14ac:dyDescent="0.35">
      <c r="H58" s="131"/>
      <c r="J58" s="175"/>
    </row>
    <row r="59" spans="1:12" s="3" customFormat="1" ht="27" customHeight="1" x14ac:dyDescent="0.45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J59" s="175"/>
      <c r="L59" s="64"/>
    </row>
    <row r="60" spans="1:12" s="3" customFormat="1" ht="26.25" customHeight="1" x14ac:dyDescent="0.45">
      <c r="A60" s="76" t="s">
        <v>93</v>
      </c>
      <c r="B60" s="77">
        <v>1</v>
      </c>
      <c r="C60" s="302" t="s">
        <v>94</v>
      </c>
      <c r="D60" s="305">
        <v>29.73</v>
      </c>
      <c r="E60" s="134">
        <v>1</v>
      </c>
      <c r="F60" s="135">
        <v>57489952</v>
      </c>
      <c r="G60" s="214">
        <f>IF(ISBLANK(F60),"-",(F60/$D$50*$D$47*$B$68)*($B$57/$D$60))</f>
        <v>276.17500871724451</v>
      </c>
      <c r="H60" s="136">
        <f t="shared" ref="H60:H71" si="0">IF(ISBLANK(F60),"-",G60/$B$56)</f>
        <v>0.92058336239081506</v>
      </c>
      <c r="J60" s="175"/>
      <c r="L60" s="64"/>
    </row>
    <row r="61" spans="1:12" s="3" customFormat="1" ht="26.25" customHeight="1" x14ac:dyDescent="0.45">
      <c r="A61" s="76" t="s">
        <v>95</v>
      </c>
      <c r="B61" s="77">
        <v>1</v>
      </c>
      <c r="C61" s="303"/>
      <c r="D61" s="306"/>
      <c r="E61" s="137">
        <v>2</v>
      </c>
      <c r="F61" s="89">
        <v>57502848</v>
      </c>
      <c r="G61" s="215">
        <f>IF(ISBLANK(F61),"-",(F61/$D$50*$D$47*$B$68)*($B$57/$D$60))</f>
        <v>276.23695959367626</v>
      </c>
      <c r="H61" s="138">
        <f t="shared" si="0"/>
        <v>0.92078986531225415</v>
      </c>
      <c r="J61" s="175"/>
      <c r="L61" s="64"/>
    </row>
    <row r="62" spans="1:12" s="3" customFormat="1" ht="26.25" customHeight="1" x14ac:dyDescent="0.45">
      <c r="A62" s="76" t="s">
        <v>96</v>
      </c>
      <c r="B62" s="77">
        <v>1</v>
      </c>
      <c r="C62" s="303"/>
      <c r="D62" s="306"/>
      <c r="E62" s="137">
        <v>3</v>
      </c>
      <c r="F62" s="139">
        <v>57446791</v>
      </c>
      <c r="G62" s="215">
        <f>IF(ISBLANK(F62),"-",(F62/$D$50*$D$47*$B$68)*($B$57/$D$60))</f>
        <v>275.96766831885202</v>
      </c>
      <c r="H62" s="138">
        <f t="shared" si="0"/>
        <v>0.91989222772950674</v>
      </c>
      <c r="J62" s="175"/>
      <c r="L62" s="64"/>
    </row>
    <row r="63" spans="1:12" ht="27" customHeight="1" x14ac:dyDescent="0.45">
      <c r="A63" s="76" t="s">
        <v>97</v>
      </c>
      <c r="B63" s="77">
        <v>1</v>
      </c>
      <c r="C63" s="304"/>
      <c r="D63" s="307"/>
      <c r="E63" s="140">
        <v>4</v>
      </c>
      <c r="F63" s="141"/>
      <c r="G63" s="215" t="str">
        <f>IF(ISBLANK(F63),"-",(F63/$D$50*$D$47*$B$68)*($B$57/$D$60))</f>
        <v>-</v>
      </c>
      <c r="H63" s="138" t="str">
        <f t="shared" si="0"/>
        <v>-</v>
      </c>
      <c r="J63" s="175"/>
    </row>
    <row r="64" spans="1:12" ht="26.25" customHeight="1" x14ac:dyDescent="0.45">
      <c r="A64" s="76" t="s">
        <v>98</v>
      </c>
      <c r="B64" s="77">
        <v>1</v>
      </c>
      <c r="C64" s="302" t="s">
        <v>99</v>
      </c>
      <c r="D64" s="305">
        <v>31.81</v>
      </c>
      <c r="E64" s="134">
        <v>1</v>
      </c>
      <c r="F64" s="135">
        <v>61063153</v>
      </c>
      <c r="G64" s="216">
        <f>IF(ISBLANK(F64),"-",(F64/$D$50*$D$47*$B$68)*($B$57/$D$64))</f>
        <v>274.15924523993897</v>
      </c>
      <c r="H64" s="142">
        <f t="shared" si="0"/>
        <v>0.91386415079979655</v>
      </c>
      <c r="J64" s="175"/>
    </row>
    <row r="65" spans="1:8" ht="26.25" customHeight="1" x14ac:dyDescent="0.45">
      <c r="A65" s="76" t="s">
        <v>100</v>
      </c>
      <c r="B65" s="77">
        <v>1</v>
      </c>
      <c r="C65" s="303"/>
      <c r="D65" s="306"/>
      <c r="E65" s="137">
        <v>2</v>
      </c>
      <c r="F65" s="89">
        <v>61205693</v>
      </c>
      <c r="G65" s="217">
        <f>IF(ISBLANK(F65),"-",(F65/$D$50*$D$47*$B$68)*($B$57/$D$64))</f>
        <v>274.79921643200146</v>
      </c>
      <c r="H65" s="143">
        <f t="shared" si="0"/>
        <v>0.91599738810667153</v>
      </c>
    </row>
    <row r="66" spans="1:8" ht="26.25" customHeight="1" x14ac:dyDescent="0.45">
      <c r="A66" s="76" t="s">
        <v>101</v>
      </c>
      <c r="B66" s="77">
        <v>1</v>
      </c>
      <c r="C66" s="303"/>
      <c r="D66" s="306"/>
      <c r="E66" s="137">
        <v>3</v>
      </c>
      <c r="F66" s="89">
        <v>61054668</v>
      </c>
      <c r="G66" s="217">
        <f>IF(ISBLANK(F66),"-",(F66/$D$50*$D$47*$B$68)*($B$57/$D$64))</f>
        <v>274.12114957861831</v>
      </c>
      <c r="H66" s="143">
        <f t="shared" si="0"/>
        <v>0.91373716526206106</v>
      </c>
    </row>
    <row r="67" spans="1:8" ht="27" customHeight="1" x14ac:dyDescent="0.45">
      <c r="A67" s="76" t="s">
        <v>102</v>
      </c>
      <c r="B67" s="77">
        <v>1</v>
      </c>
      <c r="C67" s="304"/>
      <c r="D67" s="307"/>
      <c r="E67" s="140">
        <v>4</v>
      </c>
      <c r="F67" s="141"/>
      <c r="G67" s="218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5">
      <c r="A68" s="76" t="s">
        <v>103</v>
      </c>
      <c r="B68" s="145">
        <f>(B67/B66)*(B65/B64)*(B63/B62)*(B61/B60)*B59</f>
        <v>50</v>
      </c>
      <c r="C68" s="302" t="s">
        <v>104</v>
      </c>
      <c r="D68" s="305">
        <v>31.63</v>
      </c>
      <c r="E68" s="134">
        <v>1</v>
      </c>
      <c r="F68" s="135">
        <v>60912447</v>
      </c>
      <c r="G68" s="216">
        <f>IF(ISBLANK(F68),"-",(F68/$D$50*$D$47*$B$68)*($B$57/$D$68))</f>
        <v>275.03894542773116</v>
      </c>
      <c r="H68" s="138">
        <f t="shared" si="0"/>
        <v>0.91679648475910391</v>
      </c>
    </row>
    <row r="69" spans="1:8" ht="27" customHeight="1" x14ac:dyDescent="0.5">
      <c r="A69" s="124" t="s">
        <v>105</v>
      </c>
      <c r="B69" s="146">
        <f>(D47*B68)/B56*B57</f>
        <v>29.232479999999999</v>
      </c>
      <c r="C69" s="303"/>
      <c r="D69" s="306"/>
      <c r="E69" s="137">
        <v>2</v>
      </c>
      <c r="F69" s="89">
        <v>61503507</v>
      </c>
      <c r="G69" s="217">
        <f>IF(ISBLANK(F69),"-",(F69/$D$50*$D$47*$B$68)*($B$57/$D$68))</f>
        <v>277.70776809191534</v>
      </c>
      <c r="H69" s="138">
        <f t="shared" si="0"/>
        <v>0.92569256030638447</v>
      </c>
    </row>
    <row r="70" spans="1:8" ht="26.25" customHeight="1" x14ac:dyDescent="0.45">
      <c r="A70" s="315" t="s">
        <v>78</v>
      </c>
      <c r="B70" s="316"/>
      <c r="C70" s="303"/>
      <c r="D70" s="306"/>
      <c r="E70" s="137">
        <v>3</v>
      </c>
      <c r="F70" s="89">
        <v>60808242</v>
      </c>
      <c r="G70" s="217">
        <f>IF(ISBLANK(F70),"-",(F70/$D$50*$D$47*$B$68)*($B$57/$D$68))</f>
        <v>274.56842692585099</v>
      </c>
      <c r="H70" s="138">
        <f t="shared" si="0"/>
        <v>0.91522808975283665</v>
      </c>
    </row>
    <row r="71" spans="1:8" ht="27" customHeight="1" x14ac:dyDescent="0.45">
      <c r="A71" s="317"/>
      <c r="B71" s="318"/>
      <c r="C71" s="314"/>
      <c r="D71" s="307"/>
      <c r="E71" s="140">
        <v>4</v>
      </c>
      <c r="F71" s="141"/>
      <c r="G71" s="218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5">
      <c r="A72" s="148"/>
      <c r="B72" s="148"/>
      <c r="C72" s="148"/>
      <c r="D72" s="148"/>
      <c r="E72" s="148"/>
      <c r="F72" s="150" t="s">
        <v>71</v>
      </c>
      <c r="G72" s="223">
        <f>AVERAGE(G60:G71)</f>
        <v>275.41937648064766</v>
      </c>
      <c r="H72" s="151">
        <f>AVERAGE(H60:H71)</f>
        <v>0.91806458826882553</v>
      </c>
    </row>
    <row r="73" spans="1:8" ht="26.25" customHeight="1" x14ac:dyDescent="0.45">
      <c r="C73" s="148"/>
      <c r="D73" s="148"/>
      <c r="E73" s="148"/>
      <c r="F73" s="152" t="s">
        <v>84</v>
      </c>
      <c r="G73" s="219">
        <f>STDEV(G60:G71)/G72</f>
        <v>4.3158654728786194E-3</v>
      </c>
      <c r="H73" s="219">
        <f>STDEV(H60:H71)/H72</f>
        <v>4.3158654728786151E-3</v>
      </c>
    </row>
    <row r="74" spans="1:8" ht="27" customHeight="1" x14ac:dyDescent="0.45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5">
      <c r="A76" s="60" t="s">
        <v>106</v>
      </c>
      <c r="B76" s="156" t="s">
        <v>107</v>
      </c>
      <c r="C76" s="310" t="str">
        <f>B20</f>
        <v>Isoniazid BP</v>
      </c>
      <c r="D76" s="310"/>
      <c r="E76" s="157" t="s">
        <v>108</v>
      </c>
      <c r="F76" s="157"/>
      <c r="G76" s="158">
        <f>H72</f>
        <v>0.91806458826882553</v>
      </c>
      <c r="H76" s="159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296" t="str">
        <f>B26</f>
        <v>ISONIAZID</v>
      </c>
      <c r="C79" s="296"/>
    </row>
    <row r="80" spans="1:8" ht="26.25" customHeight="1" x14ac:dyDescent="0.45">
      <c r="A80" s="61" t="s">
        <v>48</v>
      </c>
      <c r="B80" s="296" t="str">
        <f>B27</f>
        <v>I8-2</v>
      </c>
      <c r="C80" s="296"/>
    </row>
    <row r="81" spans="1:12" ht="27" customHeight="1" x14ac:dyDescent="0.45">
      <c r="A81" s="61" t="s">
        <v>6</v>
      </c>
      <c r="B81" s="160">
        <f>B28</f>
        <v>98.5</v>
      </c>
    </row>
    <row r="82" spans="1:12" s="3" customFormat="1" ht="27" customHeight="1" x14ac:dyDescent="0.5">
      <c r="A82" s="61" t="s">
        <v>49</v>
      </c>
      <c r="B82" s="63">
        <v>0</v>
      </c>
      <c r="C82" s="287" t="s">
        <v>50</v>
      </c>
      <c r="D82" s="288"/>
      <c r="E82" s="288"/>
      <c r="F82" s="288"/>
      <c r="G82" s="289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290" t="s">
        <v>111</v>
      </c>
      <c r="D84" s="291"/>
      <c r="E84" s="291"/>
      <c r="F84" s="291"/>
      <c r="G84" s="291"/>
      <c r="H84" s="292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290" t="s">
        <v>112</v>
      </c>
      <c r="D85" s="291"/>
      <c r="E85" s="291"/>
      <c r="F85" s="291"/>
      <c r="G85" s="291"/>
      <c r="H85" s="292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H87" s="175"/>
      <c r="I87" s="64"/>
      <c r="J87" s="64"/>
      <c r="K87" s="64"/>
      <c r="L87" s="64"/>
    </row>
    <row r="88" spans="1:12" ht="19.5" customHeight="1" x14ac:dyDescent="0.35">
      <c r="A88" s="59"/>
      <c r="B88" s="59"/>
      <c r="H88" s="175"/>
    </row>
    <row r="89" spans="1:12" ht="27" customHeight="1" x14ac:dyDescent="0.45">
      <c r="A89" s="74" t="s">
        <v>58</v>
      </c>
      <c r="B89" s="75">
        <v>50</v>
      </c>
      <c r="D89" s="161" t="s">
        <v>59</v>
      </c>
      <c r="E89" s="162"/>
      <c r="F89" s="293" t="s">
        <v>60</v>
      </c>
      <c r="G89" s="295"/>
    </row>
    <row r="90" spans="1:12" ht="27" customHeight="1" x14ac:dyDescent="0.45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100</v>
      </c>
      <c r="C91" s="165">
        <v>1</v>
      </c>
      <c r="D91" s="325">
        <v>0.4889</v>
      </c>
      <c r="E91" s="220">
        <f>IF(ISBLANK(D91),"-",$D$101/$D$98*D91)</f>
        <v>0.51190715518252339</v>
      </c>
      <c r="F91" s="325">
        <v>0.47199999999999998</v>
      </c>
      <c r="G91" s="326">
        <f>IF(ISBLANK(F91),"-",$D$101/$F$98*F91)</f>
        <v>0.50901616449849507</v>
      </c>
      <c r="I91" s="87"/>
    </row>
    <row r="92" spans="1:12" ht="26.25" customHeight="1" x14ac:dyDescent="0.45">
      <c r="A92" s="76" t="s">
        <v>67</v>
      </c>
      <c r="B92" s="77">
        <v>1</v>
      </c>
      <c r="C92" s="149">
        <v>2</v>
      </c>
      <c r="D92" s="327">
        <v>0.495</v>
      </c>
      <c r="E92" s="221">
        <f>IF(ISBLANK(D92),"-",$D$101/$D$98*D92)</f>
        <v>0.51829421520832286</v>
      </c>
      <c r="F92" s="327">
        <v>0.47139999999999999</v>
      </c>
      <c r="G92" s="328">
        <f>IF(ISBLANK(F92),"-",$D$101/$F$98*F92)</f>
        <v>0.50836911005209873</v>
      </c>
      <c r="I92" s="297">
        <f>ABS((F96/D96*D95)-F95)/D95</f>
        <v>8.5440423584570262E-3</v>
      </c>
    </row>
    <row r="93" spans="1:12" ht="26.25" customHeight="1" x14ac:dyDescent="0.45">
      <c r="A93" s="76" t="s">
        <v>68</v>
      </c>
      <c r="B93" s="77">
        <v>1</v>
      </c>
      <c r="C93" s="149">
        <v>3</v>
      </c>
      <c r="D93" s="327">
        <v>0.4884</v>
      </c>
      <c r="E93" s="221">
        <f>IF(ISBLANK(D93),"-",$D$101/$D$98*D93)</f>
        <v>0.51138362567221185</v>
      </c>
      <c r="F93" s="327">
        <v>0.47349999999999998</v>
      </c>
      <c r="G93" s="328">
        <f>IF(ISBLANK(F93),"-",$D$101/$F$98*F93)</f>
        <v>0.51063380061448604</v>
      </c>
      <c r="I93" s="297"/>
    </row>
    <row r="94" spans="1:12" ht="27" customHeight="1" x14ac:dyDescent="0.45">
      <c r="A94" s="76" t="s">
        <v>69</v>
      </c>
      <c r="B94" s="77">
        <v>1</v>
      </c>
      <c r="C94" s="166">
        <v>4</v>
      </c>
      <c r="D94" s="329"/>
      <c r="E94" s="222" t="str">
        <f>IF(ISBLANK(D94),"-",$D$101/$D$98*D94)</f>
        <v>-</v>
      </c>
      <c r="F94" s="329"/>
      <c r="G94" s="330" t="str">
        <f>IF(ISBLANK(F94),"-",$D$101/$F$98*F94)</f>
        <v>-</v>
      </c>
      <c r="I94" s="97"/>
    </row>
    <row r="95" spans="1:12" ht="27" customHeight="1" x14ac:dyDescent="0.45">
      <c r="A95" s="76" t="s">
        <v>70</v>
      </c>
      <c r="B95" s="77">
        <v>1</v>
      </c>
      <c r="C95" s="167" t="s">
        <v>71</v>
      </c>
      <c r="D95" s="331">
        <f>AVERAGE(D91:D94)</f>
        <v>0.49076666666666663</v>
      </c>
      <c r="E95" s="332">
        <f>AVERAGE(E91:E94)</f>
        <v>0.51386166535435274</v>
      </c>
      <c r="F95" s="333">
        <f>AVERAGE(F91:F94)</f>
        <v>0.4723</v>
      </c>
      <c r="G95" s="334">
        <f>AVERAGE(G91:G94)</f>
        <v>0.50933969172169336</v>
      </c>
    </row>
    <row r="96" spans="1:12" ht="26.25" customHeight="1" x14ac:dyDescent="0.45">
      <c r="A96" s="76" t="s">
        <v>72</v>
      </c>
      <c r="B96" s="62">
        <v>1</v>
      </c>
      <c r="C96" s="168" t="s">
        <v>113</v>
      </c>
      <c r="D96" s="169">
        <v>16.16</v>
      </c>
      <c r="E96" s="92"/>
      <c r="F96" s="104">
        <v>15.69</v>
      </c>
    </row>
    <row r="97" spans="1:10" ht="26.25" customHeight="1" x14ac:dyDescent="0.45">
      <c r="A97" s="76" t="s">
        <v>74</v>
      </c>
      <c r="B97" s="62">
        <v>1</v>
      </c>
      <c r="C97" s="170" t="s">
        <v>114</v>
      </c>
      <c r="D97" s="171">
        <f>D96*$B$87</f>
        <v>16.16</v>
      </c>
      <c r="E97" s="107"/>
      <c r="F97" s="106">
        <f>F96*$B$87</f>
        <v>15.69</v>
      </c>
    </row>
    <row r="98" spans="1:10" ht="19.5" customHeight="1" x14ac:dyDescent="0.35">
      <c r="A98" s="76" t="s">
        <v>76</v>
      </c>
      <c r="B98" s="172">
        <f>(B97/B96)*(B95/B94)*(B93/B92)*(B91/B90)*B89</f>
        <v>1000</v>
      </c>
      <c r="C98" s="170" t="s">
        <v>115</v>
      </c>
      <c r="D98" s="173">
        <f>D97*$B$83/100</f>
        <v>15.9176</v>
      </c>
      <c r="E98" s="110"/>
      <c r="F98" s="109">
        <f>F97*$B$83/100</f>
        <v>15.454649999999999</v>
      </c>
    </row>
    <row r="99" spans="1:10" ht="19.5" customHeight="1" x14ac:dyDescent="0.35">
      <c r="A99" s="298" t="s">
        <v>78</v>
      </c>
      <c r="B99" s="312"/>
      <c r="C99" s="170" t="s">
        <v>116</v>
      </c>
      <c r="D99" s="174">
        <f>D98/$B$98</f>
        <v>1.59176E-2</v>
      </c>
      <c r="E99" s="110"/>
      <c r="F99" s="113">
        <f>F98/$B$98</f>
        <v>1.5454649999999999E-2</v>
      </c>
      <c r="G99" s="175"/>
      <c r="H99" s="102"/>
    </row>
    <row r="100" spans="1:10" ht="19.5" customHeight="1" x14ac:dyDescent="0.35">
      <c r="A100" s="300"/>
      <c r="B100" s="313"/>
      <c r="C100" s="170" t="s">
        <v>80</v>
      </c>
      <c r="D100" s="176">
        <f>$B$56/$B$116</f>
        <v>1.6666666666666666E-2</v>
      </c>
      <c r="F100" s="118"/>
      <c r="G100" s="177"/>
      <c r="H100" s="102"/>
    </row>
    <row r="101" spans="1:10" ht="18" x14ac:dyDescent="0.35">
      <c r="C101" s="170" t="s">
        <v>81</v>
      </c>
      <c r="D101" s="171">
        <f>D100*$B$98</f>
        <v>16.666666666666668</v>
      </c>
      <c r="F101" s="118"/>
      <c r="G101" s="175"/>
      <c r="H101" s="102"/>
    </row>
    <row r="102" spans="1:10" ht="19.5" customHeight="1" x14ac:dyDescent="0.35">
      <c r="C102" s="178" t="s">
        <v>82</v>
      </c>
      <c r="D102" s="179">
        <f>D101/B34</f>
        <v>16.666666666666668</v>
      </c>
      <c r="F102" s="122"/>
      <c r="G102" s="175"/>
      <c r="H102" s="102"/>
      <c r="J102" s="180"/>
    </row>
    <row r="103" spans="1:10" ht="18" x14ac:dyDescent="0.35">
      <c r="C103" s="181" t="s">
        <v>117</v>
      </c>
      <c r="D103" s="335">
        <f>AVERAGE(E91:E94,G91:G94)</f>
        <v>0.51160067853802305</v>
      </c>
      <c r="F103" s="122"/>
      <c r="G103" s="182"/>
      <c r="H103" s="102"/>
      <c r="J103" s="183"/>
    </row>
    <row r="104" spans="1:10" ht="18" x14ac:dyDescent="0.35">
      <c r="C104" s="152" t="s">
        <v>84</v>
      </c>
      <c r="D104" s="184">
        <f>STDEV(E91:E94,G91:G94)/D103</f>
        <v>6.9384315481187779E-3</v>
      </c>
      <c r="F104" s="122"/>
      <c r="G104" s="175"/>
      <c r="H104" s="102"/>
      <c r="J104" s="183"/>
    </row>
    <row r="105" spans="1:10" ht="19.5" customHeight="1" x14ac:dyDescent="0.35">
      <c r="C105" s="154" t="s">
        <v>20</v>
      </c>
      <c r="D105" s="185">
        <f>COUNT(E91:E94,G91:G94)</f>
        <v>6</v>
      </c>
      <c r="F105" s="122"/>
      <c r="G105" s="175"/>
      <c r="H105" s="102"/>
      <c r="J105" s="183"/>
    </row>
    <row r="106" spans="1:10" ht="19.5" customHeight="1" x14ac:dyDescent="0.35">
      <c r="A106" s="126"/>
      <c r="B106" s="126"/>
      <c r="C106" s="126"/>
      <c r="D106" s="126"/>
      <c r="E106" s="126"/>
    </row>
    <row r="107" spans="1:10" ht="26.25" customHeight="1" x14ac:dyDescent="0.45">
      <c r="A107" s="74" t="s">
        <v>118</v>
      </c>
      <c r="B107" s="75">
        <v>900</v>
      </c>
      <c r="C107" s="186" t="s">
        <v>119</v>
      </c>
      <c r="D107" s="187" t="s">
        <v>63</v>
      </c>
      <c r="E107" s="188" t="s">
        <v>120</v>
      </c>
      <c r="F107" s="189" t="s">
        <v>121</v>
      </c>
    </row>
    <row r="108" spans="1:10" ht="26.25" customHeight="1" x14ac:dyDescent="0.45">
      <c r="A108" s="76" t="s">
        <v>122</v>
      </c>
      <c r="B108" s="77">
        <v>5</v>
      </c>
      <c r="C108" s="190">
        <v>1</v>
      </c>
      <c r="D108" s="319">
        <v>0.5292</v>
      </c>
      <c r="E108" s="220">
        <f t="shared" ref="E108:E113" si="1">IF(ISBLANK(D108),"-",D108/$D$103*$D$100*$B$116)</f>
        <v>310.32015136039479</v>
      </c>
      <c r="F108" s="191">
        <f t="shared" ref="F108:F113" si="2">IF(ISBLANK(D108), "-", E108/$B$56)</f>
        <v>1.0344005045346494</v>
      </c>
    </row>
    <row r="109" spans="1:10" ht="26.25" customHeight="1" x14ac:dyDescent="0.45">
      <c r="A109" s="76" t="s">
        <v>95</v>
      </c>
      <c r="B109" s="77">
        <v>100</v>
      </c>
      <c r="C109" s="190">
        <v>2</v>
      </c>
      <c r="D109" s="319">
        <v>0.50960000000000005</v>
      </c>
      <c r="E109" s="221">
        <f t="shared" si="1"/>
        <v>298.82681242112091</v>
      </c>
      <c r="F109" s="192">
        <f t="shared" si="2"/>
        <v>0.99608937473706971</v>
      </c>
    </row>
    <row r="110" spans="1:10" ht="26.25" customHeight="1" x14ac:dyDescent="0.45">
      <c r="A110" s="76" t="s">
        <v>96</v>
      </c>
      <c r="B110" s="77">
        <v>1</v>
      </c>
      <c r="C110" s="190">
        <v>3</v>
      </c>
      <c r="D110" s="319">
        <v>0.51780000000000004</v>
      </c>
      <c r="E110" s="221">
        <f t="shared" si="1"/>
        <v>303.63525014061304</v>
      </c>
      <c r="F110" s="192">
        <f t="shared" si="2"/>
        <v>1.0121175004687102</v>
      </c>
    </row>
    <row r="111" spans="1:10" ht="26.25" customHeight="1" x14ac:dyDescent="0.45">
      <c r="A111" s="76" t="s">
        <v>97</v>
      </c>
      <c r="B111" s="77">
        <v>1</v>
      </c>
      <c r="C111" s="190">
        <v>4</v>
      </c>
      <c r="D111" s="319">
        <v>0.50070000000000003</v>
      </c>
      <c r="E111" s="221">
        <f t="shared" si="1"/>
        <v>293.60789831094041</v>
      </c>
      <c r="F111" s="192">
        <f t="shared" si="2"/>
        <v>0.97869299436980139</v>
      </c>
    </row>
    <row r="112" spans="1:10" ht="26.25" customHeight="1" x14ac:dyDescent="0.45">
      <c r="A112" s="76" t="s">
        <v>98</v>
      </c>
      <c r="B112" s="77">
        <v>1</v>
      </c>
      <c r="C112" s="190">
        <v>5</v>
      </c>
      <c r="D112" s="319">
        <v>0.46460000000000001</v>
      </c>
      <c r="E112" s="221">
        <f t="shared" si="1"/>
        <v>272.4390444482982</v>
      </c>
      <c r="F112" s="192">
        <f t="shared" si="2"/>
        <v>0.90813014816099402</v>
      </c>
    </row>
    <row r="113" spans="1:10" ht="26.25" customHeight="1" x14ac:dyDescent="0.45">
      <c r="A113" s="76" t="s">
        <v>100</v>
      </c>
      <c r="B113" s="77">
        <v>1</v>
      </c>
      <c r="C113" s="193">
        <v>6</v>
      </c>
      <c r="D113" s="320">
        <v>0.4773</v>
      </c>
      <c r="E113" s="222">
        <f t="shared" si="1"/>
        <v>279.88625896507267</v>
      </c>
      <c r="F113" s="194">
        <f t="shared" si="2"/>
        <v>0.93295419655024225</v>
      </c>
    </row>
    <row r="114" spans="1:10" ht="26.25" customHeight="1" x14ac:dyDescent="0.45">
      <c r="A114" s="76" t="s">
        <v>101</v>
      </c>
      <c r="B114" s="77">
        <v>1</v>
      </c>
      <c r="C114" s="190"/>
      <c r="D114" s="149"/>
      <c r="E114" s="50"/>
      <c r="F114" s="195"/>
    </row>
    <row r="115" spans="1:10" ht="26.25" customHeight="1" x14ac:dyDescent="0.45">
      <c r="A115" s="76" t="s">
        <v>102</v>
      </c>
      <c r="B115" s="77">
        <v>1</v>
      </c>
      <c r="C115" s="190"/>
      <c r="D115" s="196" t="s">
        <v>71</v>
      </c>
      <c r="E115" s="224">
        <f>AVERAGE(E108:E113)</f>
        <v>293.11923594107333</v>
      </c>
      <c r="F115" s="197">
        <f>AVERAGE(F108:F113)</f>
        <v>0.97706411980357799</v>
      </c>
    </row>
    <row r="116" spans="1:10" ht="27" customHeight="1" x14ac:dyDescent="0.45">
      <c r="A116" s="76" t="s">
        <v>103</v>
      </c>
      <c r="B116" s="108">
        <f>(B115/B114)*(B113/B112)*(B111/B110)*(B109/B108)*B107</f>
        <v>18000</v>
      </c>
      <c r="C116" s="198"/>
      <c r="D116" s="167" t="s">
        <v>84</v>
      </c>
      <c r="E116" s="199">
        <f>STDEV(E108:E113)/E115</f>
        <v>4.9251113550933624E-2</v>
      </c>
      <c r="F116" s="199">
        <f>STDEV(F108:F113)/F115</f>
        <v>4.9251113550933645E-2</v>
      </c>
      <c r="I116" s="50"/>
    </row>
    <row r="117" spans="1:10" ht="27" customHeight="1" x14ac:dyDescent="0.45">
      <c r="A117" s="298" t="s">
        <v>78</v>
      </c>
      <c r="B117" s="299"/>
      <c r="C117" s="200"/>
      <c r="D117" s="201" t="s">
        <v>20</v>
      </c>
      <c r="E117" s="202">
        <f>COUNT(E108:E113)</f>
        <v>6</v>
      </c>
      <c r="F117" s="202">
        <f>COUNT(F108:F113)</f>
        <v>6</v>
      </c>
      <c r="I117" s="50"/>
      <c r="J117" s="183"/>
    </row>
    <row r="118" spans="1:10" ht="19.5" customHeight="1" x14ac:dyDescent="0.35">
      <c r="A118" s="300"/>
      <c r="B118" s="301"/>
      <c r="C118" s="50"/>
      <c r="D118" s="50"/>
      <c r="E118" s="50"/>
      <c r="F118" s="149"/>
      <c r="G118" s="50"/>
      <c r="H118" s="50"/>
      <c r="I118" s="50"/>
    </row>
    <row r="119" spans="1:10" ht="18" x14ac:dyDescent="0.35">
      <c r="A119" s="21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5">
      <c r="A120" s="60" t="s">
        <v>106</v>
      </c>
      <c r="B120" s="156" t="s">
        <v>123</v>
      </c>
      <c r="C120" s="310" t="str">
        <f>B20</f>
        <v>Isoniazid BP</v>
      </c>
      <c r="D120" s="310"/>
      <c r="E120" s="157" t="s">
        <v>124</v>
      </c>
      <c r="F120" s="157"/>
      <c r="G120" s="158">
        <f>F115</f>
        <v>0.97706411980357799</v>
      </c>
      <c r="H120" s="50"/>
      <c r="I120" s="50"/>
    </row>
    <row r="121" spans="1:10" ht="19.5" customHeight="1" x14ac:dyDescent="0.35">
      <c r="A121" s="203"/>
      <c r="B121" s="203"/>
      <c r="C121" s="204"/>
      <c r="D121" s="204"/>
      <c r="E121" s="204"/>
      <c r="F121" s="204"/>
      <c r="G121" s="204"/>
      <c r="H121" s="204"/>
    </row>
    <row r="122" spans="1:10" ht="18" x14ac:dyDescent="0.35">
      <c r="B122" s="311" t="s">
        <v>26</v>
      </c>
      <c r="C122" s="311"/>
      <c r="E122" s="163" t="s">
        <v>27</v>
      </c>
      <c r="F122" s="205"/>
      <c r="G122" s="311" t="s">
        <v>28</v>
      </c>
      <c r="H122" s="311"/>
    </row>
    <row r="123" spans="1:10" ht="69.900000000000006" customHeight="1" x14ac:dyDescent="0.35">
      <c r="A123" s="206" t="s">
        <v>29</v>
      </c>
      <c r="B123" s="207"/>
      <c r="C123" s="207"/>
      <c r="E123" s="207"/>
      <c r="F123" s="50"/>
      <c r="G123" s="208"/>
      <c r="H123" s="208"/>
    </row>
    <row r="124" spans="1:10" ht="69.900000000000006" customHeight="1" x14ac:dyDescent="0.35">
      <c r="A124" s="206" t="s">
        <v>30</v>
      </c>
      <c r="B124" s="209"/>
      <c r="C124" s="209"/>
      <c r="E124" s="209"/>
      <c r="F124" s="50"/>
      <c r="G124" s="210"/>
      <c r="H124" s="210"/>
    </row>
    <row r="125" spans="1:10" ht="18" x14ac:dyDescent="0.35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" x14ac:dyDescent="0.35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" x14ac:dyDescent="0.35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" x14ac:dyDescent="0.35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" x14ac:dyDescent="0.35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" x14ac:dyDescent="0.35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" x14ac:dyDescent="0.35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" x14ac:dyDescent="0.35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" x14ac:dyDescent="0.35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 (2)</vt:lpstr>
      <vt:lpstr>Uniformity</vt:lpstr>
      <vt:lpstr>Isoniazid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2016-06-16T16:06:41Z</cp:lastPrinted>
  <dcterms:created xsi:type="dcterms:W3CDTF">2005-07-05T10:19:27Z</dcterms:created>
  <dcterms:modified xsi:type="dcterms:W3CDTF">2016-06-16T16:06:54Z</dcterms:modified>
</cp:coreProperties>
</file>