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85" windowWidth="14055" windowHeight="6090" activeTab="6"/>
  </bookViews>
  <sheets>
    <sheet name="SST E" sheetId="12" r:id="rId1"/>
    <sheet name="Ethambutol hydrochloride (2)" sheetId="13" r:id="rId2"/>
    <sheet name="Uniformity" sheetId="11" r:id="rId3"/>
    <sheet name="Rifampicin" sheetId="3" r:id="rId4"/>
    <sheet name="SST I" sheetId="1" r:id="rId5"/>
    <sheet name="Isoniazid" sheetId="4" r:id="rId6"/>
    <sheet name="SST P" sheetId="7" r:id="rId7"/>
    <sheet name="Pyrazinamide" sheetId="5" r:id="rId8"/>
    <sheet name="SST R" sheetId="8" r:id="rId9"/>
  </sheets>
  <definedNames>
    <definedName name="_xlnm.Print_Area" localSheetId="1">'Ethambutol hydrochloride (2)'!$A$1:$I$125</definedName>
    <definedName name="_xlnm.Print_Area" localSheetId="5">Isoniazid!$A$1:$I$125</definedName>
    <definedName name="_xlnm.Print_Area" localSheetId="7">Pyrazinamide!$A$1:$I$125</definedName>
    <definedName name="_xlnm.Print_Area" localSheetId="3">Rifampicin!$A$1:$I$125</definedName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53" i="7" l="1"/>
  <c r="E51" i="7"/>
  <c r="D51" i="7"/>
  <c r="C51" i="7"/>
  <c r="B51" i="7"/>
  <c r="B52" i="7" s="1"/>
  <c r="B57" i="13" l="1"/>
  <c r="C120" i="13" l="1"/>
  <c r="B116" i="13"/>
  <c r="D101" i="13"/>
  <c r="D102" i="13" s="1"/>
  <c r="D100" i="13"/>
  <c r="B98" i="13"/>
  <c r="F96" i="13"/>
  <c r="F97" i="13" s="1"/>
  <c r="F98" i="13" s="1"/>
  <c r="D96" i="13"/>
  <c r="F95" i="13"/>
  <c r="D95" i="13"/>
  <c r="G94" i="13"/>
  <c r="E94" i="13"/>
  <c r="B87" i="13"/>
  <c r="D97" i="13" s="1"/>
  <c r="D98" i="13" s="1"/>
  <c r="B83" i="13"/>
  <c r="B81" i="13"/>
  <c r="B80" i="13"/>
  <c r="B79" i="13"/>
  <c r="C76" i="13"/>
  <c r="H71" i="13"/>
  <c r="G71" i="13"/>
  <c r="B68" i="13"/>
  <c r="H67" i="13"/>
  <c r="G67" i="13"/>
  <c r="H63" i="13"/>
  <c r="G63" i="13"/>
  <c r="G61" i="13"/>
  <c r="H61" i="13" s="1"/>
  <c r="G62" i="13"/>
  <c r="H62" i="13" s="1"/>
  <c r="C56" i="13"/>
  <c r="B55" i="13"/>
  <c r="D49" i="13"/>
  <c r="D48" i="13"/>
  <c r="B45" i="13"/>
  <c r="D44" i="13"/>
  <c r="D45" i="13" s="1"/>
  <c r="F42" i="13"/>
  <c r="D42" i="13"/>
  <c r="G41" i="13"/>
  <c r="E41" i="13"/>
  <c r="I39" i="13"/>
  <c r="B34" i="13"/>
  <c r="F44" i="13" s="1"/>
  <c r="F45" i="13" s="1"/>
  <c r="B30" i="13"/>
  <c r="B53" i="12"/>
  <c r="E51" i="12"/>
  <c r="D51" i="12"/>
  <c r="C51" i="12"/>
  <c r="B51" i="12"/>
  <c r="B52" i="12" s="1"/>
  <c r="B32" i="12"/>
  <c r="E30" i="12"/>
  <c r="D30" i="12"/>
  <c r="C30" i="12"/>
  <c r="B30" i="12"/>
  <c r="B31" i="12" s="1"/>
  <c r="B21" i="12"/>
  <c r="B69" i="13" l="1"/>
  <c r="G60" i="13"/>
  <c r="H60" i="13" s="1"/>
  <c r="G38" i="13"/>
  <c r="F46" i="13"/>
  <c r="G40" i="13"/>
  <c r="G92" i="13"/>
  <c r="G93" i="13"/>
  <c r="F99" i="13"/>
  <c r="D46" i="13"/>
  <c r="E40" i="13"/>
  <c r="E38" i="13"/>
  <c r="D99" i="13"/>
  <c r="E92" i="13"/>
  <c r="G39" i="13"/>
  <c r="G91" i="13"/>
  <c r="G95" i="13" s="1"/>
  <c r="E93" i="13"/>
  <c r="E39" i="13"/>
  <c r="E91" i="13"/>
  <c r="I92" i="13"/>
  <c r="D50" i="13" l="1"/>
  <c r="E42" i="13"/>
  <c r="D52" i="13"/>
  <c r="G42" i="13"/>
  <c r="D105" i="13"/>
  <c r="E95" i="13"/>
  <c r="D103" i="13"/>
  <c r="E112" i="13" l="1"/>
  <c r="F112" i="13" s="1"/>
  <c r="E110" i="13"/>
  <c r="F110" i="13" s="1"/>
  <c r="E108" i="13"/>
  <c r="E113" i="13"/>
  <c r="F113" i="13" s="1"/>
  <c r="E111" i="13"/>
  <c r="F111" i="13" s="1"/>
  <c r="E109" i="13"/>
  <c r="F109" i="13" s="1"/>
  <c r="D104" i="13"/>
  <c r="G66" i="13"/>
  <c r="H66" i="13" s="1"/>
  <c r="G64" i="13"/>
  <c r="G70" i="13"/>
  <c r="H70" i="13" s="1"/>
  <c r="G68" i="13"/>
  <c r="H68" i="13" s="1"/>
  <c r="G65" i="13"/>
  <c r="H65" i="13" s="1"/>
  <c r="G69" i="13"/>
  <c r="H69" i="13" s="1"/>
  <c r="D51" i="13"/>
  <c r="H64" i="13" l="1"/>
  <c r="G72" i="13"/>
  <c r="G73" i="13" s="1"/>
  <c r="G74" i="13"/>
  <c r="E115" i="13"/>
  <c r="E116" i="13" s="1"/>
  <c r="E117" i="13"/>
  <c r="F108" i="13"/>
  <c r="F117" i="13" l="1"/>
  <c r="F115" i="13"/>
  <c r="H74" i="13"/>
  <c r="H72" i="13"/>
  <c r="G120" i="13" l="1"/>
  <c r="F116" i="13"/>
  <c r="G76" i="13"/>
  <c r="H73" i="13"/>
  <c r="B57" i="3" l="1"/>
  <c r="B57" i="4" s="1"/>
  <c r="B57" i="5" s="1"/>
  <c r="C46" i="11"/>
  <c r="D50" i="11" s="1"/>
  <c r="C45" i="11"/>
  <c r="C19" i="11"/>
  <c r="B42" i="1"/>
  <c r="B42" i="7"/>
  <c r="B42" i="8"/>
  <c r="D60" i="5"/>
  <c r="D68" i="4"/>
  <c r="D68" i="5" s="1"/>
  <c r="D64" i="4"/>
  <c r="D64" i="5" s="1"/>
  <c r="D60" i="4"/>
  <c r="B53" i="8"/>
  <c r="E51" i="8"/>
  <c r="D51" i="8"/>
  <c r="C51" i="8"/>
  <c r="B51" i="8"/>
  <c r="B52" i="8" s="1"/>
  <c r="B32" i="8"/>
  <c r="E30" i="8"/>
  <c r="D30" i="8"/>
  <c r="C30" i="8"/>
  <c r="B30" i="8"/>
  <c r="B31" i="8" s="1"/>
  <c r="B21" i="8"/>
  <c r="C50" i="11" l="1"/>
  <c r="D30" i="11"/>
  <c r="D34" i="11"/>
  <c r="D38" i="11"/>
  <c r="D42" i="11"/>
  <c r="B49" i="11"/>
  <c r="D27" i="11"/>
  <c r="D31" i="11"/>
  <c r="D35" i="11"/>
  <c r="D39" i="11"/>
  <c r="D43" i="11"/>
  <c r="C49" i="11"/>
  <c r="D24" i="11"/>
  <c r="D28" i="11"/>
  <c r="D32" i="11"/>
  <c r="D36" i="11"/>
  <c r="D40" i="11"/>
  <c r="D49" i="11"/>
  <c r="D25" i="11"/>
  <c r="D29" i="11"/>
  <c r="D33" i="11"/>
  <c r="D37" i="11"/>
  <c r="D41" i="11"/>
  <c r="D26" i="11"/>
  <c r="B21" i="7"/>
  <c r="B21" i="1"/>
  <c r="B32" i="7"/>
  <c r="E30" i="7"/>
  <c r="D30" i="7"/>
  <c r="C30" i="7"/>
  <c r="B30" i="7"/>
  <c r="B31" i="7" s="1"/>
  <c r="C120" i="5" l="1"/>
  <c r="B116" i="5"/>
  <c r="D100" i="5"/>
  <c r="D101" i="5" s="1"/>
  <c r="B98" i="5"/>
  <c r="D97" i="5"/>
  <c r="F95" i="5"/>
  <c r="D95" i="5"/>
  <c r="I92" i="5" s="1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D44" i="5" s="1"/>
  <c r="D45" i="5" s="1"/>
  <c r="B30" i="5"/>
  <c r="C120" i="4"/>
  <c r="B116" i="4"/>
  <c r="D100" i="4" s="1"/>
  <c r="D101" i="4" s="1"/>
  <c r="B98" i="4"/>
  <c r="F95" i="4"/>
  <c r="D95" i="4"/>
  <c r="I92" i="4" s="1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I92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B53" i="1"/>
  <c r="E51" i="1"/>
  <c r="D51" i="1"/>
  <c r="C51" i="1"/>
  <c r="B51" i="1"/>
  <c r="B52" i="1" s="1"/>
  <c r="B32" i="1"/>
  <c r="E30" i="1"/>
  <c r="D30" i="1"/>
  <c r="C30" i="1"/>
  <c r="B30" i="1"/>
  <c r="B31" i="1" s="1"/>
  <c r="F98" i="5" l="1"/>
  <c r="F99" i="5" s="1"/>
  <c r="D97" i="4"/>
  <c r="D97" i="3"/>
  <c r="D98" i="3" s="1"/>
  <c r="D99" i="3" s="1"/>
  <c r="D101" i="3"/>
  <c r="I39" i="5"/>
  <c r="F98" i="4"/>
  <c r="G94" i="4" s="1"/>
  <c r="I39" i="4"/>
  <c r="D45" i="4"/>
  <c r="D46" i="4" s="1"/>
  <c r="I39" i="3"/>
  <c r="F45" i="3"/>
  <c r="G38" i="3" s="1"/>
  <c r="F98" i="3"/>
  <c r="F99" i="3" s="1"/>
  <c r="B69" i="3"/>
  <c r="D49" i="4"/>
  <c r="E40" i="4"/>
  <c r="G91" i="4"/>
  <c r="D46" i="5"/>
  <c r="E38" i="5"/>
  <c r="G91" i="5"/>
  <c r="D44" i="3"/>
  <c r="D45" i="3" s="1"/>
  <c r="E39" i="3" s="1"/>
  <c r="D49" i="3"/>
  <c r="D98" i="5"/>
  <c r="D99" i="5" s="1"/>
  <c r="D102" i="5"/>
  <c r="G93" i="5"/>
  <c r="G94" i="5"/>
  <c r="G92" i="5"/>
  <c r="B69" i="4"/>
  <c r="D98" i="4"/>
  <c r="E91" i="4" s="1"/>
  <c r="D102" i="4"/>
  <c r="G93" i="4"/>
  <c r="F44" i="4"/>
  <c r="F45" i="4" s="1"/>
  <c r="F46" i="4" s="1"/>
  <c r="D49" i="5"/>
  <c r="E40" i="5"/>
  <c r="E41" i="5"/>
  <c r="E39" i="5"/>
  <c r="B69" i="5"/>
  <c r="F44" i="5"/>
  <c r="F45" i="5" s="1"/>
  <c r="F46" i="5" s="1"/>
  <c r="G92" i="4" l="1"/>
  <c r="E94" i="4"/>
  <c r="E91" i="3"/>
  <c r="G91" i="3"/>
  <c r="E92" i="3"/>
  <c r="D102" i="3"/>
  <c r="G92" i="3"/>
  <c r="F99" i="4"/>
  <c r="G95" i="4"/>
  <c r="E38" i="4"/>
  <c r="E92" i="4"/>
  <c r="E39" i="4"/>
  <c r="E41" i="4"/>
  <c r="G39" i="3"/>
  <c r="F46" i="3"/>
  <c r="E93" i="3"/>
  <c r="E94" i="3"/>
  <c r="G95" i="5"/>
  <c r="E93" i="5"/>
  <c r="E94" i="5"/>
  <c r="E92" i="5"/>
  <c r="G93" i="3"/>
  <c r="G40" i="3"/>
  <c r="G41" i="3"/>
  <c r="G94" i="3"/>
  <c r="E38" i="3"/>
  <c r="E41" i="3"/>
  <c r="D46" i="3"/>
  <c r="E40" i="3"/>
  <c r="G41" i="5"/>
  <c r="E42" i="5"/>
  <c r="G39" i="4"/>
  <c r="G38" i="4"/>
  <c r="G39" i="5"/>
  <c r="G38" i="5"/>
  <c r="E91" i="5"/>
  <c r="G41" i="4"/>
  <c r="G40" i="5"/>
  <c r="D99" i="4"/>
  <c r="E93" i="4"/>
  <c r="G40" i="4"/>
  <c r="D105" i="3" l="1"/>
  <c r="G42" i="5"/>
  <c r="E95" i="4"/>
  <c r="D50" i="4"/>
  <c r="G70" i="4" s="1"/>
  <c r="H70" i="4" s="1"/>
  <c r="E42" i="4"/>
  <c r="D105" i="4"/>
  <c r="D103" i="4"/>
  <c r="E108" i="4" s="1"/>
  <c r="G42" i="4"/>
  <c r="E95" i="3"/>
  <c r="G42" i="3"/>
  <c r="D103" i="3"/>
  <c r="E109" i="3" s="1"/>
  <c r="F109" i="3" s="1"/>
  <c r="D50" i="5"/>
  <c r="G67" i="5" s="1"/>
  <c r="H67" i="5" s="1"/>
  <c r="G95" i="3"/>
  <c r="D52" i="4"/>
  <c r="D52" i="3"/>
  <c r="D50" i="3"/>
  <c r="E42" i="3"/>
  <c r="D52" i="5"/>
  <c r="E112" i="4"/>
  <c r="F112" i="4" s="1"/>
  <c r="E95" i="5"/>
  <c r="D103" i="5"/>
  <c r="D105" i="5"/>
  <c r="E110" i="4" l="1"/>
  <c r="F110" i="4" s="1"/>
  <c r="E112" i="3"/>
  <c r="F112" i="3" s="1"/>
  <c r="E111" i="3"/>
  <c r="F111" i="3" s="1"/>
  <c r="E110" i="3"/>
  <c r="F110" i="3" s="1"/>
  <c r="E113" i="3"/>
  <c r="F113" i="3" s="1"/>
  <c r="G63" i="5"/>
  <c r="H63" i="5" s="1"/>
  <c r="G64" i="5"/>
  <c r="H64" i="5" s="1"/>
  <c r="G70" i="5"/>
  <c r="H70" i="5" s="1"/>
  <c r="G71" i="5"/>
  <c r="H71" i="5" s="1"/>
  <c r="D51" i="5"/>
  <c r="G61" i="5"/>
  <c r="H61" i="5" s="1"/>
  <c r="E109" i="4"/>
  <c r="F109" i="4" s="1"/>
  <c r="E111" i="4"/>
  <c r="F111" i="4" s="1"/>
  <c r="E113" i="4"/>
  <c r="F113" i="4" s="1"/>
  <c r="D104" i="4"/>
  <c r="G71" i="4"/>
  <c r="H71" i="4" s="1"/>
  <c r="G60" i="4"/>
  <c r="H60" i="4" s="1"/>
  <c r="G61" i="4"/>
  <c r="H61" i="4" s="1"/>
  <c r="D51" i="4"/>
  <c r="G66" i="4"/>
  <c r="H66" i="4" s="1"/>
  <c r="G69" i="4"/>
  <c r="H69" i="4" s="1"/>
  <c r="G64" i="4"/>
  <c r="H64" i="4" s="1"/>
  <c r="G62" i="4"/>
  <c r="H62" i="4" s="1"/>
  <c r="G63" i="4"/>
  <c r="H63" i="4" s="1"/>
  <c r="G68" i="4"/>
  <c r="H68" i="4" s="1"/>
  <c r="G67" i="4"/>
  <c r="H67" i="4" s="1"/>
  <c r="G65" i="4"/>
  <c r="H65" i="4" s="1"/>
  <c r="D104" i="3"/>
  <c r="E108" i="3"/>
  <c r="G62" i="5"/>
  <c r="H62" i="5" s="1"/>
  <c r="G66" i="5"/>
  <c r="H66" i="5" s="1"/>
  <c r="G65" i="5"/>
  <c r="H65" i="5" s="1"/>
  <c r="G68" i="5"/>
  <c r="H68" i="5" s="1"/>
  <c r="G69" i="5"/>
  <c r="H69" i="5" s="1"/>
  <c r="G60" i="5"/>
  <c r="H60" i="5" s="1"/>
  <c r="G71" i="3"/>
  <c r="H71" i="3" s="1"/>
  <c r="G69" i="3"/>
  <c r="H69" i="3" s="1"/>
  <c r="G66" i="3"/>
  <c r="H66" i="3" s="1"/>
  <c r="G64" i="3"/>
  <c r="H64" i="3" s="1"/>
  <c r="G62" i="3"/>
  <c r="H62" i="3" s="1"/>
  <c r="G60" i="3"/>
  <c r="D51" i="3"/>
  <c r="G70" i="3"/>
  <c r="H70" i="3" s="1"/>
  <c r="G67" i="3"/>
  <c r="H67" i="3" s="1"/>
  <c r="G65" i="3"/>
  <c r="H65" i="3" s="1"/>
  <c r="G63" i="3"/>
  <c r="H63" i="3" s="1"/>
  <c r="G61" i="3"/>
  <c r="H61" i="3" s="1"/>
  <c r="G68" i="3"/>
  <c r="H68" i="3" s="1"/>
  <c r="F108" i="4"/>
  <c r="E112" i="5"/>
  <c r="F112" i="5" s="1"/>
  <c r="E110" i="5"/>
  <c r="F110" i="5" s="1"/>
  <c r="E108" i="5"/>
  <c r="E113" i="5"/>
  <c r="F113" i="5" s="1"/>
  <c r="E111" i="5"/>
  <c r="F111" i="5" s="1"/>
  <c r="E109" i="5"/>
  <c r="F109" i="5" s="1"/>
  <c r="D104" i="5"/>
  <c r="E115" i="4" l="1"/>
  <c r="E116" i="4" s="1"/>
  <c r="E117" i="4"/>
  <c r="E115" i="3"/>
  <c r="E116" i="3" s="1"/>
  <c r="G72" i="4"/>
  <c r="G73" i="4" s="1"/>
  <c r="G74" i="4"/>
  <c r="F108" i="3"/>
  <c r="F117" i="3" s="1"/>
  <c r="E117" i="3"/>
  <c r="G72" i="5"/>
  <c r="G73" i="5" s="1"/>
  <c r="G74" i="5"/>
  <c r="H74" i="4"/>
  <c r="H72" i="4"/>
  <c r="E115" i="5"/>
  <c r="E116" i="5" s="1"/>
  <c r="E117" i="5"/>
  <c r="F108" i="5"/>
  <c r="F117" i="4"/>
  <c r="F115" i="4"/>
  <c r="G74" i="3"/>
  <c r="G72" i="3"/>
  <c r="G73" i="3" s="1"/>
  <c r="H60" i="3"/>
  <c r="H74" i="5"/>
  <c r="H72" i="5"/>
  <c r="F115" i="3" l="1"/>
  <c r="F116" i="3" s="1"/>
  <c r="G76" i="5"/>
  <c r="H73" i="5"/>
  <c r="H74" i="3"/>
  <c r="H72" i="3"/>
  <c r="G120" i="4"/>
  <c r="F116" i="4"/>
  <c r="F117" i="5"/>
  <c r="F115" i="5"/>
  <c r="G76" i="4"/>
  <c r="H73" i="4"/>
  <c r="G120" i="3" l="1"/>
  <c r="G120" i="5"/>
  <c r="F116" i="5"/>
  <c r="G76" i="3"/>
  <c r="H73" i="3"/>
</calcChain>
</file>

<file path=xl/sharedStrings.xml><?xml version="1.0" encoding="utf-8"?>
<sst xmlns="http://schemas.openxmlformats.org/spreadsheetml/2006/main" count="859" uniqueCount="147">
  <si>
    <t>HPLC System Suitability Report</t>
  </si>
  <si>
    <t>Analysis Data</t>
  </si>
  <si>
    <t>Assay</t>
  </si>
  <si>
    <t>Sample(s)</t>
  </si>
  <si>
    <t>Reference Substance:</t>
  </si>
  <si>
    <t>RIFAMPICIN, ISONIAZID, PYRAZINAMIDE &amp; ETHAMBUTOL HCL</t>
  </si>
  <si>
    <t>% age Purity:</t>
  </si>
  <si>
    <t>Weight (mg):</t>
  </si>
  <si>
    <t>Standard Conc (mg/mL):</t>
  </si>
  <si>
    <t>RIFAMPICIN 150mg, ISONIAZID 75mg, PYRAZINAMIDE 400mg &amp; ETHAMBUTOL HCl 275mg</t>
  </si>
  <si>
    <t>2016-06-09 15:10:32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</si>
  <si>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</si>
  <si>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</si>
  <si>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</si>
  <si>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</si>
  <si>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</si>
  <si>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</si>
  <si>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</si>
  <si>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</si>
  <si>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</si>
  <si>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</si>
  <si>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</si>
  <si>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</si>
  <si>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</si>
  <si>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</si>
  <si>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</si>
  <si>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</si>
  <si>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</si>
  <si>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</si>
  <si>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</si>
  <si>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</si>
  <si>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</si>
  <si>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</si>
  <si>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</si>
  <si>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</si>
  <si>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</si>
  <si>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</si>
  <si>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</si>
  <si>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</si>
  <si>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</si>
  <si>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</si>
  <si>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</si>
  <si>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</si>
  <si>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</si>
  <si>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</si>
  <si>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</si>
  <si>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</si>
  <si>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</si>
  <si>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</si>
  <si>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</si>
  <si>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</si>
  <si>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</si>
  <si>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</si>
  <si>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</si>
  <si>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</si>
  <si>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</si>
  <si>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</si>
  <si>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</si>
  <si>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</si>
  <si>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</si>
  <si>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</si>
  <si>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</si>
  <si>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</si>
  <si>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</si>
  <si>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</si>
  <si>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</si>
  <si>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</si>
  <si>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</si>
  <si>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</si>
  <si>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</si>
  <si>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</si>
  <si>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</si>
  <si>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</si>
  <si>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</si>
  <si>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</si>
  <si>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</si>
  <si>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</si>
  <si>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</si>
  <si>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</si>
  <si>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</si>
  <si>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</si>
  <si>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</si>
  <si>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</si>
  <si>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</si>
  <si>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</si>
  <si>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</si>
  <si>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</si>
  <si>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</si>
  <si>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</si>
  <si>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</si>
  <si>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</si>
  <si>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</si>
  <si>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</si>
  <si>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</si>
  <si>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</si>
  <si>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</si>
  <si>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</si>
  <si>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</si>
  <si>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</si>
  <si>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</si>
  <si>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</si>
  <si>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</si>
  <si>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</si>
  <si>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</si>
  <si>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</si>
  <si>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</si>
  <si>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</si>
  <si>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</si>
  <si>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</si>
  <si>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</si>
  <si>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</si>
  <si>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</si>
  <si>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</si>
  <si>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</si>
  <si>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</si>
  <si>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</si>
  <si>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</si>
  <si>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</si>
  <si>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</si>
  <si>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</si>
  <si>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</si>
  <si>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</si>
  <si>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</si>
  <si>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RIFAMPICIN</t>
  </si>
  <si>
    <t>ISONIAZID</t>
  </si>
  <si>
    <t>PYRAZINAMIDE</t>
  </si>
  <si>
    <t>ETHAMBUTOL HYDROCHLORIDE</t>
  </si>
  <si>
    <t xml:space="preserve">R5 1 </t>
  </si>
  <si>
    <t xml:space="preserve">I8 2 </t>
  </si>
  <si>
    <t>RIFAMPICIN 150mg</t>
  </si>
  <si>
    <t>P19 1</t>
  </si>
  <si>
    <t>Isoniazid</t>
  </si>
  <si>
    <t xml:space="preserve">FORECOX TRAC </t>
  </si>
  <si>
    <t>NDQD2016061085</t>
  </si>
  <si>
    <t>Rifampicin, Isoniazid 75mg &amp; Pyrazinamide</t>
  </si>
  <si>
    <t>each tablets contains rifampicin, Isoniazid 75mg, Pyrazinamide 400mg,Ethambutol 275mg.</t>
  </si>
  <si>
    <t>Pyrazinamide</t>
  </si>
  <si>
    <t>Rifampicin</t>
  </si>
  <si>
    <t xml:space="preserve"> ISONIAZID</t>
  </si>
  <si>
    <t>NDQD2016061083</t>
  </si>
  <si>
    <t>2016-06-09 14:40:31</t>
  </si>
  <si>
    <t>ETHAMBUTOL HCl</t>
  </si>
  <si>
    <t>ETHAMBUTOL HCl 275mg</t>
  </si>
  <si>
    <t>E12 3</t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</si>
  <si>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10000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</si>
  <si>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6000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</si>
  <si>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50000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</si>
</sst>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2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0"/>
      <color rgb="FF000000"/>
      <name val="Arial"/>
      <family val="2"/>
    </font>
    <font>
      <sz val="20"/>
      <color rgb="FF000000"/>
      <name val="Book Antiqua"/>
      <family val="1"/>
    </font>
    <font>
      <b/>
      <sz val="10"/>
      <color rgb="FF000000"/>
      <name val="Book Antiqua"/>
      <family val="1"/>
    </font>
    <font>
      <b/>
      <i/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2"/>
      <color rgb="FF000000"/>
      <name val="Arial"/>
      <family val="2"/>
    </font>
    <font>
      <sz val="10"/>
      <color rgb="FF000000"/>
      <name val="Book Antiqua"/>
      <family val="1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1" fillId="2" borderId="0"/>
    <xf numFmtId="0" fontId="24" fillId="2" borderId="0"/>
  </cellStyleXfs>
  <cellXfs count="95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4" fillId="2" borderId="0" xfId="0" applyFont="1" applyFill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8" fillId="3" borderId="0" xfId="0" applyFont="1" applyFill="1" applyProtection="1">
      <protection locked="0"/>
    </xf>
    <xf numFmtId="168" fontId="11" fillId="3" borderId="0" xfId="0" applyNumberFormat="1" applyFont="1" applyFill="1" applyAlignment="1" applyProtection="1">
      <alignment horizontal="center"/>
      <protection locked="0"/>
    </xf>
    <xf numFmtId="169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70" fontId="9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10" fillId="3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right"/>
    </xf>
    <xf numFmtId="0" fontId="10" fillId="3" borderId="24" xfId="0" applyFont="1" applyFill="1" applyBorder="1" applyAlignment="1" applyProtection="1">
      <alignment horizontal="center"/>
      <protection locked="0"/>
    </xf>
    <xf numFmtId="0" fontId="9" fillId="2" borderId="2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10" fillId="3" borderId="29" xfId="0" applyFont="1" applyFill="1" applyBorder="1" applyAlignment="1" applyProtection="1">
      <alignment horizontal="center"/>
      <protection locked="0"/>
    </xf>
    <xf numFmtId="171" fontId="8" fillId="2" borderId="26" xfId="0" applyNumberFormat="1" applyFont="1" applyFill="1" applyBorder="1" applyAlignment="1">
      <alignment horizontal="center"/>
    </xf>
    <xf numFmtId="171" fontId="8" fillId="2" borderId="30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8" fillId="2" borderId="24" xfId="0" applyFont="1" applyFill="1" applyBorder="1" applyAlignment="1">
      <alignment horizontal="center"/>
    </xf>
    <xf numFmtId="0" fontId="10" fillId="3" borderId="23" xfId="0" applyFont="1" applyFill="1" applyBorder="1" applyAlignment="1" applyProtection="1">
      <alignment horizontal="center"/>
      <protection locked="0"/>
    </xf>
    <xf numFmtId="171" fontId="8" fillId="2" borderId="31" xfId="0" applyNumberFormat="1" applyFont="1" applyFill="1" applyBorder="1" applyAlignment="1">
      <alignment horizontal="center"/>
    </xf>
    <xf numFmtId="171" fontId="8" fillId="2" borderId="32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33" xfId="0" applyFont="1" applyFill="1" applyBorder="1" applyAlignment="1">
      <alignment horizontal="center"/>
    </xf>
    <xf numFmtId="0" fontId="10" fillId="3" borderId="34" xfId="0" applyFont="1" applyFill="1" applyBorder="1" applyAlignment="1" applyProtection="1">
      <alignment horizontal="center"/>
      <protection locked="0"/>
    </xf>
    <xf numFmtId="171" fontId="8" fillId="2" borderId="35" xfId="0" applyNumberFormat="1" applyFont="1" applyFill="1" applyBorder="1" applyAlignment="1">
      <alignment horizontal="center"/>
    </xf>
    <xf numFmtId="171" fontId="8" fillId="2" borderId="36" xfId="0" applyNumberFormat="1" applyFont="1" applyFill="1" applyBorder="1" applyAlignment="1">
      <alignment horizontal="center"/>
    </xf>
    <xf numFmtId="0" fontId="8" fillId="2" borderId="15" xfId="0" applyFont="1" applyFill="1" applyBorder="1"/>
    <xf numFmtId="0" fontId="8" fillId="2" borderId="24" xfId="0" applyFont="1" applyFill="1" applyBorder="1" applyAlignment="1">
      <alignment horizontal="right"/>
    </xf>
    <xf numFmtId="1" fontId="9" fillId="6" borderId="37" xfId="0" applyNumberFormat="1" applyFont="1" applyFill="1" applyBorder="1" applyAlignment="1">
      <alignment horizontal="center"/>
    </xf>
    <xf numFmtId="171" fontId="9" fillId="6" borderId="38" xfId="0" applyNumberFormat="1" applyFont="1" applyFill="1" applyBorder="1" applyAlignment="1">
      <alignment horizontal="center"/>
    </xf>
    <xf numFmtId="171" fontId="9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0" fontId="10" fillId="3" borderId="16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4" xfId="0" applyFont="1" applyFill="1" applyBorder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66" fontId="8" fillId="6" borderId="41" xfId="0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8" fillId="6" borderId="17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166" fontId="10" fillId="3" borderId="41" xfId="0" applyNumberFormat="1" applyFont="1" applyFill="1" applyBorder="1" applyAlignment="1" applyProtection="1">
      <alignment horizontal="center"/>
      <protection locked="0"/>
    </xf>
    <xf numFmtId="166" fontId="8" fillId="2" borderId="0" xfId="0" applyNumberFormat="1" applyFont="1" applyFill="1"/>
    <xf numFmtId="0" fontId="8" fillId="2" borderId="29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right"/>
    </xf>
    <xf numFmtId="2" fontId="8" fillId="6" borderId="15" xfId="0" applyNumberFormat="1" applyFont="1" applyFill="1" applyBorder="1" applyAlignment="1">
      <alignment horizontal="center"/>
    </xf>
    <xf numFmtId="171" fontId="9" fillId="7" borderId="13" xfId="0" applyNumberFormat="1" applyFont="1" applyFill="1" applyBorder="1" applyAlignment="1">
      <alignment horizontal="center"/>
    </xf>
    <xf numFmtId="171" fontId="8" fillId="2" borderId="0" xfId="0" applyNumberFormat="1" applyFont="1" applyFill="1" applyAlignment="1">
      <alignment horizontal="center"/>
    </xf>
    <xf numFmtId="10" fontId="8" fillId="6" borderId="41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2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 vertic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43" xfId="0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 vertical="center"/>
    </xf>
    <xf numFmtId="10" fontId="8" fillId="2" borderId="24" xfId="0" applyNumberFormat="1" applyFont="1" applyFill="1" applyBorder="1" applyAlignment="1">
      <alignment horizontal="center" vertical="center"/>
    </xf>
    <xf numFmtId="10" fontId="8" fillId="2" borderId="44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5" xfId="0" applyFont="1" applyFill="1" applyBorder="1" applyAlignment="1">
      <alignment horizontal="right"/>
    </xf>
    <xf numFmtId="10" fontId="10" fillId="7" borderId="33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0" fillId="7" borderId="46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1" fontId="9" fillId="6" borderId="49" xfId="0" applyNumberFormat="1" applyFont="1" applyFill="1" applyBorder="1" applyAlignment="1">
      <alignment horizontal="center"/>
    </xf>
    <xf numFmtId="1" fontId="9" fillId="6" borderId="50" xfId="0" applyNumberFormat="1" applyFont="1" applyFill="1" applyBorder="1" applyAlignment="1">
      <alignment horizontal="center"/>
    </xf>
    <xf numFmtId="171" fontId="9" fillId="6" borderId="15" xfId="0" applyNumberFormat="1" applyFont="1" applyFill="1" applyBorder="1" applyAlignment="1">
      <alignment horizontal="center"/>
    </xf>
    <xf numFmtId="0" fontId="8" fillId="2" borderId="51" xfId="0" applyFont="1" applyFill="1" applyBorder="1" applyAlignment="1">
      <alignment horizontal="right"/>
    </xf>
    <xf numFmtId="0" fontId="10" fillId="3" borderId="52" xfId="0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166" fontId="8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8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3" xfId="0" applyFont="1" applyFill="1" applyBorder="1" applyAlignment="1">
      <alignment horizontal="right"/>
    </xf>
    <xf numFmtId="2" fontId="8" fillId="7" borderId="3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16" xfId="0" applyFont="1" applyFill="1" applyBorder="1" applyAlignment="1">
      <alignment horizontal="right"/>
    </xf>
    <xf numFmtId="171" fontId="9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41" xfId="0" applyNumberFormat="1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54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/>
    </xf>
    <xf numFmtId="1" fontId="10" fillId="3" borderId="31" xfId="0" applyNumberFormat="1" applyFont="1" applyFill="1" applyBorder="1" applyAlignment="1" applyProtection="1">
      <alignment horizontal="center"/>
      <protection locked="0"/>
    </xf>
    <xf numFmtId="10" fontId="8" fillId="2" borderId="30" xfId="0" applyNumberFormat="1" applyFont="1" applyFill="1" applyBorder="1" applyAlignment="1">
      <alignment horizontal="center"/>
    </xf>
    <xf numFmtId="10" fontId="8" fillId="2" borderId="32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1" fontId="10" fillId="3" borderId="35" xfId="0" applyNumberFormat="1" applyFont="1" applyFill="1" applyBorder="1" applyAlignment="1" applyProtection="1">
      <alignment horizontal="center"/>
      <protection locked="0"/>
    </xf>
    <xf numFmtId="10" fontId="8" fillId="2" borderId="36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171" fontId="8" fillId="2" borderId="2" xfId="0" applyNumberFormat="1" applyFont="1" applyFill="1" applyBorder="1" applyAlignment="1">
      <alignment horizontal="right"/>
    </xf>
    <xf numFmtId="10" fontId="10" fillId="7" borderId="27" xfId="0" applyNumberFormat="1" applyFont="1" applyFill="1" applyBorder="1" applyAlignment="1">
      <alignment horizontal="center"/>
    </xf>
    <xf numFmtId="0" fontId="8" fillId="2" borderId="23" xfId="0" applyFont="1" applyFill="1" applyBorder="1"/>
    <xf numFmtId="10" fontId="10" fillId="6" borderId="27" xfId="0" applyNumberFormat="1" applyFont="1" applyFill="1" applyBorder="1" applyAlignment="1">
      <alignment horizontal="center"/>
    </xf>
    <xf numFmtId="0" fontId="8" fillId="2" borderId="43" xfId="0" applyFont="1" applyFill="1" applyBorder="1"/>
    <xf numFmtId="0" fontId="8" fillId="2" borderId="56" xfId="0" applyFont="1" applyFill="1" applyBorder="1" applyAlignment="1">
      <alignment horizontal="right"/>
    </xf>
    <xf numFmtId="0" fontId="10" fillId="7" borderId="1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66" fontId="9" fillId="2" borderId="0" xfId="0" applyNumberFormat="1" applyFont="1" applyFill="1" applyAlignment="1" applyProtection="1">
      <alignment horizontal="center"/>
      <protection locked="0"/>
    </xf>
    <xf numFmtId="166" fontId="8" fillId="2" borderId="21" xfId="0" applyNumberFormat="1" applyFont="1" applyFill="1" applyBorder="1" applyAlignment="1">
      <alignment horizontal="center"/>
    </xf>
    <xf numFmtId="166" fontId="8" fillId="2" borderId="23" xfId="0" applyNumberFormat="1" applyFont="1" applyFill="1" applyBorder="1" applyAlignment="1">
      <alignment horizontal="center"/>
    </xf>
    <xf numFmtId="166" fontId="8" fillId="2" borderId="13" xfId="0" applyNumberFormat="1" applyFont="1" applyFill="1" applyBorder="1" applyAlignment="1">
      <alignment horizontal="center"/>
    </xf>
    <xf numFmtId="166" fontId="8" fillId="2" borderId="14" xfId="0" applyNumberFormat="1" applyFont="1" applyFill="1" applyBorder="1" applyAlignment="1">
      <alignment horizontal="center"/>
    </xf>
    <xf numFmtId="166" fontId="8" fillId="2" borderId="15" xfId="0" applyNumberFormat="1" applyFont="1" applyFill="1" applyBorder="1" applyAlignment="1">
      <alignment horizontal="center"/>
    </xf>
    <xf numFmtId="10" fontId="10" fillId="6" borderId="57" xfId="0" applyNumberFormat="1" applyFont="1" applyFill="1" applyBorder="1" applyAlignment="1">
      <alignment horizontal="center"/>
    </xf>
    <xf numFmtId="166" fontId="8" fillId="2" borderId="26" xfId="0" applyNumberFormat="1" applyFont="1" applyFill="1" applyBorder="1" applyAlignment="1">
      <alignment horizontal="center"/>
    </xf>
    <xf numFmtId="166" fontId="8" fillId="2" borderId="31" xfId="0" applyNumberFormat="1" applyFont="1" applyFill="1" applyBorder="1" applyAlignment="1">
      <alignment horizontal="center"/>
    </xf>
    <xf numFmtId="166" fontId="8" fillId="2" borderId="35" xfId="0" applyNumberFormat="1" applyFont="1" applyFill="1" applyBorder="1" applyAlignment="1">
      <alignment horizontal="center"/>
    </xf>
    <xf numFmtId="2" fontId="10" fillId="7" borderId="33" xfId="0" applyNumberFormat="1" applyFont="1" applyFill="1" applyBorder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0" fontId="11" fillId="2" borderId="0" xfId="0" applyFont="1" applyFill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8" fillId="3" borderId="0" xfId="0" applyFont="1" applyFill="1" applyProtection="1">
      <protection locked="0"/>
    </xf>
    <xf numFmtId="168" fontId="11" fillId="3" borderId="0" xfId="0" applyNumberFormat="1" applyFont="1" applyFill="1" applyAlignment="1" applyProtection="1">
      <alignment horizontal="center"/>
      <protection locked="0"/>
    </xf>
    <xf numFmtId="169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70" fontId="9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10" fillId="3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right"/>
    </xf>
    <xf numFmtId="0" fontId="10" fillId="3" borderId="24" xfId="0" applyFont="1" applyFill="1" applyBorder="1" applyAlignment="1" applyProtection="1">
      <alignment horizontal="center"/>
      <protection locked="0"/>
    </xf>
    <xf numFmtId="0" fontId="9" fillId="2" borderId="2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10" fillId="3" borderId="29" xfId="0" applyFont="1" applyFill="1" applyBorder="1" applyAlignment="1" applyProtection="1">
      <alignment horizontal="center"/>
      <protection locked="0"/>
    </xf>
    <xf numFmtId="171" fontId="8" fillId="2" borderId="26" xfId="0" applyNumberFormat="1" applyFont="1" applyFill="1" applyBorder="1" applyAlignment="1">
      <alignment horizontal="center"/>
    </xf>
    <xf numFmtId="171" fontId="8" fillId="2" borderId="30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8" fillId="2" borderId="24" xfId="0" applyFont="1" applyFill="1" applyBorder="1" applyAlignment="1">
      <alignment horizontal="center"/>
    </xf>
    <xf numFmtId="0" fontId="10" fillId="3" borderId="23" xfId="0" applyFont="1" applyFill="1" applyBorder="1" applyAlignment="1" applyProtection="1">
      <alignment horizontal="center"/>
      <protection locked="0"/>
    </xf>
    <xf numFmtId="171" fontId="8" fillId="2" borderId="31" xfId="0" applyNumberFormat="1" applyFont="1" applyFill="1" applyBorder="1" applyAlignment="1">
      <alignment horizontal="center"/>
    </xf>
    <xf numFmtId="171" fontId="8" fillId="2" borderId="32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33" xfId="0" applyFont="1" applyFill="1" applyBorder="1" applyAlignment="1">
      <alignment horizontal="center"/>
    </xf>
    <xf numFmtId="0" fontId="10" fillId="3" borderId="34" xfId="0" applyFont="1" applyFill="1" applyBorder="1" applyAlignment="1" applyProtection="1">
      <alignment horizontal="center"/>
      <protection locked="0"/>
    </xf>
    <xf numFmtId="171" fontId="8" fillId="2" borderId="35" xfId="0" applyNumberFormat="1" applyFont="1" applyFill="1" applyBorder="1" applyAlignment="1">
      <alignment horizontal="center"/>
    </xf>
    <xf numFmtId="171" fontId="8" fillId="2" borderId="36" xfId="0" applyNumberFormat="1" applyFont="1" applyFill="1" applyBorder="1" applyAlignment="1">
      <alignment horizontal="center"/>
    </xf>
    <xf numFmtId="0" fontId="8" fillId="2" borderId="15" xfId="0" applyFont="1" applyFill="1" applyBorder="1"/>
    <xf numFmtId="0" fontId="8" fillId="2" borderId="24" xfId="0" applyFont="1" applyFill="1" applyBorder="1" applyAlignment="1">
      <alignment horizontal="right"/>
    </xf>
    <xf numFmtId="1" fontId="9" fillId="6" borderId="37" xfId="0" applyNumberFormat="1" applyFont="1" applyFill="1" applyBorder="1" applyAlignment="1">
      <alignment horizontal="center"/>
    </xf>
    <xf numFmtId="171" fontId="9" fillId="6" borderId="38" xfId="0" applyNumberFormat="1" applyFont="1" applyFill="1" applyBorder="1" applyAlignment="1">
      <alignment horizontal="center"/>
    </xf>
    <xf numFmtId="171" fontId="9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0" fontId="10" fillId="3" borderId="16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4" xfId="0" applyFont="1" applyFill="1" applyBorder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66" fontId="8" fillId="6" borderId="41" xfId="0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8" fillId="6" borderId="17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166" fontId="10" fillId="3" borderId="41" xfId="0" applyNumberFormat="1" applyFont="1" applyFill="1" applyBorder="1" applyAlignment="1" applyProtection="1">
      <alignment horizontal="center"/>
      <protection locked="0"/>
    </xf>
    <xf numFmtId="166" fontId="8" fillId="2" borderId="0" xfId="0" applyNumberFormat="1" applyFont="1" applyFill="1"/>
    <xf numFmtId="0" fontId="8" fillId="2" borderId="29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right"/>
    </xf>
    <xf numFmtId="2" fontId="8" fillId="6" borderId="15" xfId="0" applyNumberFormat="1" applyFont="1" applyFill="1" applyBorder="1" applyAlignment="1">
      <alignment horizontal="center"/>
    </xf>
    <xf numFmtId="171" fontId="9" fillId="7" borderId="13" xfId="0" applyNumberFormat="1" applyFont="1" applyFill="1" applyBorder="1" applyAlignment="1">
      <alignment horizontal="center"/>
    </xf>
    <xf numFmtId="171" fontId="8" fillId="2" borderId="0" xfId="0" applyNumberFormat="1" applyFont="1" applyFill="1" applyAlignment="1">
      <alignment horizontal="center"/>
    </xf>
    <xf numFmtId="10" fontId="8" fillId="6" borderId="41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2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 vertic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43" xfId="0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 vertical="center"/>
    </xf>
    <xf numFmtId="10" fontId="8" fillId="2" borderId="24" xfId="0" applyNumberFormat="1" applyFont="1" applyFill="1" applyBorder="1" applyAlignment="1">
      <alignment horizontal="center" vertical="center"/>
    </xf>
    <xf numFmtId="10" fontId="8" fillId="2" borderId="44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5" xfId="0" applyFont="1" applyFill="1" applyBorder="1" applyAlignment="1">
      <alignment horizontal="right"/>
    </xf>
    <xf numFmtId="10" fontId="10" fillId="7" borderId="33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0" fillId="7" borderId="46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1" fontId="9" fillId="6" borderId="49" xfId="0" applyNumberFormat="1" applyFont="1" applyFill="1" applyBorder="1" applyAlignment="1">
      <alignment horizontal="center"/>
    </xf>
    <xf numFmtId="1" fontId="9" fillId="6" borderId="50" xfId="0" applyNumberFormat="1" applyFont="1" applyFill="1" applyBorder="1" applyAlignment="1">
      <alignment horizontal="center"/>
    </xf>
    <xf numFmtId="171" fontId="9" fillId="6" borderId="15" xfId="0" applyNumberFormat="1" applyFont="1" applyFill="1" applyBorder="1" applyAlignment="1">
      <alignment horizontal="center"/>
    </xf>
    <xf numFmtId="0" fontId="8" fillId="2" borderId="51" xfId="0" applyFont="1" applyFill="1" applyBorder="1" applyAlignment="1">
      <alignment horizontal="right"/>
    </xf>
    <xf numFmtId="0" fontId="10" fillId="3" borderId="52" xfId="0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166" fontId="8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8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3" xfId="0" applyFont="1" applyFill="1" applyBorder="1" applyAlignment="1">
      <alignment horizontal="right"/>
    </xf>
    <xf numFmtId="2" fontId="8" fillId="7" borderId="3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16" xfId="0" applyFont="1" applyFill="1" applyBorder="1" applyAlignment="1">
      <alignment horizontal="right"/>
    </xf>
    <xf numFmtId="171" fontId="9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41" xfId="0" applyNumberFormat="1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54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/>
    </xf>
    <xf numFmtId="1" fontId="10" fillId="3" borderId="31" xfId="0" applyNumberFormat="1" applyFont="1" applyFill="1" applyBorder="1" applyAlignment="1" applyProtection="1">
      <alignment horizontal="center"/>
      <protection locked="0"/>
    </xf>
    <xf numFmtId="10" fontId="8" fillId="2" borderId="30" xfId="0" applyNumberFormat="1" applyFont="1" applyFill="1" applyBorder="1" applyAlignment="1">
      <alignment horizontal="center"/>
    </xf>
    <xf numFmtId="10" fontId="8" fillId="2" borderId="32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1" fontId="10" fillId="3" borderId="35" xfId="0" applyNumberFormat="1" applyFont="1" applyFill="1" applyBorder="1" applyAlignment="1" applyProtection="1">
      <alignment horizontal="center"/>
      <protection locked="0"/>
    </xf>
    <xf numFmtId="10" fontId="8" fillId="2" borderId="36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171" fontId="8" fillId="2" borderId="2" xfId="0" applyNumberFormat="1" applyFont="1" applyFill="1" applyBorder="1" applyAlignment="1">
      <alignment horizontal="right"/>
    </xf>
    <xf numFmtId="10" fontId="10" fillId="7" borderId="27" xfId="0" applyNumberFormat="1" applyFont="1" applyFill="1" applyBorder="1" applyAlignment="1">
      <alignment horizontal="center"/>
    </xf>
    <xf numFmtId="0" fontId="8" fillId="2" borderId="23" xfId="0" applyFont="1" applyFill="1" applyBorder="1"/>
    <xf numFmtId="10" fontId="10" fillId="6" borderId="27" xfId="0" applyNumberFormat="1" applyFont="1" applyFill="1" applyBorder="1" applyAlignment="1">
      <alignment horizontal="center"/>
    </xf>
    <xf numFmtId="0" fontId="8" fillId="2" borderId="43" xfId="0" applyFont="1" applyFill="1" applyBorder="1"/>
    <xf numFmtId="0" fontId="8" fillId="2" borderId="56" xfId="0" applyFont="1" applyFill="1" applyBorder="1" applyAlignment="1">
      <alignment horizontal="right"/>
    </xf>
    <xf numFmtId="0" fontId="10" fillId="7" borderId="1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66" fontId="9" fillId="2" borderId="0" xfId="0" applyNumberFormat="1" applyFont="1" applyFill="1" applyAlignment="1" applyProtection="1">
      <alignment horizontal="center"/>
      <protection locked="0"/>
    </xf>
    <xf numFmtId="166" fontId="8" fillId="2" borderId="21" xfId="0" applyNumberFormat="1" applyFont="1" applyFill="1" applyBorder="1" applyAlignment="1">
      <alignment horizontal="center"/>
    </xf>
    <xf numFmtId="166" fontId="8" fillId="2" borderId="23" xfId="0" applyNumberFormat="1" applyFont="1" applyFill="1" applyBorder="1" applyAlignment="1">
      <alignment horizontal="center"/>
    </xf>
    <xf numFmtId="166" fontId="8" fillId="2" borderId="13" xfId="0" applyNumberFormat="1" applyFont="1" applyFill="1" applyBorder="1" applyAlignment="1">
      <alignment horizontal="center"/>
    </xf>
    <xf numFmtId="166" fontId="8" fillId="2" borderId="14" xfId="0" applyNumberFormat="1" applyFont="1" applyFill="1" applyBorder="1" applyAlignment="1">
      <alignment horizontal="center"/>
    </xf>
    <xf numFmtId="166" fontId="8" fillId="2" borderId="15" xfId="0" applyNumberFormat="1" applyFont="1" applyFill="1" applyBorder="1" applyAlignment="1">
      <alignment horizontal="center"/>
    </xf>
    <xf numFmtId="10" fontId="10" fillId="6" borderId="57" xfId="0" applyNumberFormat="1" applyFont="1" applyFill="1" applyBorder="1" applyAlignment="1">
      <alignment horizontal="center"/>
    </xf>
    <xf numFmtId="166" fontId="8" fillId="2" borderId="26" xfId="0" applyNumberFormat="1" applyFont="1" applyFill="1" applyBorder="1" applyAlignment="1">
      <alignment horizontal="center"/>
    </xf>
    <xf numFmtId="166" fontId="8" fillId="2" borderId="31" xfId="0" applyNumberFormat="1" applyFont="1" applyFill="1" applyBorder="1" applyAlignment="1">
      <alignment horizontal="center"/>
    </xf>
    <xf numFmtId="166" fontId="8" fillId="2" borderId="35" xfId="0" applyNumberFormat="1" applyFont="1" applyFill="1" applyBorder="1" applyAlignment="1">
      <alignment horizontal="center"/>
    </xf>
    <xf numFmtId="2" fontId="10" fillId="7" borderId="33" xfId="0" applyNumberFormat="1" applyFont="1" applyFill="1" applyBorder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0" fontId="11" fillId="2" borderId="0" xfId="0" applyFont="1" applyFill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8" fillId="3" borderId="0" xfId="0" applyFont="1" applyFill="1" applyProtection="1">
      <protection locked="0"/>
    </xf>
    <xf numFmtId="168" fontId="11" fillId="3" borderId="0" xfId="0" applyNumberFormat="1" applyFont="1" applyFill="1" applyAlignment="1" applyProtection="1">
      <alignment horizontal="center"/>
      <protection locked="0"/>
    </xf>
    <xf numFmtId="169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70" fontId="9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10" fillId="3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right"/>
    </xf>
    <xf numFmtId="0" fontId="10" fillId="3" borderId="24" xfId="0" applyFont="1" applyFill="1" applyBorder="1" applyAlignment="1" applyProtection="1">
      <alignment horizontal="center"/>
      <protection locked="0"/>
    </xf>
    <xf numFmtId="0" fontId="9" fillId="2" borderId="2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10" fillId="3" borderId="29" xfId="0" applyFont="1" applyFill="1" applyBorder="1" applyAlignment="1" applyProtection="1">
      <alignment horizontal="center"/>
      <protection locked="0"/>
    </xf>
    <xf numFmtId="171" fontId="8" fillId="2" borderId="26" xfId="0" applyNumberFormat="1" applyFont="1" applyFill="1" applyBorder="1" applyAlignment="1">
      <alignment horizontal="center"/>
    </xf>
    <xf numFmtId="171" fontId="8" fillId="2" borderId="30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8" fillId="2" borderId="24" xfId="0" applyFont="1" applyFill="1" applyBorder="1" applyAlignment="1">
      <alignment horizontal="center"/>
    </xf>
    <xf numFmtId="0" fontId="10" fillId="3" borderId="23" xfId="0" applyFont="1" applyFill="1" applyBorder="1" applyAlignment="1" applyProtection="1">
      <alignment horizontal="center"/>
      <protection locked="0"/>
    </xf>
    <xf numFmtId="171" fontId="8" fillId="2" borderId="31" xfId="0" applyNumberFormat="1" applyFont="1" applyFill="1" applyBorder="1" applyAlignment="1">
      <alignment horizontal="center"/>
    </xf>
    <xf numFmtId="171" fontId="8" fillId="2" borderId="32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33" xfId="0" applyFont="1" applyFill="1" applyBorder="1" applyAlignment="1">
      <alignment horizontal="center"/>
    </xf>
    <xf numFmtId="0" fontId="10" fillId="3" borderId="34" xfId="0" applyFont="1" applyFill="1" applyBorder="1" applyAlignment="1" applyProtection="1">
      <alignment horizontal="center"/>
      <protection locked="0"/>
    </xf>
    <xf numFmtId="171" fontId="8" fillId="2" borderId="35" xfId="0" applyNumberFormat="1" applyFont="1" applyFill="1" applyBorder="1" applyAlignment="1">
      <alignment horizontal="center"/>
    </xf>
    <xf numFmtId="171" fontId="8" fillId="2" borderId="36" xfId="0" applyNumberFormat="1" applyFont="1" applyFill="1" applyBorder="1" applyAlignment="1">
      <alignment horizontal="center"/>
    </xf>
    <xf numFmtId="0" fontId="8" fillId="2" borderId="15" xfId="0" applyFont="1" applyFill="1" applyBorder="1"/>
    <xf numFmtId="0" fontId="8" fillId="2" borderId="24" xfId="0" applyFont="1" applyFill="1" applyBorder="1" applyAlignment="1">
      <alignment horizontal="right"/>
    </xf>
    <xf numFmtId="1" fontId="9" fillId="6" borderId="37" xfId="0" applyNumberFormat="1" applyFont="1" applyFill="1" applyBorder="1" applyAlignment="1">
      <alignment horizontal="center"/>
    </xf>
    <xf numFmtId="171" fontId="9" fillId="6" borderId="38" xfId="0" applyNumberFormat="1" applyFont="1" applyFill="1" applyBorder="1" applyAlignment="1">
      <alignment horizontal="center"/>
    </xf>
    <xf numFmtId="171" fontId="9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0" fontId="10" fillId="3" borderId="16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4" xfId="0" applyFont="1" applyFill="1" applyBorder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66" fontId="8" fillId="6" borderId="41" xfId="0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8" fillId="6" borderId="17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166" fontId="10" fillId="3" borderId="41" xfId="0" applyNumberFormat="1" applyFont="1" applyFill="1" applyBorder="1" applyAlignment="1" applyProtection="1">
      <alignment horizontal="center"/>
      <protection locked="0"/>
    </xf>
    <xf numFmtId="166" fontId="8" fillId="2" borderId="0" xfId="0" applyNumberFormat="1" applyFont="1" applyFill="1"/>
    <xf numFmtId="0" fontId="8" fillId="2" borderId="29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right"/>
    </xf>
    <xf numFmtId="2" fontId="8" fillId="6" borderId="15" xfId="0" applyNumberFormat="1" applyFont="1" applyFill="1" applyBorder="1" applyAlignment="1">
      <alignment horizontal="center"/>
    </xf>
    <xf numFmtId="171" fontId="9" fillId="7" borderId="13" xfId="0" applyNumberFormat="1" applyFont="1" applyFill="1" applyBorder="1" applyAlignment="1">
      <alignment horizontal="center"/>
    </xf>
    <xf numFmtId="171" fontId="8" fillId="2" borderId="0" xfId="0" applyNumberFormat="1" applyFont="1" applyFill="1" applyAlignment="1">
      <alignment horizontal="center"/>
    </xf>
    <xf numFmtId="10" fontId="8" fillId="6" borderId="41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2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 vertic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43" xfId="0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 vertical="center"/>
    </xf>
    <xf numFmtId="10" fontId="8" fillId="2" borderId="24" xfId="0" applyNumberFormat="1" applyFont="1" applyFill="1" applyBorder="1" applyAlignment="1">
      <alignment horizontal="center" vertical="center"/>
    </xf>
    <xf numFmtId="10" fontId="8" fillId="2" borderId="44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5" xfId="0" applyFont="1" applyFill="1" applyBorder="1" applyAlignment="1">
      <alignment horizontal="right"/>
    </xf>
    <xf numFmtId="10" fontId="10" fillId="7" borderId="33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0" fillId="7" borderId="46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1" fontId="9" fillId="6" borderId="49" xfId="0" applyNumberFormat="1" applyFont="1" applyFill="1" applyBorder="1" applyAlignment="1">
      <alignment horizontal="center"/>
    </xf>
    <xf numFmtId="1" fontId="9" fillId="6" borderId="50" xfId="0" applyNumberFormat="1" applyFont="1" applyFill="1" applyBorder="1" applyAlignment="1">
      <alignment horizontal="center"/>
    </xf>
    <xf numFmtId="171" fontId="9" fillId="6" borderId="15" xfId="0" applyNumberFormat="1" applyFont="1" applyFill="1" applyBorder="1" applyAlignment="1">
      <alignment horizontal="center"/>
    </xf>
    <xf numFmtId="0" fontId="8" fillId="2" borderId="51" xfId="0" applyFont="1" applyFill="1" applyBorder="1" applyAlignment="1">
      <alignment horizontal="right"/>
    </xf>
    <xf numFmtId="0" fontId="10" fillId="3" borderId="52" xfId="0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166" fontId="8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8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3" xfId="0" applyFont="1" applyFill="1" applyBorder="1" applyAlignment="1">
      <alignment horizontal="right"/>
    </xf>
    <xf numFmtId="2" fontId="8" fillId="7" borderId="3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16" xfId="0" applyFont="1" applyFill="1" applyBorder="1" applyAlignment="1">
      <alignment horizontal="right"/>
    </xf>
    <xf numFmtId="171" fontId="9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41" xfId="0" applyNumberFormat="1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54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/>
    </xf>
    <xf numFmtId="1" fontId="10" fillId="3" borderId="31" xfId="0" applyNumberFormat="1" applyFont="1" applyFill="1" applyBorder="1" applyAlignment="1" applyProtection="1">
      <alignment horizontal="center"/>
      <protection locked="0"/>
    </xf>
    <xf numFmtId="10" fontId="8" fillId="2" borderId="30" xfId="0" applyNumberFormat="1" applyFont="1" applyFill="1" applyBorder="1" applyAlignment="1">
      <alignment horizontal="center"/>
    </xf>
    <xf numFmtId="10" fontId="8" fillId="2" borderId="32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1" fontId="10" fillId="3" borderId="35" xfId="0" applyNumberFormat="1" applyFont="1" applyFill="1" applyBorder="1" applyAlignment="1" applyProtection="1">
      <alignment horizontal="center"/>
      <protection locked="0"/>
    </xf>
    <xf numFmtId="10" fontId="8" fillId="2" borderId="36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171" fontId="8" fillId="2" borderId="2" xfId="0" applyNumberFormat="1" applyFont="1" applyFill="1" applyBorder="1" applyAlignment="1">
      <alignment horizontal="right"/>
    </xf>
    <xf numFmtId="10" fontId="10" fillId="7" borderId="27" xfId="0" applyNumberFormat="1" applyFont="1" applyFill="1" applyBorder="1" applyAlignment="1">
      <alignment horizontal="center"/>
    </xf>
    <xf numFmtId="0" fontId="8" fillId="2" borderId="23" xfId="0" applyFont="1" applyFill="1" applyBorder="1"/>
    <xf numFmtId="10" fontId="10" fillId="6" borderId="27" xfId="0" applyNumberFormat="1" applyFont="1" applyFill="1" applyBorder="1" applyAlignment="1">
      <alignment horizontal="center"/>
    </xf>
    <xf numFmtId="0" fontId="8" fillId="2" borderId="43" xfId="0" applyFont="1" applyFill="1" applyBorder="1"/>
    <xf numFmtId="0" fontId="8" fillId="2" borderId="56" xfId="0" applyFont="1" applyFill="1" applyBorder="1" applyAlignment="1">
      <alignment horizontal="right"/>
    </xf>
    <xf numFmtId="0" fontId="10" fillId="7" borderId="1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66" fontId="9" fillId="2" borderId="0" xfId="0" applyNumberFormat="1" applyFont="1" applyFill="1" applyAlignment="1" applyProtection="1">
      <alignment horizontal="center"/>
      <protection locked="0"/>
    </xf>
    <xf numFmtId="166" fontId="8" fillId="2" borderId="21" xfId="0" applyNumberFormat="1" applyFont="1" applyFill="1" applyBorder="1" applyAlignment="1">
      <alignment horizontal="center"/>
    </xf>
    <xf numFmtId="166" fontId="8" fillId="2" borderId="23" xfId="0" applyNumberFormat="1" applyFont="1" applyFill="1" applyBorder="1" applyAlignment="1">
      <alignment horizontal="center"/>
    </xf>
    <xf numFmtId="166" fontId="8" fillId="2" borderId="13" xfId="0" applyNumberFormat="1" applyFont="1" applyFill="1" applyBorder="1" applyAlignment="1">
      <alignment horizontal="center"/>
    </xf>
    <xf numFmtId="166" fontId="8" fillId="2" borderId="14" xfId="0" applyNumberFormat="1" applyFont="1" applyFill="1" applyBorder="1" applyAlignment="1">
      <alignment horizontal="center"/>
    </xf>
    <xf numFmtId="166" fontId="8" fillId="2" borderId="15" xfId="0" applyNumberFormat="1" applyFont="1" applyFill="1" applyBorder="1" applyAlignment="1">
      <alignment horizontal="center"/>
    </xf>
    <xf numFmtId="10" fontId="10" fillId="6" borderId="57" xfId="0" applyNumberFormat="1" applyFont="1" applyFill="1" applyBorder="1" applyAlignment="1">
      <alignment horizontal="center"/>
    </xf>
    <xf numFmtId="166" fontId="8" fillId="2" borderId="26" xfId="0" applyNumberFormat="1" applyFont="1" applyFill="1" applyBorder="1" applyAlignment="1">
      <alignment horizontal="center"/>
    </xf>
    <xf numFmtId="166" fontId="8" fillId="2" borderId="31" xfId="0" applyNumberFormat="1" applyFont="1" applyFill="1" applyBorder="1" applyAlignment="1">
      <alignment horizontal="center"/>
    </xf>
    <xf numFmtId="166" fontId="8" fillId="2" borderId="35" xfId="0" applyNumberFormat="1" applyFont="1" applyFill="1" applyBorder="1" applyAlignment="1">
      <alignment horizontal="center"/>
    </xf>
    <xf numFmtId="2" fontId="10" fillId="7" borderId="33" xfId="0" applyNumberFormat="1" applyFont="1" applyFill="1" applyBorder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0" fontId="11" fillId="2" borderId="0" xfId="0" applyFont="1" applyFill="1"/>
    <xf numFmtId="0" fontId="10" fillId="3" borderId="29" xfId="0" applyFont="1" applyFill="1" applyBorder="1" applyAlignment="1" applyProtection="1">
      <alignment horizontal="center"/>
      <protection locked="0"/>
    </xf>
    <xf numFmtId="0" fontId="10" fillId="3" borderId="23" xfId="0" applyFont="1" applyFill="1" applyBorder="1" applyAlignment="1" applyProtection="1">
      <alignment horizontal="center"/>
      <protection locked="0"/>
    </xf>
    <xf numFmtId="0" fontId="10" fillId="3" borderId="34" xfId="0" applyFont="1" applyFill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1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3" fillId="2" borderId="0" xfId="0" applyFont="1" applyFill="1"/>
    <xf numFmtId="0" fontId="26" fillId="2" borderId="0" xfId="2" applyFont="1" applyFill="1"/>
    <xf numFmtId="0" fontId="24" fillId="2" borderId="0" xfId="2" applyFill="1"/>
    <xf numFmtId="0" fontId="27" fillId="2" borderId="0" xfId="2" applyFont="1" applyFill="1" applyAlignment="1">
      <alignment wrapText="1"/>
    </xf>
    <xf numFmtId="0" fontId="28" fillId="2" borderId="0" xfId="2" applyFont="1" applyFill="1"/>
    <xf numFmtId="0" fontId="22" fillId="2" borderId="0" xfId="2" applyFont="1" applyFill="1"/>
    <xf numFmtId="167" fontId="22" fillId="2" borderId="0" xfId="2" applyNumberFormat="1" applyFont="1" applyFill="1" applyAlignment="1">
      <alignment horizontal="center"/>
    </xf>
    <xf numFmtId="0" fontId="23" fillId="2" borderId="0" xfId="2" applyFont="1" applyFill="1" applyAlignment="1">
      <alignment horizontal="right"/>
    </xf>
    <xf numFmtId="167" fontId="22" fillId="2" borderId="0" xfId="2" applyNumberFormat="1" applyFont="1" applyFill="1"/>
    <xf numFmtId="0" fontId="28" fillId="2" borderId="0" xfId="2" applyFont="1" applyFill="1" applyAlignment="1">
      <alignment horizontal="left"/>
    </xf>
    <xf numFmtId="0" fontId="29" fillId="2" borderId="0" xfId="2" applyFont="1" applyFill="1"/>
    <xf numFmtId="164" fontId="26" fillId="2" borderId="0" xfId="2" applyNumberFormat="1" applyFont="1" applyFill="1"/>
    <xf numFmtId="164" fontId="23" fillId="2" borderId="12" xfId="2" applyNumberFormat="1" applyFont="1" applyFill="1" applyBorder="1" applyAlignment="1">
      <alignment horizontal="center" wrapText="1"/>
    </xf>
    <xf numFmtId="0" fontId="23" fillId="2" borderId="12" xfId="2" applyFont="1" applyFill="1" applyBorder="1" applyAlignment="1">
      <alignment horizontal="center" wrapText="1"/>
    </xf>
    <xf numFmtId="0" fontId="30" fillId="2" borderId="0" xfId="2" applyFont="1" applyFill="1" applyAlignment="1">
      <alignment horizontal="center"/>
    </xf>
    <xf numFmtId="2" fontId="22" fillId="3" borderId="14" xfId="2" applyNumberFormat="1" applyFont="1" applyFill="1" applyBorder="1" applyProtection="1">
      <protection locked="0"/>
    </xf>
    <xf numFmtId="10" fontId="22" fillId="2" borderId="13" xfId="2" applyNumberFormat="1" applyFont="1" applyFill="1" applyBorder="1" applyAlignment="1">
      <alignment horizontal="center"/>
    </xf>
    <xf numFmtId="10" fontId="22" fillId="2" borderId="0" xfId="2" applyNumberFormat="1" applyFont="1" applyFill="1" applyAlignment="1">
      <alignment horizontal="center"/>
    </xf>
    <xf numFmtId="10" fontId="22" fillId="2" borderId="14" xfId="2" applyNumberFormat="1" applyFont="1" applyFill="1" applyBorder="1" applyAlignment="1">
      <alignment horizontal="center"/>
    </xf>
    <xf numFmtId="2" fontId="22" fillId="3" borderId="15" xfId="2" applyNumberFormat="1" applyFont="1" applyFill="1" applyBorder="1" applyProtection="1">
      <protection locked="0"/>
    </xf>
    <xf numFmtId="10" fontId="22" fillId="2" borderId="15" xfId="2" applyNumberFormat="1" applyFont="1" applyFill="1" applyBorder="1" applyAlignment="1">
      <alignment horizontal="center"/>
    </xf>
    <xf numFmtId="166" fontId="30" fillId="2" borderId="0" xfId="2" applyNumberFormat="1" applyFont="1" applyFill="1" applyAlignment="1">
      <alignment horizontal="center"/>
    </xf>
    <xf numFmtId="10" fontId="30" fillId="2" borderId="0" xfId="2" applyNumberFormat="1" applyFont="1" applyFill="1" applyAlignment="1">
      <alignment horizontal="center"/>
    </xf>
    <xf numFmtId="0" fontId="22" fillId="2" borderId="12" xfId="2" applyFont="1" applyFill="1" applyBorder="1" applyAlignment="1">
      <alignment horizontal="right" vertical="center"/>
    </xf>
    <xf numFmtId="166" fontId="22" fillId="2" borderId="12" xfId="2" applyNumberFormat="1" applyFont="1" applyFill="1" applyBorder="1" applyAlignment="1">
      <alignment horizontal="center" vertical="center"/>
    </xf>
    <xf numFmtId="166" fontId="22" fillId="2" borderId="0" xfId="2" applyNumberFormat="1" applyFont="1" applyFill="1" applyAlignment="1">
      <alignment horizontal="center"/>
    </xf>
    <xf numFmtId="164" fontId="23" fillId="2" borderId="12" xfId="2" applyNumberFormat="1" applyFont="1" applyFill="1" applyBorder="1" applyAlignment="1">
      <alignment horizontal="center" vertical="center"/>
    </xf>
    <xf numFmtId="2" fontId="31" fillId="2" borderId="0" xfId="2" applyNumberFormat="1" applyFont="1" applyFill="1" applyAlignment="1">
      <alignment horizontal="right"/>
    </xf>
    <xf numFmtId="2" fontId="23" fillId="2" borderId="0" xfId="2" applyNumberFormat="1" applyFont="1" applyFill="1"/>
    <xf numFmtId="2" fontId="31" fillId="2" borderId="0" xfId="2" applyNumberFormat="1" applyFont="1" applyFill="1"/>
    <xf numFmtId="0" fontId="23" fillId="2" borderId="12" xfId="2" applyFont="1" applyFill="1" applyBorder="1" applyAlignment="1">
      <alignment horizontal="center" vertical="center"/>
    </xf>
    <xf numFmtId="10" fontId="30" fillId="2" borderId="0" xfId="2" applyNumberFormat="1" applyFont="1" applyFill="1"/>
    <xf numFmtId="165" fontId="23" fillId="2" borderId="16" xfId="2" applyNumberFormat="1" applyFont="1" applyFill="1" applyBorder="1" applyAlignment="1">
      <alignment horizontal="center"/>
    </xf>
    <xf numFmtId="2" fontId="23" fillId="2" borderId="12" xfId="2" applyNumberFormat="1" applyFont="1" applyFill="1" applyBorder="1" applyAlignment="1">
      <alignment horizontal="center" vertical="center"/>
    </xf>
    <xf numFmtId="165" fontId="23" fillId="2" borderId="17" xfId="2" applyNumberFormat="1" applyFont="1" applyFill="1" applyBorder="1" applyAlignment="1">
      <alignment horizontal="center"/>
    </xf>
    <xf numFmtId="0" fontId="22" fillId="2" borderId="9" xfId="2" applyFont="1" applyFill="1" applyBorder="1"/>
    <xf numFmtId="0" fontId="22" fillId="2" borderId="0" xfId="2" applyFont="1" applyFill="1" applyAlignment="1">
      <alignment horizontal="center"/>
    </xf>
    <xf numFmtId="10" fontId="22" fillId="2" borderId="9" xfId="2" applyNumberFormat="1" applyFont="1" applyFill="1" applyBorder="1"/>
    <xf numFmtId="0" fontId="23" fillId="2" borderId="10" xfId="2" applyFont="1" applyFill="1" applyBorder="1"/>
    <xf numFmtId="0" fontId="23" fillId="2" borderId="10" xfId="2" applyFont="1" applyFill="1" applyBorder="1" applyAlignment="1">
      <alignment horizontal="center"/>
    </xf>
    <xf numFmtId="0" fontId="22" fillId="2" borderId="10" xfId="2" applyFont="1" applyFill="1" applyBorder="1" applyAlignment="1">
      <alignment horizontal="center"/>
    </xf>
    <xf numFmtId="0" fontId="22" fillId="2" borderId="7" xfId="2" applyFont="1" applyFill="1" applyBorder="1"/>
    <xf numFmtId="0" fontId="23" fillId="2" borderId="11" xfId="2" applyFont="1" applyFill="1" applyBorder="1"/>
    <xf numFmtId="0" fontId="23" fillId="2" borderId="0" xfId="2" applyFont="1" applyFill="1"/>
    <xf numFmtId="0" fontId="22" fillId="2" borderId="11" xfId="2" applyFont="1" applyFill="1" applyBorder="1"/>
    <xf numFmtId="0" fontId="25" fillId="3" borderId="0" xfId="0" applyFont="1" applyFill="1" applyAlignment="1" applyProtection="1">
      <alignment horizontal="left"/>
      <protection locked="0"/>
    </xf>
    <xf numFmtId="2" fontId="23" fillId="2" borderId="0" xfId="0" applyNumberFormat="1" applyFont="1" applyFill="1" applyAlignment="1">
      <alignment horizontal="center"/>
    </xf>
    <xf numFmtId="1" fontId="10" fillId="3" borderId="31" xfId="1" applyNumberFormat="1" applyFont="1" applyFill="1" applyBorder="1" applyAlignment="1" applyProtection="1">
      <alignment horizontal="center"/>
      <protection locked="0"/>
    </xf>
    <xf numFmtId="1" fontId="10" fillId="3" borderId="35" xfId="1" applyNumberFormat="1" applyFont="1" applyFill="1" applyBorder="1" applyAlignment="1" applyProtection="1">
      <alignment horizontal="center"/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1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8" fillId="2" borderId="0" xfId="1" applyFont="1" applyFill="1"/>
    <xf numFmtId="0" fontId="9" fillId="2" borderId="0" xfId="1" applyFont="1" applyFill="1"/>
    <xf numFmtId="0" fontId="10" fillId="2" borderId="0" xfId="1" applyFont="1" applyFill="1" applyAlignment="1" applyProtection="1">
      <alignment horizontal="right"/>
      <protection locked="0"/>
    </xf>
    <xf numFmtId="0" fontId="10" fillId="2" borderId="0" xfId="1" applyFont="1" applyFill="1" applyAlignment="1" applyProtection="1">
      <alignment horizontal="left"/>
      <protection locked="0"/>
    </xf>
    <xf numFmtId="0" fontId="11" fillId="2" borderId="0" xfId="1" applyFont="1" applyFill="1"/>
    <xf numFmtId="0" fontId="11" fillId="3" borderId="0" xfId="1" applyFont="1" applyFill="1" applyAlignment="1" applyProtection="1">
      <alignment horizontal="left"/>
      <protection locked="0"/>
    </xf>
    <xf numFmtId="0" fontId="8" fillId="3" borderId="0" xfId="1" applyFont="1" applyFill="1" applyProtection="1">
      <protection locked="0"/>
    </xf>
    <xf numFmtId="168" fontId="11" fillId="3" borderId="0" xfId="1" applyNumberFormat="1" applyFont="1" applyFill="1" applyAlignment="1" applyProtection="1">
      <alignment horizontal="center"/>
      <protection locked="0"/>
    </xf>
    <xf numFmtId="169" fontId="8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9" fillId="2" borderId="0" xfId="1" applyFont="1" applyFill="1" applyAlignment="1">
      <alignment horizontal="right"/>
    </xf>
    <xf numFmtId="0" fontId="8" fillId="2" borderId="0" xfId="1" applyFont="1" applyFill="1" applyAlignment="1">
      <alignment horizontal="right"/>
    </xf>
    <xf numFmtId="0" fontId="10" fillId="3" borderId="0" xfId="1" applyFont="1" applyFill="1" applyAlignment="1" applyProtection="1">
      <alignment horizontal="center"/>
      <protection locked="0"/>
    </xf>
    <xf numFmtId="0" fontId="11" fillId="3" borderId="0" xfId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9" fillId="2" borderId="0" xfId="1" applyFont="1" applyFill="1" applyAlignment="1">
      <alignment horizontal="center"/>
    </xf>
    <xf numFmtId="0" fontId="13" fillId="2" borderId="0" xfId="1" applyFont="1" applyFill="1"/>
    <xf numFmtId="0" fontId="14" fillId="2" borderId="0" xfId="1" applyFont="1" applyFill="1"/>
    <xf numFmtId="2" fontId="10" fillId="3" borderId="0" xfId="1" applyNumberFormat="1" applyFont="1" applyFill="1" applyAlignment="1" applyProtection="1">
      <alignment horizontal="center"/>
      <protection locked="0"/>
    </xf>
    <xf numFmtId="0" fontId="9" fillId="2" borderId="0" xfId="1" applyFont="1" applyFill="1" applyAlignment="1">
      <alignment vertical="center" wrapText="1"/>
    </xf>
    <xf numFmtId="0" fontId="15" fillId="2" borderId="0" xfId="1" applyFont="1" applyFill="1"/>
    <xf numFmtId="2" fontId="9" fillId="2" borderId="0" xfId="1" applyNumberFormat="1" applyFont="1" applyFill="1" applyAlignment="1">
      <alignment horizontal="center"/>
    </xf>
    <xf numFmtId="0" fontId="16" fillId="2" borderId="0" xfId="1" applyFont="1" applyFill="1" applyAlignment="1">
      <alignment horizontal="left" vertical="center" wrapText="1"/>
    </xf>
    <xf numFmtId="170" fontId="9" fillId="2" borderId="0" xfId="1" applyNumberFormat="1" applyFont="1" applyFill="1" applyAlignment="1">
      <alignment horizontal="center"/>
    </xf>
    <xf numFmtId="0" fontId="8" fillId="2" borderId="21" xfId="1" applyFont="1" applyFill="1" applyBorder="1" applyAlignment="1">
      <alignment horizontal="right"/>
    </xf>
    <xf numFmtId="0" fontId="10" fillId="3" borderId="22" xfId="1" applyFont="1" applyFill="1" applyBorder="1" applyAlignment="1" applyProtection="1">
      <alignment horizontal="center"/>
      <protection locked="0"/>
    </xf>
    <xf numFmtId="0" fontId="8" fillId="2" borderId="23" xfId="1" applyFont="1" applyFill="1" applyBorder="1" applyAlignment="1">
      <alignment horizontal="right"/>
    </xf>
    <xf numFmtId="0" fontId="10" fillId="3" borderId="24" xfId="1" applyFont="1" applyFill="1" applyBorder="1" applyAlignment="1" applyProtection="1">
      <alignment horizontal="center"/>
      <protection locked="0"/>
    </xf>
    <xf numFmtId="0" fontId="9" fillId="2" borderId="22" xfId="1" applyFont="1" applyFill="1" applyBorder="1" applyAlignment="1">
      <alignment horizontal="center"/>
    </xf>
    <xf numFmtId="0" fontId="9" fillId="2" borderId="25" xfId="1" applyFont="1" applyFill="1" applyBorder="1" applyAlignment="1">
      <alignment horizontal="center"/>
    </xf>
    <xf numFmtId="0" fontId="9" fillId="2" borderId="26" xfId="1" applyFont="1" applyFill="1" applyBorder="1" applyAlignment="1">
      <alignment horizontal="center"/>
    </xf>
    <xf numFmtId="0" fontId="9" fillId="2" borderId="27" xfId="1" applyFont="1" applyFill="1" applyBorder="1" applyAlignment="1">
      <alignment horizontal="center"/>
    </xf>
    <xf numFmtId="0" fontId="9" fillId="2" borderId="12" xfId="1" applyFont="1" applyFill="1" applyBorder="1" applyAlignment="1">
      <alignment horizontal="center"/>
    </xf>
    <xf numFmtId="0" fontId="8" fillId="2" borderId="28" xfId="1" applyFont="1" applyFill="1" applyBorder="1" applyAlignment="1">
      <alignment horizontal="center"/>
    </xf>
    <xf numFmtId="0" fontId="10" fillId="3" borderId="29" xfId="1" applyFont="1" applyFill="1" applyBorder="1" applyAlignment="1" applyProtection="1">
      <alignment horizontal="center"/>
      <protection locked="0"/>
    </xf>
    <xf numFmtId="171" fontId="8" fillId="2" borderId="26" xfId="1" applyNumberFormat="1" applyFont="1" applyFill="1" applyBorder="1" applyAlignment="1">
      <alignment horizontal="center"/>
    </xf>
    <xf numFmtId="171" fontId="8" fillId="2" borderId="30" xfId="1" applyNumberFormat="1" applyFont="1" applyFill="1" applyBorder="1" applyAlignment="1">
      <alignment horizontal="center"/>
    </xf>
    <xf numFmtId="0" fontId="15" fillId="2" borderId="13" xfId="1" applyFont="1" applyFill="1" applyBorder="1"/>
    <xf numFmtId="0" fontId="8" fillId="2" borderId="24" xfId="1" applyFont="1" applyFill="1" applyBorder="1" applyAlignment="1">
      <alignment horizontal="center"/>
    </xf>
    <xf numFmtId="0" fontId="10" fillId="3" borderId="23" xfId="1" applyFont="1" applyFill="1" applyBorder="1" applyAlignment="1" applyProtection="1">
      <alignment horizontal="center"/>
      <protection locked="0"/>
    </xf>
    <xf numFmtId="171" fontId="8" fillId="2" borderId="31" xfId="1" applyNumberFormat="1" applyFont="1" applyFill="1" applyBorder="1" applyAlignment="1">
      <alignment horizontal="center"/>
    </xf>
    <xf numFmtId="171" fontId="8" fillId="2" borderId="32" xfId="1" applyNumberFormat="1" applyFont="1" applyFill="1" applyBorder="1" applyAlignment="1">
      <alignment horizontal="center"/>
    </xf>
    <xf numFmtId="0" fontId="8" fillId="2" borderId="33" xfId="1" applyFont="1" applyFill="1" applyBorder="1" applyAlignment="1">
      <alignment horizontal="center"/>
    </xf>
    <xf numFmtId="0" fontId="10" fillId="3" borderId="34" xfId="1" applyFont="1" applyFill="1" applyBorder="1" applyAlignment="1" applyProtection="1">
      <alignment horizontal="center"/>
      <protection locked="0"/>
    </xf>
    <xf numFmtId="171" fontId="8" fillId="2" borderId="35" xfId="1" applyNumberFormat="1" applyFont="1" applyFill="1" applyBorder="1" applyAlignment="1">
      <alignment horizontal="center"/>
    </xf>
    <xf numFmtId="171" fontId="8" fillId="2" borderId="36" xfId="1" applyNumberFormat="1" applyFont="1" applyFill="1" applyBorder="1" applyAlignment="1">
      <alignment horizontal="center"/>
    </xf>
    <xf numFmtId="0" fontId="8" fillId="2" borderId="15" xfId="1" applyFont="1" applyFill="1" applyBorder="1"/>
    <xf numFmtId="0" fontId="8" fillId="2" borderId="24" xfId="1" applyFont="1" applyFill="1" applyBorder="1" applyAlignment="1">
      <alignment horizontal="right"/>
    </xf>
    <xf numFmtId="1" fontId="9" fillId="6" borderId="37" xfId="1" applyNumberFormat="1" applyFont="1" applyFill="1" applyBorder="1" applyAlignment="1">
      <alignment horizontal="center"/>
    </xf>
    <xf numFmtId="171" fontId="9" fillId="6" borderId="38" xfId="1" applyNumberFormat="1" applyFont="1" applyFill="1" applyBorder="1" applyAlignment="1">
      <alignment horizontal="center"/>
    </xf>
    <xf numFmtId="171" fontId="9" fillId="6" borderId="39" xfId="1" applyNumberFormat="1" applyFont="1" applyFill="1" applyBorder="1" applyAlignment="1">
      <alignment horizontal="center"/>
    </xf>
    <xf numFmtId="0" fontId="8" fillId="2" borderId="40" xfId="1" applyFont="1" applyFill="1" applyBorder="1" applyAlignment="1">
      <alignment horizontal="right"/>
    </xf>
    <xf numFmtId="0" fontId="10" fillId="3" borderId="16" xfId="1" applyFont="1" applyFill="1" applyBorder="1" applyAlignment="1" applyProtection="1">
      <alignment horizontal="center"/>
      <protection locked="0"/>
    </xf>
    <xf numFmtId="0" fontId="8" fillId="2" borderId="11" xfId="1" applyFont="1" applyFill="1" applyBorder="1" applyAlignment="1">
      <alignment horizontal="right"/>
    </xf>
    <xf numFmtId="2" fontId="8" fillId="6" borderId="41" xfId="1" applyNumberFormat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2" fontId="8" fillId="7" borderId="41" xfId="1" applyNumberFormat="1" applyFont="1" applyFill="1" applyBorder="1" applyAlignment="1">
      <alignment horizontal="center"/>
    </xf>
    <xf numFmtId="2" fontId="8" fillId="2" borderId="0" xfId="1" applyNumberFormat="1" applyFont="1" applyFill="1" applyAlignment="1">
      <alignment horizontal="center"/>
    </xf>
    <xf numFmtId="166" fontId="8" fillId="6" borderId="41" xfId="1" applyNumberFormat="1" applyFont="1" applyFill="1" applyBorder="1" applyAlignment="1">
      <alignment horizontal="center"/>
    </xf>
    <xf numFmtId="166" fontId="8" fillId="2" borderId="0" xfId="1" applyNumberFormat="1" applyFont="1" applyFill="1" applyAlignment="1">
      <alignment horizontal="center"/>
    </xf>
    <xf numFmtId="166" fontId="8" fillId="6" borderId="17" xfId="1" applyNumberFormat="1" applyFont="1" applyFill="1" applyBorder="1" applyAlignment="1">
      <alignment horizontal="center"/>
    </xf>
    <xf numFmtId="0" fontId="8" fillId="2" borderId="42" xfId="1" applyFont="1" applyFill="1" applyBorder="1" applyAlignment="1">
      <alignment horizontal="right"/>
    </xf>
    <xf numFmtId="166" fontId="10" fillId="3" borderId="41" xfId="1" applyNumberFormat="1" applyFont="1" applyFill="1" applyBorder="1" applyAlignment="1" applyProtection="1">
      <alignment horizontal="center"/>
      <protection locked="0"/>
    </xf>
    <xf numFmtId="166" fontId="8" fillId="2" borderId="0" xfId="1" applyNumberFormat="1" applyFont="1" applyFill="1"/>
    <xf numFmtId="0" fontId="8" fillId="2" borderId="29" xfId="1" applyFont="1" applyFill="1" applyBorder="1" applyAlignment="1">
      <alignment horizontal="right"/>
    </xf>
    <xf numFmtId="1" fontId="8" fillId="2" borderId="0" xfId="1" applyNumberFormat="1" applyFont="1" applyFill="1" applyAlignment="1">
      <alignment horizontal="center"/>
    </xf>
    <xf numFmtId="0" fontId="8" fillId="2" borderId="15" xfId="1" applyFont="1" applyFill="1" applyBorder="1" applyAlignment="1">
      <alignment horizontal="right"/>
    </xf>
    <xf numFmtId="2" fontId="8" fillId="6" borderId="15" xfId="1" applyNumberFormat="1" applyFont="1" applyFill="1" applyBorder="1" applyAlignment="1">
      <alignment horizontal="center"/>
    </xf>
    <xf numFmtId="171" fontId="9" fillId="7" borderId="13" xfId="1" applyNumberFormat="1" applyFont="1" applyFill="1" applyBorder="1" applyAlignment="1">
      <alignment horizontal="center"/>
    </xf>
    <xf numFmtId="171" fontId="8" fillId="2" borderId="0" xfId="1" applyNumberFormat="1" applyFont="1" applyFill="1" applyAlignment="1">
      <alignment horizontal="center"/>
    </xf>
    <xf numFmtId="10" fontId="8" fillId="6" borderId="41" xfId="1" applyNumberFormat="1" applyFont="1" applyFill="1" applyBorder="1" applyAlignment="1">
      <alignment horizontal="center"/>
    </xf>
    <xf numFmtId="0" fontId="8" fillId="2" borderId="43" xfId="1" applyFont="1" applyFill="1" applyBorder="1" applyAlignment="1">
      <alignment horizontal="right"/>
    </xf>
    <xf numFmtId="0" fontId="8" fillId="7" borderId="15" xfId="1" applyFont="1" applyFill="1" applyBorder="1" applyAlignment="1">
      <alignment horizontal="center"/>
    </xf>
    <xf numFmtId="0" fontId="3" fillId="2" borderId="0" xfId="1" applyFont="1" applyFill="1"/>
    <xf numFmtId="0" fontId="9" fillId="2" borderId="0" xfId="1" applyFont="1" applyFill="1" applyAlignment="1">
      <alignment horizontal="left"/>
    </xf>
    <xf numFmtId="0" fontId="8" fillId="2" borderId="0" xfId="1" applyFont="1" applyFill="1" applyAlignment="1">
      <alignment horizontal="left"/>
    </xf>
    <xf numFmtId="172" fontId="10" fillId="3" borderId="0" xfId="1" applyNumberFormat="1" applyFont="1" applyFill="1" applyAlignment="1" applyProtection="1">
      <alignment horizontal="center"/>
      <protection locked="0"/>
    </xf>
    <xf numFmtId="166" fontId="9" fillId="2" borderId="0" xfId="1" applyNumberFormat="1" applyFont="1" applyFill="1" applyAlignment="1" applyProtection="1">
      <alignment horizontal="center"/>
      <protection locked="0"/>
    </xf>
    <xf numFmtId="2" fontId="9" fillId="2" borderId="13" xfId="1" applyNumberFormat="1" applyFont="1" applyFill="1" applyBorder="1" applyAlignment="1">
      <alignment horizontal="center"/>
    </xf>
    <xf numFmtId="0" fontId="9" fillId="2" borderId="13" xfId="1" applyFont="1" applyFill="1" applyBorder="1" applyAlignment="1">
      <alignment horizontal="center"/>
    </xf>
    <xf numFmtId="0" fontId="8" fillId="2" borderId="13" xfId="1" applyFont="1" applyFill="1" applyBorder="1" applyAlignment="1">
      <alignment horizontal="center"/>
    </xf>
    <xf numFmtId="0" fontId="10" fillId="3" borderId="21" xfId="1" applyFont="1" applyFill="1" applyBorder="1" applyAlignment="1" applyProtection="1">
      <alignment horizontal="center"/>
      <protection locked="0"/>
    </xf>
    <xf numFmtId="166" fontId="8" fillId="2" borderId="21" xfId="1" applyNumberFormat="1" applyFont="1" applyFill="1" applyBorder="1" applyAlignment="1">
      <alignment horizontal="center"/>
    </xf>
    <xf numFmtId="10" fontId="8" fillId="2" borderId="13" xfId="1" applyNumberFormat="1" applyFont="1" applyFill="1" applyBorder="1" applyAlignment="1">
      <alignment horizontal="center" vertical="center"/>
    </xf>
    <xf numFmtId="0" fontId="8" fillId="2" borderId="14" xfId="1" applyFont="1" applyFill="1" applyBorder="1" applyAlignment="1">
      <alignment horizontal="center"/>
    </xf>
    <xf numFmtId="166" fontId="8" fillId="2" borderId="23" xfId="1" applyNumberFormat="1" applyFont="1" applyFill="1" applyBorder="1" applyAlignment="1">
      <alignment horizontal="center"/>
    </xf>
    <xf numFmtId="10" fontId="8" fillId="2" borderId="14" xfId="1" applyNumberFormat="1" applyFont="1" applyFill="1" applyBorder="1" applyAlignment="1">
      <alignment horizontal="center" vertical="center"/>
    </xf>
    <xf numFmtId="1" fontId="10" fillId="3" borderId="23" xfId="1" applyNumberFormat="1" applyFont="1" applyFill="1" applyBorder="1" applyAlignment="1" applyProtection="1">
      <alignment horizontal="center"/>
      <protection locked="0"/>
    </xf>
    <xf numFmtId="0" fontId="8" fillId="2" borderId="15" xfId="1" applyFont="1" applyFill="1" applyBorder="1" applyAlignment="1">
      <alignment horizontal="center"/>
    </xf>
    <xf numFmtId="0" fontId="10" fillId="3" borderId="43" xfId="1" applyFont="1" applyFill="1" applyBorder="1" applyAlignment="1" applyProtection="1">
      <alignment horizontal="center"/>
      <protection locked="0"/>
    </xf>
    <xf numFmtId="166" fontId="8" fillId="2" borderId="13" xfId="1" applyNumberFormat="1" applyFont="1" applyFill="1" applyBorder="1" applyAlignment="1">
      <alignment horizontal="center"/>
    </xf>
    <xf numFmtId="10" fontId="8" fillId="2" borderId="22" xfId="1" applyNumberFormat="1" applyFont="1" applyFill="1" applyBorder="1" applyAlignment="1">
      <alignment horizontal="center" vertical="center"/>
    </xf>
    <xf numFmtId="166" fontId="8" fillId="2" borderId="14" xfId="1" applyNumberFormat="1" applyFont="1" applyFill="1" applyBorder="1" applyAlignment="1">
      <alignment horizontal="center"/>
    </xf>
    <xf numFmtId="10" fontId="8" fillId="2" borderId="24" xfId="1" applyNumberFormat="1" applyFont="1" applyFill="1" applyBorder="1" applyAlignment="1">
      <alignment horizontal="center" vertical="center"/>
    </xf>
    <xf numFmtId="166" fontId="8" fillId="2" borderId="15" xfId="1" applyNumberFormat="1" applyFont="1" applyFill="1" applyBorder="1" applyAlignment="1">
      <alignment horizontal="center"/>
    </xf>
    <xf numFmtId="10" fontId="8" fillId="2" borderId="44" xfId="1" applyNumberFormat="1" applyFont="1" applyFill="1" applyBorder="1" applyAlignment="1">
      <alignment horizontal="center" vertical="center"/>
    </xf>
    <xf numFmtId="0" fontId="11" fillId="2" borderId="24" xfId="1" applyFont="1" applyFill="1" applyBorder="1" applyAlignment="1">
      <alignment horizontal="center"/>
    </xf>
    <xf numFmtId="2" fontId="11" fillId="2" borderId="44" xfId="1" applyNumberFormat="1" applyFont="1" applyFill="1" applyBorder="1" applyAlignment="1">
      <alignment horizontal="center"/>
    </xf>
    <xf numFmtId="10" fontId="8" fillId="2" borderId="15" xfId="1" applyNumberFormat="1" applyFont="1" applyFill="1" applyBorder="1" applyAlignment="1">
      <alignment horizontal="center" vertical="center"/>
    </xf>
    <xf numFmtId="0" fontId="8" fillId="2" borderId="45" xfId="1" applyFont="1" applyFill="1" applyBorder="1" applyAlignment="1">
      <alignment horizontal="right"/>
    </xf>
    <xf numFmtId="2" fontId="10" fillId="7" borderId="33" xfId="1" applyNumberFormat="1" applyFont="1" applyFill="1" applyBorder="1" applyAlignment="1">
      <alignment horizontal="center"/>
    </xf>
    <xf numFmtId="10" fontId="10" fillId="7" borderId="33" xfId="1" applyNumberFormat="1" applyFont="1" applyFill="1" applyBorder="1" applyAlignment="1">
      <alignment horizontal="center"/>
    </xf>
    <xf numFmtId="0" fontId="8" fillId="2" borderId="41" xfId="1" applyFont="1" applyFill="1" applyBorder="1" applyAlignment="1">
      <alignment horizontal="right"/>
    </xf>
    <xf numFmtId="10" fontId="10" fillId="6" borderId="57" xfId="1" applyNumberFormat="1" applyFont="1" applyFill="1" applyBorder="1" applyAlignment="1">
      <alignment horizontal="center"/>
    </xf>
    <xf numFmtId="0" fontId="8" fillId="2" borderId="17" xfId="1" applyFont="1" applyFill="1" applyBorder="1" applyAlignment="1">
      <alignment horizontal="right"/>
    </xf>
    <xf numFmtId="0" fontId="10" fillId="7" borderId="46" xfId="1" applyFont="1" applyFill="1" applyBorder="1" applyAlignment="1">
      <alignment horizontal="center"/>
    </xf>
    <xf numFmtId="165" fontId="10" fillId="2" borderId="0" xfId="1" applyNumberFormat="1" applyFont="1" applyFill="1" applyAlignment="1">
      <alignment horizontal="center"/>
    </xf>
    <xf numFmtId="0" fontId="9" fillId="2" borderId="47" xfId="1" applyFont="1" applyFill="1" applyBorder="1" applyAlignment="1">
      <alignment horizontal="center"/>
    </xf>
    <xf numFmtId="0" fontId="9" fillId="2" borderId="40" xfId="1" applyFont="1" applyFill="1" applyBorder="1" applyAlignment="1">
      <alignment horizontal="center"/>
    </xf>
    <xf numFmtId="0" fontId="9" fillId="2" borderId="10" xfId="1" applyFont="1" applyFill="1" applyBorder="1" applyAlignment="1">
      <alignment horizontal="center"/>
    </xf>
    <xf numFmtId="0" fontId="9" fillId="2" borderId="30" xfId="1" applyFont="1" applyFill="1" applyBorder="1" applyAlignment="1">
      <alignment horizontal="center"/>
    </xf>
    <xf numFmtId="0" fontId="8" fillId="2" borderId="48" xfId="1" applyFont="1" applyFill="1" applyBorder="1" applyAlignment="1">
      <alignment horizontal="center"/>
    </xf>
    <xf numFmtId="0" fontId="8" fillId="2" borderId="7" xfId="1" applyFont="1" applyFill="1" applyBorder="1" applyAlignment="1">
      <alignment horizontal="center"/>
    </xf>
    <xf numFmtId="1" fontId="9" fillId="6" borderId="49" xfId="1" applyNumberFormat="1" applyFont="1" applyFill="1" applyBorder="1" applyAlignment="1">
      <alignment horizontal="center"/>
    </xf>
    <xf numFmtId="1" fontId="9" fillId="6" borderId="50" xfId="1" applyNumberFormat="1" applyFont="1" applyFill="1" applyBorder="1" applyAlignment="1">
      <alignment horizontal="center"/>
    </xf>
    <xf numFmtId="171" fontId="9" fillId="6" borderId="15" xfId="1" applyNumberFormat="1" applyFont="1" applyFill="1" applyBorder="1" applyAlignment="1">
      <alignment horizontal="center"/>
    </xf>
    <xf numFmtId="0" fontId="8" fillId="2" borderId="51" xfId="1" applyFont="1" applyFill="1" applyBorder="1" applyAlignment="1">
      <alignment horizontal="right"/>
    </xf>
    <xf numFmtId="0" fontId="10" fillId="3" borderId="52" xfId="1" applyFont="1" applyFill="1" applyBorder="1" applyAlignment="1" applyProtection="1">
      <alignment horizontal="center"/>
      <protection locked="0"/>
    </xf>
    <xf numFmtId="0" fontId="8" fillId="2" borderId="25" xfId="1" applyFont="1" applyFill="1" applyBorder="1" applyAlignment="1">
      <alignment horizontal="right"/>
    </xf>
    <xf numFmtId="2" fontId="8" fillId="6" borderId="27" xfId="1" applyNumberFormat="1" applyFont="1" applyFill="1" applyBorder="1" applyAlignment="1">
      <alignment horizontal="center"/>
    </xf>
    <xf numFmtId="2" fontId="8" fillId="7" borderId="27" xfId="1" applyNumberFormat="1" applyFont="1" applyFill="1" applyBorder="1" applyAlignment="1">
      <alignment horizontal="center"/>
    </xf>
    <xf numFmtId="166" fontId="8" fillId="6" borderId="27" xfId="1" applyNumberFormat="1" applyFont="1" applyFill="1" applyBorder="1" applyAlignment="1">
      <alignment horizontal="center"/>
    </xf>
    <xf numFmtId="166" fontId="8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8" fillId="2" borderId="53" xfId="1" applyFont="1" applyFill="1" applyBorder="1" applyAlignment="1">
      <alignment horizontal="right"/>
    </xf>
    <xf numFmtId="2" fontId="8" fillId="7" borderId="30" xfId="1" applyNumberFormat="1" applyFont="1" applyFill="1" applyBorder="1" applyAlignment="1">
      <alignment horizontal="center"/>
    </xf>
    <xf numFmtId="0" fontId="9" fillId="2" borderId="0" xfId="1" applyFont="1" applyFill="1" applyAlignment="1">
      <alignment horizontal="center" wrapText="1"/>
    </xf>
    <xf numFmtId="0" fontId="8" fillId="2" borderId="16" xfId="1" applyFont="1" applyFill="1" applyBorder="1" applyAlignment="1">
      <alignment horizontal="right"/>
    </xf>
    <xf numFmtId="171" fontId="9" fillId="7" borderId="16" xfId="1" applyNumberFormat="1" applyFont="1" applyFill="1" applyBorder="1" applyAlignment="1">
      <alignment horizontal="center"/>
    </xf>
    <xf numFmtId="10" fontId="8" fillId="2" borderId="0" xfId="1" applyNumberFormat="1" applyFont="1" applyFill="1" applyAlignment="1">
      <alignment horizontal="center"/>
    </xf>
    <xf numFmtId="10" fontId="9" fillId="6" borderId="41" xfId="1" applyNumberFormat="1" applyFont="1" applyFill="1" applyBorder="1" applyAlignment="1">
      <alignment horizontal="center"/>
    </xf>
    <xf numFmtId="0" fontId="9" fillId="7" borderId="17" xfId="1" applyFont="1" applyFill="1" applyBorder="1" applyAlignment="1">
      <alignment horizontal="center"/>
    </xf>
    <xf numFmtId="0" fontId="9" fillId="2" borderId="54" xfId="1" applyFont="1" applyFill="1" applyBorder="1" applyAlignment="1">
      <alignment horizontal="center"/>
    </xf>
    <xf numFmtId="0" fontId="9" fillId="2" borderId="55" xfId="1" applyFont="1" applyFill="1" applyBorder="1" applyAlignment="1">
      <alignment horizontal="center"/>
    </xf>
    <xf numFmtId="0" fontId="9" fillId="2" borderId="22" xfId="1" applyFont="1" applyFill="1" applyBorder="1" applyAlignment="1">
      <alignment horizontal="center" wrapText="1"/>
    </xf>
    <xf numFmtId="0" fontId="8" fillId="2" borderId="23" xfId="1" applyFont="1" applyFill="1" applyBorder="1" applyAlignment="1">
      <alignment horizontal="center"/>
    </xf>
    <xf numFmtId="166" fontId="8" fillId="2" borderId="26" xfId="1" applyNumberFormat="1" applyFont="1" applyFill="1" applyBorder="1" applyAlignment="1">
      <alignment horizontal="center"/>
    </xf>
    <xf numFmtId="10" fontId="8" fillId="2" borderId="30" xfId="1" applyNumberFormat="1" applyFont="1" applyFill="1" applyBorder="1" applyAlignment="1">
      <alignment horizontal="center"/>
    </xf>
    <xf numFmtId="166" fontId="8" fillId="2" borderId="31" xfId="1" applyNumberFormat="1" applyFont="1" applyFill="1" applyBorder="1" applyAlignment="1">
      <alignment horizontal="center"/>
    </xf>
    <xf numFmtId="10" fontId="8" fillId="2" borderId="32" xfId="1" applyNumberFormat="1" applyFont="1" applyFill="1" applyBorder="1" applyAlignment="1">
      <alignment horizontal="center"/>
    </xf>
    <xf numFmtId="0" fontId="8" fillId="2" borderId="34" xfId="1" applyFont="1" applyFill="1" applyBorder="1" applyAlignment="1">
      <alignment horizontal="center"/>
    </xf>
    <xf numFmtId="166" fontId="8" fillId="2" borderId="35" xfId="1" applyNumberFormat="1" applyFont="1" applyFill="1" applyBorder="1" applyAlignment="1">
      <alignment horizontal="center"/>
    </xf>
    <xf numFmtId="10" fontId="8" fillId="2" borderId="36" xfId="1" applyNumberFormat="1" applyFont="1" applyFill="1" applyBorder="1" applyAlignment="1">
      <alignment horizontal="center"/>
    </xf>
    <xf numFmtId="2" fontId="8" fillId="2" borderId="24" xfId="1" applyNumberFormat="1" applyFont="1" applyFill="1" applyBorder="1" applyAlignment="1">
      <alignment horizontal="center"/>
    </xf>
    <xf numFmtId="171" fontId="8" fillId="2" borderId="2" xfId="1" applyNumberFormat="1" applyFont="1" applyFill="1" applyBorder="1" applyAlignment="1">
      <alignment horizontal="right"/>
    </xf>
    <xf numFmtId="2" fontId="10" fillId="7" borderId="27" xfId="1" applyNumberFormat="1" applyFont="1" applyFill="1" applyBorder="1" applyAlignment="1">
      <alignment horizontal="center"/>
    </xf>
    <xf numFmtId="10" fontId="10" fillId="7" borderId="27" xfId="1" applyNumberFormat="1" applyFont="1" applyFill="1" applyBorder="1" applyAlignment="1">
      <alignment horizontal="center"/>
    </xf>
    <xf numFmtId="0" fontId="8" fillId="2" borderId="23" xfId="1" applyFont="1" applyFill="1" applyBorder="1"/>
    <xf numFmtId="10" fontId="10" fillId="6" borderId="27" xfId="1" applyNumberFormat="1" applyFont="1" applyFill="1" applyBorder="1" applyAlignment="1">
      <alignment horizontal="center"/>
    </xf>
    <xf numFmtId="0" fontId="8" fillId="2" borderId="43" xfId="1" applyFont="1" applyFill="1" applyBorder="1"/>
    <xf numFmtId="0" fontId="8" fillId="2" borderId="56" xfId="1" applyFont="1" applyFill="1" applyBorder="1" applyAlignment="1">
      <alignment horizontal="right"/>
    </xf>
    <xf numFmtId="0" fontId="10" fillId="7" borderId="17" xfId="1" applyFont="1" applyFill="1" applyBorder="1" applyAlignment="1">
      <alignment horizontal="center"/>
    </xf>
    <xf numFmtId="0" fontId="16" fillId="2" borderId="0" xfId="1" applyFont="1" applyFill="1" applyAlignment="1">
      <alignment horizontal="right" vertical="center" wrapText="1"/>
    </xf>
    <xf numFmtId="0" fontId="16" fillId="2" borderId="9" xfId="1" applyFont="1" applyFill="1" applyBorder="1" applyAlignment="1">
      <alignment horizontal="left" vertical="center" wrapText="1"/>
    </xf>
    <xf numFmtId="0" fontId="8" fillId="2" borderId="9" xfId="1" applyFont="1" applyFill="1" applyBorder="1"/>
    <xf numFmtId="0" fontId="8" fillId="2" borderId="10" xfId="1" applyFont="1" applyFill="1" applyBorder="1" applyAlignment="1">
      <alignment horizontal="center"/>
    </xf>
    <xf numFmtId="0" fontId="8" fillId="2" borderId="7" xfId="1" applyFont="1" applyFill="1" applyBorder="1"/>
    <xf numFmtId="0" fontId="9" fillId="2" borderId="11" xfId="1" applyFont="1" applyFill="1" applyBorder="1"/>
    <xf numFmtId="0" fontId="8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16" fillId="2" borderId="18" xfId="1" applyFont="1" applyFill="1" applyBorder="1" applyAlignment="1">
      <alignment horizontal="left" vertical="center" wrapText="1"/>
    </xf>
    <xf numFmtId="0" fontId="16" fillId="2" borderId="19" xfId="1" applyFont="1" applyFill="1" applyBorder="1" applyAlignment="1">
      <alignment horizontal="left" vertical="center" wrapText="1"/>
    </xf>
    <xf numFmtId="0" fontId="16" fillId="2" borderId="20" xfId="1" applyFont="1" applyFill="1" applyBorder="1" applyAlignment="1">
      <alignment horizontal="left" vertical="center" wrapText="1"/>
    </xf>
    <xf numFmtId="0" fontId="18" fillId="2" borderId="0" xfId="1" applyFont="1" applyFill="1" applyAlignment="1">
      <alignment horizontal="center" vertical="center"/>
    </xf>
    <xf numFmtId="0" fontId="19" fillId="2" borderId="0" xfId="1" applyFont="1" applyFill="1" applyAlignment="1">
      <alignment horizontal="center" vertical="center"/>
    </xf>
    <xf numFmtId="0" fontId="16" fillId="2" borderId="18" xfId="1" applyFont="1" applyFill="1" applyBorder="1" applyAlignment="1">
      <alignment horizontal="center"/>
    </xf>
    <xf numFmtId="0" fontId="16" fillId="2" borderId="19" xfId="1" applyFont="1" applyFill="1" applyBorder="1" applyAlignment="1">
      <alignment horizontal="center"/>
    </xf>
    <xf numFmtId="0" fontId="16" fillId="2" borderId="20" xfId="1" applyFont="1" applyFill="1" applyBorder="1" applyAlignment="1">
      <alignment horizontal="center"/>
    </xf>
    <xf numFmtId="0" fontId="17" fillId="2" borderId="10" xfId="1" applyFont="1" applyFill="1" applyBorder="1" applyAlignment="1">
      <alignment horizontal="center" vertical="center"/>
    </xf>
    <xf numFmtId="0" fontId="10" fillId="3" borderId="0" xfId="1" applyFont="1" applyFill="1" applyAlignment="1" applyProtection="1">
      <alignment horizontal="left" wrapText="1"/>
      <protection locked="0"/>
    </xf>
    <xf numFmtId="0" fontId="11" fillId="3" borderId="0" xfId="1" applyFont="1" applyFill="1" applyAlignment="1" applyProtection="1">
      <alignment horizontal="left" wrapText="1"/>
      <protection locked="0"/>
    </xf>
    <xf numFmtId="0" fontId="11" fillId="3" borderId="0" xfId="1" applyFont="1" applyFill="1" applyAlignment="1" applyProtection="1">
      <alignment horizontal="left"/>
      <protection locked="0"/>
    </xf>
    <xf numFmtId="0" fontId="16" fillId="2" borderId="18" xfId="1" applyFont="1" applyFill="1" applyBorder="1" applyAlignment="1">
      <alignment horizontal="justify" vertical="center" wrapText="1"/>
    </xf>
    <xf numFmtId="0" fontId="16" fillId="2" borderId="19" xfId="1" applyFont="1" applyFill="1" applyBorder="1" applyAlignment="1">
      <alignment horizontal="justify" vertical="center" wrapText="1"/>
    </xf>
    <xf numFmtId="0" fontId="16" fillId="2" borderId="20" xfId="1" applyFont="1" applyFill="1" applyBorder="1" applyAlignment="1">
      <alignment horizontal="justify" vertical="center" wrapText="1"/>
    </xf>
    <xf numFmtId="0" fontId="16" fillId="2" borderId="21" xfId="1" applyFont="1" applyFill="1" applyBorder="1" applyAlignment="1">
      <alignment horizontal="center" vertical="center" wrapText="1"/>
    </xf>
    <xf numFmtId="0" fontId="16" fillId="2" borderId="22" xfId="1" applyFont="1" applyFill="1" applyBorder="1" applyAlignment="1">
      <alignment horizontal="center" vertical="center" wrapText="1"/>
    </xf>
    <xf numFmtId="0" fontId="16" fillId="2" borderId="43" xfId="1" applyFont="1" applyFill="1" applyBorder="1" applyAlignment="1">
      <alignment horizontal="center" vertical="center" wrapText="1"/>
    </xf>
    <xf numFmtId="0" fontId="16" fillId="2" borderId="44" xfId="1" applyFont="1" applyFill="1" applyBorder="1" applyAlignment="1">
      <alignment horizontal="center" vertical="center" wrapText="1"/>
    </xf>
    <xf numFmtId="0" fontId="9" fillId="2" borderId="0" xfId="1" applyFont="1" applyFill="1" applyAlignment="1">
      <alignment horizontal="center"/>
    </xf>
    <xf numFmtId="0" fontId="9" fillId="2" borderId="47" xfId="1" applyFont="1" applyFill="1" applyBorder="1" applyAlignment="1">
      <alignment horizontal="center"/>
    </xf>
    <xf numFmtId="0" fontId="9" fillId="2" borderId="40" xfId="1" applyFont="1" applyFill="1" applyBorder="1" applyAlignment="1">
      <alignment horizontal="center"/>
    </xf>
    <xf numFmtId="0" fontId="9" fillId="2" borderId="58" xfId="1" applyFont="1" applyFill="1" applyBorder="1" applyAlignment="1">
      <alignment horizontal="center"/>
    </xf>
    <xf numFmtId="10" fontId="12" fillId="2" borderId="14" xfId="1" applyNumberFormat="1" applyFont="1" applyFill="1" applyBorder="1" applyAlignment="1">
      <alignment horizontal="center" vertical="center"/>
    </xf>
    <xf numFmtId="0" fontId="16" fillId="2" borderId="21" xfId="1" applyFont="1" applyFill="1" applyBorder="1" applyAlignment="1">
      <alignment horizontal="left" vertical="center" wrapText="1"/>
    </xf>
    <xf numFmtId="0" fontId="16" fillId="2" borderId="22" xfId="1" applyFont="1" applyFill="1" applyBorder="1" applyAlignment="1">
      <alignment horizontal="left" vertical="center" wrapText="1"/>
    </xf>
    <xf numFmtId="0" fontId="16" fillId="2" borderId="43" xfId="1" applyFont="1" applyFill="1" applyBorder="1" applyAlignment="1">
      <alignment horizontal="left" vertical="center" wrapText="1"/>
    </xf>
    <xf numFmtId="0" fontId="16" fillId="2" borderId="44" xfId="1" applyFont="1" applyFill="1" applyBorder="1" applyAlignment="1">
      <alignment horizontal="left" vertical="center" wrapText="1"/>
    </xf>
    <xf numFmtId="0" fontId="9" fillId="2" borderId="10" xfId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 vertical="center"/>
    </xf>
    <xf numFmtId="0" fontId="9" fillId="2" borderId="9" xfId="1" applyFont="1" applyFill="1" applyBorder="1" applyAlignment="1">
      <alignment horizontal="center" vertical="center"/>
    </xf>
    <xf numFmtId="2" fontId="10" fillId="3" borderId="13" xfId="1" applyNumberFormat="1" applyFont="1" applyFill="1" applyBorder="1" applyAlignment="1" applyProtection="1">
      <alignment horizontal="center" vertical="center"/>
      <protection locked="0"/>
    </xf>
    <xf numFmtId="2" fontId="10" fillId="3" borderId="14" xfId="1" applyNumberFormat="1" applyFont="1" applyFill="1" applyBorder="1" applyAlignment="1" applyProtection="1">
      <alignment horizontal="center" vertical="center"/>
      <protection locked="0"/>
    </xf>
    <xf numFmtId="2" fontId="10" fillId="3" borderId="15" xfId="1" applyNumberFormat="1" applyFont="1" applyFill="1" applyBorder="1" applyAlignment="1" applyProtection="1">
      <alignment horizontal="center" vertical="center"/>
      <protection locked="0"/>
    </xf>
    <xf numFmtId="0" fontId="9" fillId="2" borderId="43" xfId="1" applyFont="1" applyFill="1" applyBorder="1" applyAlignment="1">
      <alignment horizontal="center" vertical="center"/>
    </xf>
    <xf numFmtId="0" fontId="10" fillId="3" borderId="0" xfId="1" applyFont="1" applyFill="1" applyAlignment="1" applyProtection="1">
      <alignment horizontal="left"/>
      <protection locked="0"/>
    </xf>
    <xf numFmtId="0" fontId="16" fillId="2" borderId="10" xfId="1" applyFont="1" applyFill="1" applyBorder="1" applyAlignment="1">
      <alignment horizontal="left" vertical="center" wrapText="1"/>
    </xf>
    <xf numFmtId="0" fontId="16" fillId="2" borderId="9" xfId="1" applyFont="1" applyFill="1" applyBorder="1" applyAlignment="1">
      <alignment horizontal="left" vertical="center" wrapText="1"/>
    </xf>
    <xf numFmtId="0" fontId="9" fillId="2" borderId="10" xfId="1" applyFont="1" applyFill="1" applyBorder="1" applyAlignment="1">
      <alignment horizontal="center"/>
    </xf>
    <xf numFmtId="166" fontId="23" fillId="2" borderId="13" xfId="2" applyNumberFormat="1" applyFont="1" applyFill="1" applyBorder="1" applyAlignment="1">
      <alignment horizontal="center" vertical="center"/>
    </xf>
    <xf numFmtId="166" fontId="23" fillId="2" borderId="15" xfId="2" applyNumberFormat="1" applyFont="1" applyFill="1" applyBorder="1" applyAlignment="1">
      <alignment horizontal="center" vertical="center"/>
    </xf>
    <xf numFmtId="0" fontId="27" fillId="2" borderId="18" xfId="2" applyFont="1" applyFill="1" applyBorder="1" applyAlignment="1">
      <alignment horizontal="center" wrapText="1"/>
    </xf>
    <xf numFmtId="0" fontId="27" fillId="2" borderId="19" xfId="2" applyFont="1" applyFill="1" applyBorder="1" applyAlignment="1">
      <alignment horizontal="center" wrapText="1"/>
    </xf>
    <xf numFmtId="0" fontId="27" fillId="2" borderId="20" xfId="2" applyFont="1" applyFill="1" applyBorder="1" applyAlignment="1">
      <alignment horizontal="center" wrapText="1"/>
    </xf>
    <xf numFmtId="0" fontId="28" fillId="2" borderId="0" xfId="2" applyFont="1" applyFill="1" applyAlignment="1">
      <alignment horizontal="center"/>
    </xf>
    <xf numFmtId="0" fontId="23" fillId="2" borderId="0" xfId="2" applyFont="1" applyFill="1" applyAlignment="1">
      <alignment horizontal="right"/>
    </xf>
    <xf numFmtId="164" fontId="26" fillId="2" borderId="0" xfId="2" applyNumberFormat="1" applyFont="1" applyFill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6" fillId="2" borderId="21" xfId="0" applyFont="1" applyFill="1" applyBorder="1" applyAlignment="1">
      <alignment horizontal="left" vertical="center" wrapText="1"/>
    </xf>
    <xf numFmtId="0" fontId="16" fillId="2" borderId="22" xfId="0" applyFont="1" applyFill="1" applyBorder="1" applyAlignment="1">
      <alignment horizontal="left" vertical="center" wrapText="1"/>
    </xf>
    <xf numFmtId="0" fontId="16" fillId="2" borderId="43" xfId="0" applyFont="1" applyFill="1" applyBorder="1" applyAlignment="1">
      <alignment horizontal="left" vertical="center" wrapText="1"/>
    </xf>
    <xf numFmtId="0" fontId="16" fillId="2" borderId="44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18" xfId="0" applyFont="1" applyFill="1" applyBorder="1" applyAlignment="1">
      <alignment horizontal="justify" vertical="center" wrapText="1"/>
    </xf>
    <xf numFmtId="0" fontId="16" fillId="2" borderId="19" xfId="0" applyFont="1" applyFill="1" applyBorder="1" applyAlignment="1">
      <alignment horizontal="justify" vertical="center" wrapText="1"/>
    </xf>
    <xf numFmtId="0" fontId="16" fillId="2" borderId="20" xfId="0" applyFont="1" applyFill="1" applyBorder="1" applyAlignment="1">
      <alignment horizontal="justify" vertical="center" wrapText="1"/>
    </xf>
    <xf numFmtId="0" fontId="16" fillId="2" borderId="18" xfId="0" applyFont="1" applyFill="1" applyBorder="1" applyAlignment="1">
      <alignment horizontal="left" vertical="center" wrapText="1"/>
    </xf>
    <xf numFmtId="0" fontId="16" fillId="2" borderId="19" xfId="0" applyFont="1" applyFill="1" applyBorder="1" applyAlignment="1">
      <alignment horizontal="left" vertical="center" wrapText="1"/>
    </xf>
    <xf numFmtId="0" fontId="16" fillId="2" borderId="20" xfId="0" applyFont="1" applyFill="1" applyBorder="1" applyAlignment="1">
      <alignment horizontal="left" vertical="center" wrapText="1"/>
    </xf>
    <xf numFmtId="0" fontId="9" fillId="2" borderId="47" xfId="0" applyFont="1" applyFill="1" applyBorder="1" applyAlignment="1">
      <alignment horizontal="center"/>
    </xf>
    <xf numFmtId="0" fontId="9" fillId="2" borderId="58" xfId="0" applyFont="1" applyFill="1" applyBorder="1" applyAlignment="1">
      <alignment horizontal="center"/>
    </xf>
    <xf numFmtId="10" fontId="12" fillId="2" borderId="14" xfId="0" applyNumberFormat="1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43" xfId="0" applyFont="1" applyFill="1" applyBorder="1" applyAlignment="1">
      <alignment horizontal="center" vertical="center"/>
    </xf>
    <xf numFmtId="2" fontId="10" fillId="3" borderId="13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15" xfId="0" applyNumberFormat="1" applyFont="1" applyFill="1" applyBorder="1" applyAlignment="1" applyProtection="1">
      <alignment horizontal="center" vertical="center"/>
      <protection locked="0"/>
    </xf>
    <xf numFmtId="0" fontId="16" fillId="2" borderId="21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43" xfId="0" applyFont="1" applyFill="1" applyBorder="1" applyAlignment="1">
      <alignment horizontal="center" vertical="center" wrapText="1"/>
    </xf>
    <xf numFmtId="0" fontId="16" fillId="2" borderId="44" xfId="0" applyFont="1" applyFill="1" applyBorder="1" applyAlignment="1">
      <alignment horizontal="center" vertical="center" wrapText="1"/>
    </xf>
    <xf numFmtId="0" fontId="10" fillId="3" borderId="0" xfId="0" applyFont="1" applyFill="1" applyAlignment="1" applyProtection="1">
      <alignment horizontal="left"/>
      <protection locked="0"/>
    </xf>
    <xf numFmtId="0" fontId="9" fillId="2" borderId="9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/>
      <protection locked="0"/>
    </xf>
    <xf numFmtId="0" fontId="9" fillId="2" borderId="40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18" xfId="0" applyFont="1" applyFill="1" applyBorder="1" applyAlignment="1">
      <alignment horizontal="center"/>
    </xf>
    <xf numFmtId="0" fontId="16" fillId="2" borderId="19" xfId="0" applyFont="1" applyFill="1" applyBorder="1" applyAlignment="1">
      <alignment horizontal="center"/>
    </xf>
    <xf numFmtId="0" fontId="16" fillId="2" borderId="20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5" fillId="3" borderId="0" xfId="0" applyFont="1" applyFill="1" applyAlignment="1" applyProtection="1">
      <alignment horizontal="left" wrapText="1"/>
      <protection locked="0"/>
    </xf>
  </cellXfs>
  <cellStyles count="3">
    <cellStyle name="Normal" xfId="0" builtinId="0"/>
    <cellStyle name="Normal 2" xfId="1"/>
    <cellStyle name="Normal 3" xfId="2"/>
  </cellStyles>
  <dxfs count="5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zoomScale="60" zoomScaleNormal="100" workbookViewId="0">
      <selection activeCell="B19" sqref="B19"/>
    </sheetView>
  </sheetViews>
  <sheetFormatPr defaultRowHeight="13.5" x14ac:dyDescent="0.25"/>
  <cols>
    <col min="1" max="1" width="27.5703125" style="657" customWidth="1"/>
    <col min="2" max="2" width="20.42578125" style="657" customWidth="1"/>
    <col min="3" max="3" width="31.85546875" style="657" customWidth="1"/>
    <col min="4" max="4" width="25.85546875" style="657" customWidth="1"/>
    <col min="5" max="5" width="25.7109375" style="657" customWidth="1"/>
    <col min="6" max="6" width="23.140625" style="657" customWidth="1"/>
    <col min="7" max="7" width="28.42578125" style="657" customWidth="1"/>
    <col min="8" max="8" width="21.5703125" style="657" customWidth="1"/>
    <col min="9" max="9" width="9.140625" style="657" customWidth="1"/>
    <col min="10" max="16384" width="9.140625" style="693"/>
  </cols>
  <sheetData>
    <row r="14" spans="1:6" ht="15" customHeight="1" x14ac:dyDescent="0.3">
      <c r="A14" s="656"/>
      <c r="C14" s="658"/>
      <c r="F14" s="658"/>
    </row>
    <row r="15" spans="1:6" ht="18.75" customHeight="1" x14ac:dyDescent="0.3">
      <c r="A15" s="859" t="s">
        <v>0</v>
      </c>
      <c r="B15" s="859"/>
      <c r="C15" s="859"/>
      <c r="D15" s="859"/>
      <c r="E15" s="859"/>
    </row>
    <row r="16" spans="1:6" ht="16.5" customHeight="1" x14ac:dyDescent="0.3">
      <c r="A16" s="659" t="s">
        <v>1</v>
      </c>
      <c r="B16" s="660" t="s">
        <v>2</v>
      </c>
    </row>
    <row r="17" spans="1:5" ht="16.5" customHeight="1" x14ac:dyDescent="0.3">
      <c r="A17" s="661" t="s">
        <v>3</v>
      </c>
      <c r="B17" s="661" t="s">
        <v>5</v>
      </c>
      <c r="D17" s="662"/>
      <c r="E17" s="663"/>
    </row>
    <row r="18" spans="1:5" ht="16.5" customHeight="1" x14ac:dyDescent="0.3">
      <c r="A18" s="664" t="s">
        <v>4</v>
      </c>
      <c r="B18" s="657" t="s">
        <v>131</v>
      </c>
      <c r="C18" s="663"/>
      <c r="D18" s="663"/>
      <c r="E18" s="663"/>
    </row>
    <row r="19" spans="1:5" ht="16.5" customHeight="1" x14ac:dyDescent="0.3">
      <c r="A19" s="664" t="s">
        <v>6</v>
      </c>
      <c r="B19" s="665" t="s">
        <v>139</v>
      </c>
      <c r="C19" s="663"/>
      <c r="D19" s="663"/>
      <c r="E19" s="663"/>
    </row>
    <row r="20" spans="1:5" ht="16.5" customHeight="1" x14ac:dyDescent="0.3">
      <c r="A20" s="661" t="s">
        <v>7</v>
      </c>
      <c r="B20" s="665">
        <v>33.26</v>
      </c>
      <c r="C20" s="663"/>
      <c r="D20" s="663"/>
      <c r="E20" s="663"/>
    </row>
    <row r="21" spans="1:5" ht="16.5" customHeight="1" x14ac:dyDescent="0.3">
      <c r="A21" s="661" t="s">
        <v>8</v>
      </c>
      <c r="B21" s="666">
        <f>B20/100</f>
        <v>0.33260000000000001</v>
      </c>
      <c r="C21" s="663"/>
      <c r="D21" s="663"/>
      <c r="E21" s="663"/>
    </row>
    <row r="22" spans="1:5" ht="15.75" customHeight="1" x14ac:dyDescent="0.25">
      <c r="A22" s="663"/>
      <c r="B22" s="663"/>
      <c r="C22" s="663"/>
      <c r="D22" s="663"/>
      <c r="E22" s="663"/>
    </row>
    <row r="23" spans="1:5" ht="16.5" customHeight="1" x14ac:dyDescent="0.3">
      <c r="A23" s="667" t="s">
        <v>11</v>
      </c>
      <c r="B23" s="668" t="s">
        <v>12</v>
      </c>
      <c r="C23" s="667" t="s">
        <v>13</v>
      </c>
      <c r="D23" s="667" t="s">
        <v>14</v>
      </c>
      <c r="E23" s="667" t="s">
        <v>15</v>
      </c>
    </row>
    <row r="24" spans="1:5" ht="16.5" customHeight="1" x14ac:dyDescent="0.3">
      <c r="A24" s="669">
        <v>1</v>
      </c>
      <c r="B24" s="670">
        <v>3256014</v>
      </c>
      <c r="C24" s="670">
        <v>12800.8</v>
      </c>
      <c r="D24" s="671">
        <v>1.2</v>
      </c>
      <c r="E24" s="672">
        <v>4.5</v>
      </c>
    </row>
    <row r="25" spans="1:5" ht="16.5" customHeight="1" x14ac:dyDescent="0.3">
      <c r="A25" s="669">
        <v>2</v>
      </c>
      <c r="B25" s="670">
        <v>3247663</v>
      </c>
      <c r="C25" s="670">
        <v>12827.5</v>
      </c>
      <c r="D25" s="671">
        <v>1.2</v>
      </c>
      <c r="E25" s="671">
        <v>4.5</v>
      </c>
    </row>
    <row r="26" spans="1:5" ht="16.5" customHeight="1" x14ac:dyDescent="0.3">
      <c r="A26" s="669">
        <v>3</v>
      </c>
      <c r="B26" s="670">
        <v>3250365</v>
      </c>
      <c r="C26" s="670">
        <v>12805.7</v>
      </c>
      <c r="D26" s="671">
        <v>1.1000000000000001</v>
      </c>
      <c r="E26" s="671">
        <v>4.5</v>
      </c>
    </row>
    <row r="27" spans="1:5" ht="16.5" customHeight="1" x14ac:dyDescent="0.3">
      <c r="A27" s="669">
        <v>4</v>
      </c>
      <c r="B27" s="670">
        <v>3246653</v>
      </c>
      <c r="C27" s="670">
        <v>12778.3</v>
      </c>
      <c r="D27" s="671">
        <v>1.1000000000000001</v>
      </c>
      <c r="E27" s="671">
        <v>4.5</v>
      </c>
    </row>
    <row r="28" spans="1:5" ht="16.5" customHeight="1" x14ac:dyDescent="0.3">
      <c r="A28" s="669">
        <v>5</v>
      </c>
      <c r="B28" s="670">
        <v>3243670</v>
      </c>
      <c r="C28" s="670">
        <v>12721.5</v>
      </c>
      <c r="D28" s="671">
        <v>1.2</v>
      </c>
      <c r="E28" s="671">
        <v>4.5</v>
      </c>
    </row>
    <row r="29" spans="1:5" ht="16.5" customHeight="1" x14ac:dyDescent="0.3">
      <c r="A29" s="669">
        <v>6</v>
      </c>
      <c r="B29" s="673">
        <v>3239308</v>
      </c>
      <c r="C29" s="673">
        <v>12774.1</v>
      </c>
      <c r="D29" s="674">
        <v>1.1000000000000001</v>
      </c>
      <c r="E29" s="674">
        <v>4.3</v>
      </c>
    </row>
    <row r="30" spans="1:5" ht="16.5" customHeight="1" x14ac:dyDescent="0.3">
      <c r="A30" s="675" t="s">
        <v>16</v>
      </c>
      <c r="B30" s="676">
        <f>AVERAGE(B24:B29)</f>
        <v>3247278.8333333335</v>
      </c>
      <c r="C30" s="677">
        <f>AVERAGE(C24:C29)</f>
        <v>12784.650000000001</v>
      </c>
      <c r="D30" s="678">
        <f>AVERAGE(D24:D29)</f>
        <v>1.1500000000000001</v>
      </c>
      <c r="E30" s="678">
        <f>AVERAGE(E24:E29)</f>
        <v>4.4666666666666668</v>
      </c>
    </row>
    <row r="31" spans="1:5" ht="16.5" customHeight="1" x14ac:dyDescent="0.3">
      <c r="A31" s="679" t="s">
        <v>17</v>
      </c>
      <c r="B31" s="680">
        <f>(STDEV(B24:B29)/B30)</f>
        <v>1.7578784721686985E-3</v>
      </c>
      <c r="C31" s="681"/>
      <c r="D31" s="681"/>
      <c r="E31" s="682"/>
    </row>
    <row r="32" spans="1:5" s="657" customFormat="1" ht="16.5" customHeight="1" x14ac:dyDescent="0.3">
      <c r="A32" s="683" t="s">
        <v>18</v>
      </c>
      <c r="B32" s="684">
        <f>COUNT(B24:B29)</f>
        <v>6</v>
      </c>
      <c r="C32" s="685"/>
      <c r="D32" s="686"/>
      <c r="E32" s="687"/>
    </row>
    <row r="33" spans="1:5" s="657" customFormat="1" ht="15.75" customHeight="1" x14ac:dyDescent="0.25">
      <c r="A33" s="663"/>
      <c r="B33" s="663"/>
      <c r="C33" s="663"/>
      <c r="D33" s="663"/>
      <c r="E33" s="663"/>
    </row>
    <row r="34" spans="1:5" s="657" customFormat="1" ht="16.5" customHeight="1" x14ac:dyDescent="0.3">
      <c r="A34" s="664" t="s">
        <v>19</v>
      </c>
      <c r="B34" s="688" t="s">
        <v>20</v>
      </c>
      <c r="C34" s="689"/>
      <c r="D34" s="689"/>
      <c r="E34" s="689"/>
    </row>
    <row r="35" spans="1:5" ht="16.5" customHeight="1" x14ac:dyDescent="0.3">
      <c r="A35" s="664"/>
      <c r="B35" s="688" t="s">
        <v>21</v>
      </c>
      <c r="C35" s="689"/>
      <c r="D35" s="689"/>
      <c r="E35" s="689"/>
    </row>
    <row r="36" spans="1:5" ht="16.5" customHeight="1" x14ac:dyDescent="0.3">
      <c r="A36" s="664"/>
      <c r="B36" s="688" t="s">
        <v>22</v>
      </c>
      <c r="C36" s="689"/>
      <c r="D36" s="689"/>
      <c r="E36" s="689"/>
    </row>
    <row r="37" spans="1:5" ht="15.75" customHeight="1" x14ac:dyDescent="0.25">
      <c r="A37" s="663"/>
      <c r="B37" s="663"/>
      <c r="C37" s="663"/>
      <c r="D37" s="663"/>
      <c r="E37" s="663"/>
    </row>
    <row r="38" spans="1:5" ht="16.5" customHeight="1" x14ac:dyDescent="0.3">
      <c r="A38" s="659" t="s">
        <v>1</v>
      </c>
      <c r="B38" s="660" t="s">
        <v>23</v>
      </c>
    </row>
    <row r="39" spans="1:5" ht="16.5" customHeight="1" x14ac:dyDescent="0.3">
      <c r="A39" s="664" t="s">
        <v>4</v>
      </c>
      <c r="B39" s="661"/>
      <c r="C39" s="663"/>
      <c r="D39" s="663"/>
      <c r="E39" s="663"/>
    </row>
    <row r="40" spans="1:5" ht="16.5" customHeight="1" x14ac:dyDescent="0.3">
      <c r="A40" s="664" t="s">
        <v>6</v>
      </c>
      <c r="B40" s="665"/>
      <c r="C40" s="663"/>
      <c r="D40" s="663"/>
      <c r="E40" s="663"/>
    </row>
    <row r="41" spans="1:5" ht="16.5" customHeight="1" x14ac:dyDescent="0.3">
      <c r="A41" s="661" t="s">
        <v>7</v>
      </c>
      <c r="B41" s="665"/>
      <c r="C41" s="663"/>
      <c r="D41" s="663"/>
      <c r="E41" s="663"/>
    </row>
    <row r="42" spans="1:5" ht="16.5" customHeight="1" x14ac:dyDescent="0.3">
      <c r="A42" s="661" t="s">
        <v>8</v>
      </c>
      <c r="B42" s="666"/>
      <c r="C42" s="663"/>
      <c r="D42" s="663"/>
      <c r="E42" s="663"/>
    </row>
    <row r="43" spans="1:5" ht="15.75" customHeight="1" x14ac:dyDescent="0.25">
      <c r="A43" s="663"/>
      <c r="B43" s="663"/>
      <c r="C43" s="663"/>
      <c r="D43" s="663"/>
      <c r="E43" s="663"/>
    </row>
    <row r="44" spans="1:5" ht="16.5" customHeight="1" x14ac:dyDescent="0.3">
      <c r="A44" s="667" t="s">
        <v>11</v>
      </c>
      <c r="B44" s="668" t="s">
        <v>12</v>
      </c>
      <c r="C44" s="667" t="s">
        <v>13</v>
      </c>
      <c r="D44" s="667" t="s">
        <v>14</v>
      </c>
      <c r="E44" s="667" t="s">
        <v>15</v>
      </c>
    </row>
    <row r="45" spans="1:5" ht="16.5" customHeight="1" x14ac:dyDescent="0.3">
      <c r="A45" s="669">
        <v>1</v>
      </c>
      <c r="B45" s="670">
        <v>3256014</v>
      </c>
      <c r="C45" s="670">
        <v>12800.8</v>
      </c>
      <c r="D45" s="671">
        <v>1.2</v>
      </c>
      <c r="E45" s="672">
        <v>4.5</v>
      </c>
    </row>
    <row r="46" spans="1:5" ht="16.5" customHeight="1" x14ac:dyDescent="0.3">
      <c r="A46" s="669">
        <v>2</v>
      </c>
      <c r="B46" s="670">
        <v>3247663</v>
      </c>
      <c r="C46" s="670">
        <v>12827.5</v>
      </c>
      <c r="D46" s="671">
        <v>1.2</v>
      </c>
      <c r="E46" s="671">
        <v>4.5</v>
      </c>
    </row>
    <row r="47" spans="1:5" ht="16.5" customHeight="1" x14ac:dyDescent="0.3">
      <c r="A47" s="669">
        <v>3</v>
      </c>
      <c r="B47" s="670">
        <v>3250365</v>
      </c>
      <c r="C47" s="670">
        <v>12805.7</v>
      </c>
      <c r="D47" s="671">
        <v>1.1000000000000001</v>
      </c>
      <c r="E47" s="671">
        <v>4.5</v>
      </c>
    </row>
    <row r="48" spans="1:5" ht="16.5" customHeight="1" x14ac:dyDescent="0.3">
      <c r="A48" s="669">
        <v>4</v>
      </c>
      <c r="B48" s="670">
        <v>3246653</v>
      </c>
      <c r="C48" s="670">
        <v>12778.3</v>
      </c>
      <c r="D48" s="671">
        <v>1.1000000000000001</v>
      </c>
      <c r="E48" s="671">
        <v>4.5</v>
      </c>
    </row>
    <row r="49" spans="1:7" ht="16.5" customHeight="1" x14ac:dyDescent="0.3">
      <c r="A49" s="669">
        <v>5</v>
      </c>
      <c r="B49" s="670">
        <v>3243670</v>
      </c>
      <c r="C49" s="670">
        <v>12721.5</v>
      </c>
      <c r="D49" s="671">
        <v>1.2</v>
      </c>
      <c r="E49" s="671">
        <v>4.5</v>
      </c>
    </row>
    <row r="50" spans="1:7" ht="16.5" customHeight="1" x14ac:dyDescent="0.3">
      <c r="A50" s="669">
        <v>6</v>
      </c>
      <c r="B50" s="673">
        <v>3239308</v>
      </c>
      <c r="C50" s="673">
        <v>12774.1</v>
      </c>
      <c r="D50" s="674">
        <v>1.1000000000000001</v>
      </c>
      <c r="E50" s="674">
        <v>4.3</v>
      </c>
    </row>
    <row r="51" spans="1:7" ht="16.5" customHeight="1" x14ac:dyDescent="0.3">
      <c r="A51" s="675" t="s">
        <v>16</v>
      </c>
      <c r="B51" s="676">
        <f>AVERAGE(B45:B50)</f>
        <v>3247278.8333333335</v>
      </c>
      <c r="C51" s="677">
        <f>AVERAGE(C45:C50)</f>
        <v>12784.650000000001</v>
      </c>
      <c r="D51" s="678">
        <f>AVERAGE(D45:D50)</f>
        <v>1.1500000000000001</v>
      </c>
      <c r="E51" s="678">
        <f>AVERAGE(E45:E50)</f>
        <v>4.4666666666666668</v>
      </c>
    </row>
    <row r="52" spans="1:7" ht="16.5" customHeight="1" x14ac:dyDescent="0.3">
      <c r="A52" s="679" t="s">
        <v>17</v>
      </c>
      <c r="B52" s="680">
        <f>(STDEV(B45:B50)/B51)</f>
        <v>1.7578784721686985E-3</v>
      </c>
      <c r="C52" s="681"/>
      <c r="D52" s="681"/>
      <c r="E52" s="682"/>
    </row>
    <row r="53" spans="1:7" s="657" customFormat="1" ht="16.5" customHeight="1" x14ac:dyDescent="0.3">
      <c r="A53" s="683" t="s">
        <v>18</v>
      </c>
      <c r="B53" s="684">
        <f>COUNT(B45:B50)</f>
        <v>6</v>
      </c>
      <c r="C53" s="685"/>
      <c r="D53" s="686"/>
      <c r="E53" s="687"/>
    </row>
    <row r="54" spans="1:7" s="657" customFormat="1" ht="15.75" customHeight="1" x14ac:dyDescent="0.25">
      <c r="A54" s="663"/>
      <c r="B54" s="663"/>
      <c r="C54" s="663"/>
      <c r="D54" s="663"/>
      <c r="E54" s="663"/>
    </row>
    <row r="55" spans="1:7" s="657" customFormat="1" ht="16.5" customHeight="1" x14ac:dyDescent="0.3">
      <c r="A55" s="664" t="s">
        <v>19</v>
      </c>
      <c r="B55" s="688" t="s">
        <v>20</v>
      </c>
      <c r="C55" s="689"/>
      <c r="D55" s="689"/>
      <c r="E55" s="689"/>
    </row>
    <row r="56" spans="1:7" ht="16.5" customHeight="1" x14ac:dyDescent="0.3">
      <c r="A56" s="664"/>
      <c r="B56" s="688" t="s">
        <v>21</v>
      </c>
      <c r="C56" s="689"/>
      <c r="D56" s="689"/>
      <c r="E56" s="689"/>
    </row>
    <row r="57" spans="1:7" ht="16.5" customHeight="1" x14ac:dyDescent="0.3">
      <c r="A57" s="664"/>
      <c r="B57" s="688" t="s">
        <v>22</v>
      </c>
      <c r="C57" s="689"/>
      <c r="D57" s="689"/>
      <c r="E57" s="689"/>
    </row>
    <row r="58" spans="1:7" ht="14.25" customHeight="1" thickBot="1" x14ac:dyDescent="0.3">
      <c r="A58" s="690"/>
      <c r="B58" s="691"/>
      <c r="D58" s="692"/>
      <c r="F58" s="693"/>
      <c r="G58" s="693"/>
    </row>
    <row r="59" spans="1:7" ht="15" customHeight="1" x14ac:dyDescent="0.3">
      <c r="B59" s="860" t="s">
        <v>24</v>
      </c>
      <c r="C59" s="860"/>
      <c r="E59" s="694" t="s">
        <v>25</v>
      </c>
      <c r="F59" s="695"/>
      <c r="G59" s="694" t="s">
        <v>26</v>
      </c>
    </row>
    <row r="60" spans="1:7" ht="15" customHeight="1" x14ac:dyDescent="0.3">
      <c r="A60" s="696" t="s">
        <v>27</v>
      </c>
      <c r="B60" s="697"/>
      <c r="C60" s="697"/>
      <c r="E60" s="697"/>
      <c r="G60" s="697"/>
    </row>
    <row r="61" spans="1:7" ht="15" customHeight="1" x14ac:dyDescent="0.3">
      <c r="A61" s="696" t="s">
        <v>28</v>
      </c>
      <c r="B61" s="698"/>
      <c r="C61" s="698"/>
      <c r="E61" s="698"/>
      <c r="G61" s="69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64" zoomScale="60" zoomScaleNormal="40" zoomScalePageLayoutView="40" workbookViewId="0">
      <selection activeCell="B58" sqref="B58"/>
    </sheetView>
  </sheetViews>
  <sheetFormatPr defaultColWidth="9.140625" defaultRowHeight="13.5" x14ac:dyDescent="0.25"/>
  <cols>
    <col min="1" max="1" width="55.42578125" style="657" customWidth="1"/>
    <col min="2" max="2" width="33.7109375" style="657" customWidth="1"/>
    <col min="3" max="3" width="42.28515625" style="657" customWidth="1"/>
    <col min="4" max="4" width="30.5703125" style="657" customWidth="1"/>
    <col min="5" max="5" width="39.85546875" style="657" customWidth="1"/>
    <col min="6" max="6" width="30.7109375" style="657" customWidth="1"/>
    <col min="7" max="7" width="39.85546875" style="657" customWidth="1"/>
    <col min="8" max="8" width="30" style="657" customWidth="1"/>
    <col min="9" max="9" width="30.28515625" style="657" hidden="1" customWidth="1"/>
    <col min="10" max="10" width="30.42578125" style="657" customWidth="1"/>
    <col min="11" max="11" width="21.28515625" style="657" customWidth="1"/>
    <col min="12" max="12" width="9.140625" style="657"/>
    <col min="13" max="16384" width="9.140625" style="693"/>
  </cols>
  <sheetData>
    <row r="1" spans="1:9" ht="18.75" customHeight="1" x14ac:dyDescent="0.25">
      <c r="A1" s="864" t="s">
        <v>43</v>
      </c>
      <c r="B1" s="864"/>
      <c r="C1" s="864"/>
      <c r="D1" s="864"/>
      <c r="E1" s="864"/>
      <c r="F1" s="864"/>
      <c r="G1" s="864"/>
      <c r="H1" s="864"/>
      <c r="I1" s="864"/>
    </row>
    <row r="2" spans="1:9" ht="18.75" customHeight="1" x14ac:dyDescent="0.25">
      <c r="A2" s="864"/>
      <c r="B2" s="864"/>
      <c r="C2" s="864"/>
      <c r="D2" s="864"/>
      <c r="E2" s="864"/>
      <c r="F2" s="864"/>
      <c r="G2" s="864"/>
      <c r="H2" s="864"/>
      <c r="I2" s="864"/>
    </row>
    <row r="3" spans="1:9" ht="18.75" customHeight="1" x14ac:dyDescent="0.25">
      <c r="A3" s="864"/>
      <c r="B3" s="864"/>
      <c r="C3" s="864"/>
      <c r="D3" s="864"/>
      <c r="E3" s="864"/>
      <c r="F3" s="864"/>
      <c r="G3" s="864"/>
      <c r="H3" s="864"/>
      <c r="I3" s="864"/>
    </row>
    <row r="4" spans="1:9" ht="18.75" customHeight="1" x14ac:dyDescent="0.25">
      <c r="A4" s="864"/>
      <c r="B4" s="864"/>
      <c r="C4" s="864"/>
      <c r="D4" s="864"/>
      <c r="E4" s="864"/>
      <c r="F4" s="864"/>
      <c r="G4" s="864"/>
      <c r="H4" s="864"/>
      <c r="I4" s="864"/>
    </row>
    <row r="5" spans="1:9" ht="18.75" customHeight="1" x14ac:dyDescent="0.25">
      <c r="A5" s="864"/>
      <c r="B5" s="864"/>
      <c r="C5" s="864"/>
      <c r="D5" s="864"/>
      <c r="E5" s="864"/>
      <c r="F5" s="864"/>
      <c r="G5" s="864"/>
      <c r="H5" s="864"/>
      <c r="I5" s="864"/>
    </row>
    <row r="6" spans="1:9" ht="18.75" customHeight="1" x14ac:dyDescent="0.25">
      <c r="A6" s="864"/>
      <c r="B6" s="864"/>
      <c r="C6" s="864"/>
      <c r="D6" s="864"/>
      <c r="E6" s="864"/>
      <c r="F6" s="864"/>
      <c r="G6" s="864"/>
      <c r="H6" s="864"/>
      <c r="I6" s="864"/>
    </row>
    <row r="7" spans="1:9" ht="18.75" customHeight="1" x14ac:dyDescent="0.25">
      <c r="A7" s="864"/>
      <c r="B7" s="864"/>
      <c r="C7" s="864"/>
      <c r="D7" s="864"/>
      <c r="E7" s="864"/>
      <c r="F7" s="864"/>
      <c r="G7" s="864"/>
      <c r="H7" s="864"/>
      <c r="I7" s="864"/>
    </row>
    <row r="8" spans="1:9" x14ac:dyDescent="0.25">
      <c r="A8" s="865" t="s">
        <v>44</v>
      </c>
      <c r="B8" s="865"/>
      <c r="C8" s="865"/>
      <c r="D8" s="865"/>
      <c r="E8" s="865"/>
      <c r="F8" s="865"/>
      <c r="G8" s="865"/>
      <c r="H8" s="865"/>
      <c r="I8" s="865"/>
    </row>
    <row r="9" spans="1:9" x14ac:dyDescent="0.25">
      <c r="A9" s="865"/>
      <c r="B9" s="865"/>
      <c r="C9" s="865"/>
      <c r="D9" s="865"/>
      <c r="E9" s="865"/>
      <c r="F9" s="865"/>
      <c r="G9" s="865"/>
      <c r="H9" s="865"/>
      <c r="I9" s="865"/>
    </row>
    <row r="10" spans="1:9" x14ac:dyDescent="0.25">
      <c r="A10" s="865"/>
      <c r="B10" s="865"/>
      <c r="C10" s="865"/>
      <c r="D10" s="865"/>
      <c r="E10" s="865"/>
      <c r="F10" s="865"/>
      <c r="G10" s="865"/>
      <c r="H10" s="865"/>
      <c r="I10" s="865"/>
    </row>
    <row r="11" spans="1:9" x14ac:dyDescent="0.25">
      <c r="A11" s="865"/>
      <c r="B11" s="865"/>
      <c r="C11" s="865"/>
      <c r="D11" s="865"/>
      <c r="E11" s="865"/>
      <c r="F11" s="865"/>
      <c r="G11" s="865"/>
      <c r="H11" s="865"/>
      <c r="I11" s="865"/>
    </row>
    <row r="12" spans="1:9" x14ac:dyDescent="0.25">
      <c r="A12" s="865"/>
      <c r="B12" s="865"/>
      <c r="C12" s="865"/>
      <c r="D12" s="865"/>
      <c r="E12" s="865"/>
      <c r="F12" s="865"/>
      <c r="G12" s="865"/>
      <c r="H12" s="865"/>
      <c r="I12" s="865"/>
    </row>
    <row r="13" spans="1:9" x14ac:dyDescent="0.25">
      <c r="A13" s="865"/>
      <c r="B13" s="865"/>
      <c r="C13" s="865"/>
      <c r="D13" s="865"/>
      <c r="E13" s="865"/>
      <c r="F13" s="865"/>
      <c r="G13" s="865"/>
      <c r="H13" s="865"/>
      <c r="I13" s="865"/>
    </row>
    <row r="14" spans="1:9" x14ac:dyDescent="0.25">
      <c r="A14" s="865"/>
      <c r="B14" s="865"/>
      <c r="C14" s="865"/>
      <c r="D14" s="865"/>
      <c r="E14" s="865"/>
      <c r="F14" s="865"/>
      <c r="G14" s="865"/>
      <c r="H14" s="865"/>
      <c r="I14" s="865"/>
    </row>
    <row r="15" spans="1:9" ht="19.5" customHeight="1" thickBot="1" x14ac:dyDescent="0.35">
      <c r="A15" s="700"/>
    </row>
    <row r="16" spans="1:9" ht="19.5" customHeight="1" thickBot="1" x14ac:dyDescent="0.35">
      <c r="A16" s="866" t="s">
        <v>29</v>
      </c>
      <c r="B16" s="867"/>
      <c r="C16" s="867"/>
      <c r="D16" s="867"/>
      <c r="E16" s="867"/>
      <c r="F16" s="867"/>
      <c r="G16" s="867"/>
      <c r="H16" s="868"/>
    </row>
    <row r="17" spans="1:14" ht="20.25" customHeight="1" x14ac:dyDescent="0.25">
      <c r="A17" s="869" t="s">
        <v>45</v>
      </c>
      <c r="B17" s="869"/>
      <c r="C17" s="869"/>
      <c r="D17" s="869"/>
      <c r="E17" s="869"/>
      <c r="F17" s="869"/>
      <c r="G17" s="869"/>
      <c r="H17" s="869"/>
    </row>
    <row r="18" spans="1:14" ht="26.25" customHeight="1" x14ac:dyDescent="0.4">
      <c r="A18" s="701" t="s">
        <v>31</v>
      </c>
      <c r="B18" s="870" t="s">
        <v>5</v>
      </c>
      <c r="C18" s="870"/>
      <c r="D18" s="702"/>
      <c r="E18" s="703"/>
      <c r="F18" s="704"/>
      <c r="G18" s="704"/>
      <c r="H18" s="704"/>
    </row>
    <row r="19" spans="1:14" ht="26.25" customHeight="1" x14ac:dyDescent="0.4">
      <c r="A19" s="701" t="s">
        <v>32</v>
      </c>
      <c r="B19" s="705" t="s">
        <v>139</v>
      </c>
      <c r="C19" s="704">
        <v>29</v>
      </c>
      <c r="D19" s="704"/>
      <c r="E19" s="704"/>
      <c r="F19" s="704"/>
      <c r="G19" s="704"/>
      <c r="H19" s="704"/>
    </row>
    <row r="20" spans="1:14" ht="26.25" customHeight="1" x14ac:dyDescent="0.4">
      <c r="A20" s="701" t="s">
        <v>33</v>
      </c>
      <c r="B20" s="871" t="s">
        <v>141</v>
      </c>
      <c r="C20" s="871"/>
      <c r="D20" s="704"/>
      <c r="E20" s="704"/>
      <c r="F20" s="704"/>
      <c r="G20" s="704"/>
      <c r="H20" s="704"/>
    </row>
    <row r="21" spans="1:14" ht="26.25" customHeight="1" x14ac:dyDescent="0.4">
      <c r="A21" s="701" t="s">
        <v>34</v>
      </c>
      <c r="B21" s="871" t="s">
        <v>142</v>
      </c>
      <c r="C21" s="871"/>
      <c r="D21" s="871"/>
      <c r="E21" s="871"/>
      <c r="F21" s="871"/>
      <c r="G21" s="871"/>
      <c r="H21" s="871"/>
      <c r="I21" s="706"/>
    </row>
    <row r="22" spans="1:14" ht="26.25" customHeight="1" x14ac:dyDescent="0.4">
      <c r="A22" s="701" t="s">
        <v>35</v>
      </c>
      <c r="B22" s="707" t="s">
        <v>10</v>
      </c>
      <c r="C22" s="704"/>
      <c r="D22" s="704"/>
      <c r="E22" s="704"/>
      <c r="F22" s="704"/>
      <c r="G22" s="704"/>
      <c r="H22" s="704"/>
    </row>
    <row r="23" spans="1:14" ht="26.25" customHeight="1" x14ac:dyDescent="0.4">
      <c r="A23" s="701" t="s">
        <v>36</v>
      </c>
      <c r="B23" s="707"/>
      <c r="C23" s="704"/>
      <c r="D23" s="704"/>
      <c r="E23" s="704"/>
      <c r="F23" s="704"/>
      <c r="G23" s="704"/>
      <c r="H23" s="704"/>
    </row>
    <row r="24" spans="1:14" ht="18.75" x14ac:dyDescent="0.3">
      <c r="A24" s="701"/>
      <c r="B24" s="708"/>
    </row>
    <row r="25" spans="1:14" ht="18.75" x14ac:dyDescent="0.3">
      <c r="A25" s="709" t="s">
        <v>1</v>
      </c>
      <c r="B25" s="708"/>
    </row>
    <row r="26" spans="1:14" ht="26.25" customHeight="1" x14ac:dyDescent="0.4">
      <c r="A26" s="710" t="s">
        <v>4</v>
      </c>
      <c r="B26" s="870" t="s">
        <v>126</v>
      </c>
      <c r="C26" s="870"/>
    </row>
    <row r="27" spans="1:14" ht="26.25" customHeight="1" x14ac:dyDescent="0.4">
      <c r="A27" s="711" t="s">
        <v>46</v>
      </c>
      <c r="B27" s="872" t="s">
        <v>143</v>
      </c>
      <c r="C27" s="872"/>
    </row>
    <row r="28" spans="1:14" ht="27" customHeight="1" thickBot="1" x14ac:dyDescent="0.45">
      <c r="A28" s="711" t="s">
        <v>6</v>
      </c>
      <c r="B28" s="712">
        <v>100</v>
      </c>
    </row>
    <row r="29" spans="1:14" s="667" customFormat="1" ht="27" customHeight="1" thickBot="1" x14ac:dyDescent="0.45">
      <c r="A29" s="711" t="s">
        <v>47</v>
      </c>
      <c r="B29" s="713">
        <v>0</v>
      </c>
      <c r="C29" s="873" t="s">
        <v>48</v>
      </c>
      <c r="D29" s="874"/>
      <c r="E29" s="874"/>
      <c r="F29" s="874"/>
      <c r="G29" s="875"/>
      <c r="I29" s="714"/>
      <c r="J29" s="714"/>
      <c r="K29" s="714"/>
      <c r="L29" s="714"/>
    </row>
    <row r="30" spans="1:14" s="667" customFormat="1" ht="19.5" customHeight="1" thickBot="1" x14ac:dyDescent="0.35">
      <c r="A30" s="711" t="s">
        <v>49</v>
      </c>
      <c r="B30" s="715">
        <f>B28-B29</f>
        <v>100</v>
      </c>
      <c r="C30" s="716"/>
      <c r="D30" s="716"/>
      <c r="E30" s="716"/>
      <c r="F30" s="716"/>
      <c r="G30" s="717"/>
      <c r="I30" s="714"/>
      <c r="J30" s="714"/>
      <c r="K30" s="714"/>
      <c r="L30" s="714"/>
    </row>
    <row r="31" spans="1:14" s="667" customFormat="1" ht="27" customHeight="1" thickBot="1" x14ac:dyDescent="0.45">
      <c r="A31" s="711" t="s">
        <v>50</v>
      </c>
      <c r="B31" s="718">
        <v>1</v>
      </c>
      <c r="C31" s="861" t="s">
        <v>51</v>
      </c>
      <c r="D31" s="862"/>
      <c r="E31" s="862"/>
      <c r="F31" s="862"/>
      <c r="G31" s="862"/>
      <c r="H31" s="863"/>
      <c r="I31" s="714"/>
      <c r="J31" s="714"/>
      <c r="K31" s="714"/>
      <c r="L31" s="714"/>
    </row>
    <row r="32" spans="1:14" s="667" customFormat="1" ht="27" customHeight="1" thickBot="1" x14ac:dyDescent="0.45">
      <c r="A32" s="711" t="s">
        <v>52</v>
      </c>
      <c r="B32" s="718">
        <v>1</v>
      </c>
      <c r="C32" s="861" t="s">
        <v>53</v>
      </c>
      <c r="D32" s="862"/>
      <c r="E32" s="862"/>
      <c r="F32" s="862"/>
      <c r="G32" s="862"/>
      <c r="H32" s="863"/>
      <c r="I32" s="714"/>
      <c r="J32" s="714"/>
      <c r="K32" s="714"/>
      <c r="L32" s="719"/>
      <c r="M32" s="719"/>
      <c r="N32" s="720"/>
    </row>
    <row r="33" spans="1:14" s="667" customFormat="1" ht="17.25" customHeight="1" x14ac:dyDescent="0.3">
      <c r="A33" s="711"/>
      <c r="B33" s="721"/>
      <c r="C33" s="722"/>
      <c r="D33" s="722"/>
      <c r="E33" s="722"/>
      <c r="F33" s="722"/>
      <c r="G33" s="722"/>
      <c r="H33" s="722"/>
      <c r="I33" s="714"/>
      <c r="J33" s="714"/>
      <c r="K33" s="714"/>
      <c r="L33" s="719"/>
      <c r="M33" s="719"/>
      <c r="N33" s="720"/>
    </row>
    <row r="34" spans="1:14" s="667" customFormat="1" ht="18.75" x14ac:dyDescent="0.3">
      <c r="A34" s="711" t="s">
        <v>54</v>
      </c>
      <c r="B34" s="723">
        <f>B31/B32</f>
        <v>1</v>
      </c>
      <c r="C34" s="700" t="s">
        <v>55</v>
      </c>
      <c r="D34" s="700"/>
      <c r="E34" s="700"/>
      <c r="F34" s="700"/>
      <c r="G34" s="700"/>
      <c r="I34" s="714"/>
      <c r="J34" s="714"/>
      <c r="K34" s="714"/>
      <c r="L34" s="719"/>
      <c r="M34" s="719"/>
      <c r="N34" s="720"/>
    </row>
    <row r="35" spans="1:14" s="667" customFormat="1" ht="19.5" customHeight="1" thickBot="1" x14ac:dyDescent="0.35">
      <c r="A35" s="711"/>
      <c r="B35" s="715"/>
      <c r="G35" s="700"/>
      <c r="I35" s="714"/>
      <c r="J35" s="714"/>
      <c r="K35" s="714"/>
      <c r="L35" s="719"/>
      <c r="M35" s="719"/>
      <c r="N35" s="720"/>
    </row>
    <row r="36" spans="1:14" s="667" customFormat="1" ht="27" customHeight="1" thickBot="1" x14ac:dyDescent="0.45">
      <c r="A36" s="724" t="s">
        <v>56</v>
      </c>
      <c r="B36" s="725">
        <v>100</v>
      </c>
      <c r="C36" s="700"/>
      <c r="D36" s="881" t="s">
        <v>57</v>
      </c>
      <c r="E36" s="882"/>
      <c r="F36" s="881" t="s">
        <v>58</v>
      </c>
      <c r="G36" s="883"/>
      <c r="J36" s="714"/>
      <c r="K36" s="714"/>
      <c r="L36" s="719"/>
      <c r="M36" s="719"/>
      <c r="N36" s="720"/>
    </row>
    <row r="37" spans="1:14" s="667" customFormat="1" ht="27" customHeight="1" thickBot="1" x14ac:dyDescent="0.45">
      <c r="A37" s="726" t="s">
        <v>59</v>
      </c>
      <c r="B37" s="727">
        <v>1</v>
      </c>
      <c r="C37" s="728" t="s">
        <v>60</v>
      </c>
      <c r="D37" s="729" t="s">
        <v>61</v>
      </c>
      <c r="E37" s="730" t="s">
        <v>62</v>
      </c>
      <c r="F37" s="729" t="s">
        <v>61</v>
      </c>
      <c r="G37" s="731" t="s">
        <v>62</v>
      </c>
      <c r="I37" s="732" t="s">
        <v>63</v>
      </c>
      <c r="J37" s="714"/>
      <c r="K37" s="714"/>
      <c r="L37" s="719"/>
      <c r="M37" s="719"/>
      <c r="N37" s="720"/>
    </row>
    <row r="38" spans="1:14" s="667" customFormat="1" ht="26.25" customHeight="1" x14ac:dyDescent="0.4">
      <c r="A38" s="726" t="s">
        <v>64</v>
      </c>
      <c r="B38" s="727">
        <v>1</v>
      </c>
      <c r="C38" s="733">
        <v>1</v>
      </c>
      <c r="D38" s="734">
        <v>3246653</v>
      </c>
      <c r="E38" s="735">
        <f>IF(ISBLANK(D38),"-",$D$48/$D$45*D38)</f>
        <v>2928430.2465423937</v>
      </c>
      <c r="F38" s="734">
        <v>2530413</v>
      </c>
      <c r="G38" s="736">
        <f>IF(ISBLANK(F38),"-",$D$48/$F$45*F38)</f>
        <v>2885305.5872291904</v>
      </c>
      <c r="I38" s="737"/>
      <c r="J38" s="714"/>
      <c r="K38" s="714"/>
      <c r="L38" s="719"/>
      <c r="M38" s="719"/>
      <c r="N38" s="720"/>
    </row>
    <row r="39" spans="1:14" s="667" customFormat="1" ht="26.25" customHeight="1" x14ac:dyDescent="0.4">
      <c r="A39" s="726" t="s">
        <v>65</v>
      </c>
      <c r="B39" s="727">
        <v>1</v>
      </c>
      <c r="C39" s="738">
        <v>2</v>
      </c>
      <c r="D39" s="739">
        <v>3243670</v>
      </c>
      <c r="E39" s="740">
        <f>IF(ISBLANK(D39),"-",$D$48/$D$45*D39)</f>
        <v>2925739.6271797959</v>
      </c>
      <c r="F39" s="739">
        <v>2527029</v>
      </c>
      <c r="G39" s="741">
        <f>IF(ISBLANK(F39),"-",$D$48/$F$45*F39)</f>
        <v>2881446.9783352339</v>
      </c>
      <c r="I39" s="884">
        <f>ABS((F43/D43*D42)-F42)/D42</f>
        <v>1.1824715094746604E-2</v>
      </c>
      <c r="J39" s="714"/>
      <c r="K39" s="714"/>
      <c r="L39" s="719"/>
      <c r="M39" s="719"/>
      <c r="N39" s="720"/>
    </row>
    <row r="40" spans="1:14" ht="26.25" customHeight="1" x14ac:dyDescent="0.4">
      <c r="A40" s="726" t="s">
        <v>66</v>
      </c>
      <c r="B40" s="727">
        <v>1</v>
      </c>
      <c r="C40" s="738">
        <v>3</v>
      </c>
      <c r="D40" s="739">
        <v>3239308</v>
      </c>
      <c r="E40" s="740">
        <f>IF(ISBLANK(D40),"-",$D$48/$D$45*D40)</f>
        <v>2921805.1713770297</v>
      </c>
      <c r="F40" s="739">
        <v>2524038</v>
      </c>
      <c r="G40" s="741">
        <f>IF(ISBLANK(F40),"-",$D$48/$F$45*F40)</f>
        <v>2878036.4880273659</v>
      </c>
      <c r="I40" s="884"/>
      <c r="L40" s="719"/>
      <c r="M40" s="719"/>
      <c r="N40" s="700"/>
    </row>
    <row r="41" spans="1:14" ht="27" customHeight="1" thickBot="1" x14ac:dyDescent="0.45">
      <c r="A41" s="726" t="s">
        <v>67</v>
      </c>
      <c r="B41" s="727">
        <v>1</v>
      </c>
      <c r="C41" s="742">
        <v>4</v>
      </c>
      <c r="D41" s="743"/>
      <c r="E41" s="744" t="str">
        <f>IF(ISBLANK(D41),"-",$D$48/$D$45*D41)</f>
        <v>-</v>
      </c>
      <c r="F41" s="743"/>
      <c r="G41" s="745" t="str">
        <f>IF(ISBLANK(F41),"-",$D$48/$F$45*F41)</f>
        <v>-</v>
      </c>
      <c r="I41" s="746"/>
      <c r="L41" s="719"/>
      <c r="M41" s="719"/>
      <c r="N41" s="700"/>
    </row>
    <row r="42" spans="1:14" ht="27" customHeight="1" thickBot="1" x14ac:dyDescent="0.45">
      <c r="A42" s="726" t="s">
        <v>68</v>
      </c>
      <c r="B42" s="727">
        <v>1</v>
      </c>
      <c r="C42" s="747" t="s">
        <v>69</v>
      </c>
      <c r="D42" s="748">
        <f>AVERAGE(D38:D41)</f>
        <v>3243210.3333333335</v>
      </c>
      <c r="E42" s="749">
        <f>AVERAGE(E38:E41)</f>
        <v>2925325.0150330733</v>
      </c>
      <c r="F42" s="748">
        <f>AVERAGE(F38:F41)</f>
        <v>2527160</v>
      </c>
      <c r="G42" s="750">
        <f>AVERAGE(G38:G41)</f>
        <v>2881596.3511972632</v>
      </c>
      <c r="H42" s="691"/>
    </row>
    <row r="43" spans="1:14" ht="26.25" customHeight="1" x14ac:dyDescent="0.4">
      <c r="A43" s="726" t="s">
        <v>70</v>
      </c>
      <c r="B43" s="727">
        <v>1</v>
      </c>
      <c r="C43" s="751" t="s">
        <v>71</v>
      </c>
      <c r="D43" s="752">
        <v>33.26</v>
      </c>
      <c r="E43" s="700"/>
      <c r="F43" s="752">
        <v>26.31</v>
      </c>
      <c r="H43" s="691"/>
    </row>
    <row r="44" spans="1:14" ht="26.25" customHeight="1" x14ac:dyDescent="0.4">
      <c r="A44" s="726" t="s">
        <v>72</v>
      </c>
      <c r="B44" s="727">
        <v>1</v>
      </c>
      <c r="C44" s="753" t="s">
        <v>73</v>
      </c>
      <c r="D44" s="754">
        <f>D43*$B$34</f>
        <v>33.26</v>
      </c>
      <c r="E44" s="755"/>
      <c r="F44" s="754">
        <f>F43*$B$34</f>
        <v>26.31</v>
      </c>
      <c r="H44" s="691"/>
    </row>
    <row r="45" spans="1:14" ht="19.5" customHeight="1" thickBot="1" x14ac:dyDescent="0.35">
      <c r="A45" s="726" t="s">
        <v>74</v>
      </c>
      <c r="B45" s="738">
        <f>(B44/B43)*(B42/B41)*(B40/B39)*(B38/B37)*B36</f>
        <v>100</v>
      </c>
      <c r="C45" s="753" t="s">
        <v>75</v>
      </c>
      <c r="D45" s="756">
        <f>D44*$B$30/100</f>
        <v>33.26</v>
      </c>
      <c r="E45" s="757"/>
      <c r="F45" s="756">
        <f>F44*$B$30/100</f>
        <v>26.31</v>
      </c>
      <c r="H45" s="691"/>
    </row>
    <row r="46" spans="1:14" ht="19.5" customHeight="1" thickBot="1" x14ac:dyDescent="0.35">
      <c r="A46" s="885" t="s">
        <v>76</v>
      </c>
      <c r="B46" s="886"/>
      <c r="C46" s="753" t="s">
        <v>77</v>
      </c>
      <c r="D46" s="758">
        <f>D45/$B$45</f>
        <v>0.33260000000000001</v>
      </c>
      <c r="E46" s="759"/>
      <c r="F46" s="760">
        <f>F45/$B$45</f>
        <v>0.2631</v>
      </c>
      <c r="H46" s="691"/>
    </row>
    <row r="47" spans="1:14" ht="27" customHeight="1" thickBot="1" x14ac:dyDescent="0.45">
      <c r="A47" s="887"/>
      <c r="B47" s="888"/>
      <c r="C47" s="761" t="s">
        <v>78</v>
      </c>
      <c r="D47" s="762">
        <v>0.3</v>
      </c>
      <c r="E47" s="763"/>
      <c r="F47" s="759"/>
      <c r="H47" s="691"/>
    </row>
    <row r="48" spans="1:14" ht="18.75" x14ac:dyDescent="0.3">
      <c r="C48" s="764" t="s">
        <v>79</v>
      </c>
      <c r="D48" s="756">
        <f>D47*$B$45</f>
        <v>30</v>
      </c>
      <c r="F48" s="765"/>
      <c r="H48" s="691"/>
    </row>
    <row r="49" spans="1:12" ht="19.5" customHeight="1" thickBot="1" x14ac:dyDescent="0.35">
      <c r="C49" s="766" t="s">
        <v>80</v>
      </c>
      <c r="D49" s="767">
        <f>D48/B34</f>
        <v>30</v>
      </c>
      <c r="F49" s="765"/>
      <c r="H49" s="691"/>
    </row>
    <row r="50" spans="1:12" ht="18.75" x14ac:dyDescent="0.3">
      <c r="C50" s="724" t="s">
        <v>81</v>
      </c>
      <c r="D50" s="768">
        <f>AVERAGE(E38:E41,G38:G41)</f>
        <v>2903460.683115168</v>
      </c>
      <c r="F50" s="769"/>
      <c r="H50" s="691"/>
    </row>
    <row r="51" spans="1:12" ht="18.75" x14ac:dyDescent="0.3">
      <c r="C51" s="726" t="s">
        <v>82</v>
      </c>
      <c r="D51" s="770">
        <f>STDEV(E38:E41,G38:G41)/D50</f>
        <v>8.3188563015657128E-3</v>
      </c>
      <c r="F51" s="769"/>
      <c r="H51" s="691"/>
    </row>
    <row r="52" spans="1:12" ht="19.5" customHeight="1" thickBot="1" x14ac:dyDescent="0.35">
      <c r="C52" s="771" t="s">
        <v>18</v>
      </c>
      <c r="D52" s="772">
        <f>COUNT(E38:E41,G38:G41)</f>
        <v>6</v>
      </c>
      <c r="F52" s="769"/>
    </row>
    <row r="54" spans="1:12" ht="18.75" x14ac:dyDescent="0.3">
      <c r="A54" s="773" t="s">
        <v>1</v>
      </c>
      <c r="B54" s="774" t="s">
        <v>83</v>
      </c>
    </row>
    <row r="55" spans="1:12" ht="18.75" x14ac:dyDescent="0.3">
      <c r="A55" s="700" t="s">
        <v>84</v>
      </c>
      <c r="B55" s="775" t="str">
        <f>B21</f>
        <v>ETHAMBUTOL HCl 275mg</v>
      </c>
    </row>
    <row r="56" spans="1:12" ht="26.25" customHeight="1" x14ac:dyDescent="0.4">
      <c r="A56" s="775" t="s">
        <v>85</v>
      </c>
      <c r="B56" s="776">
        <v>275</v>
      </c>
      <c r="C56" s="700" t="str">
        <f>B20</f>
        <v>ETHAMBUTOL HCl</v>
      </c>
      <c r="H56" s="755"/>
    </row>
    <row r="57" spans="1:12" ht="18.75" x14ac:dyDescent="0.3">
      <c r="A57" s="775" t="s">
        <v>86</v>
      </c>
      <c r="B57" s="777">
        <f>Uniformity!C46</f>
        <v>1056.2800000000002</v>
      </c>
      <c r="H57" s="755"/>
    </row>
    <row r="58" spans="1:12" ht="19.5" customHeight="1" thickBot="1" x14ac:dyDescent="0.35">
      <c r="H58" s="755"/>
    </row>
    <row r="59" spans="1:12" s="667" customFormat="1" ht="27" customHeight="1" thickBot="1" x14ac:dyDescent="0.45">
      <c r="A59" s="724" t="s">
        <v>87</v>
      </c>
      <c r="B59" s="725">
        <v>200</v>
      </c>
      <c r="C59" s="700"/>
      <c r="D59" s="778" t="s">
        <v>88</v>
      </c>
      <c r="E59" s="779" t="s">
        <v>60</v>
      </c>
      <c r="F59" s="779" t="s">
        <v>61</v>
      </c>
      <c r="G59" s="779" t="s">
        <v>89</v>
      </c>
      <c r="H59" s="728" t="s">
        <v>90</v>
      </c>
      <c r="L59" s="714"/>
    </row>
    <row r="60" spans="1:12" s="667" customFormat="1" ht="26.25" customHeight="1" x14ac:dyDescent="0.4">
      <c r="A60" s="726" t="s">
        <v>91</v>
      </c>
      <c r="B60" s="727">
        <v>4</v>
      </c>
      <c r="C60" s="889" t="s">
        <v>92</v>
      </c>
      <c r="D60" s="892">
        <v>1056.6300000000001</v>
      </c>
      <c r="E60" s="780">
        <v>1</v>
      </c>
      <c r="F60" s="781">
        <v>2874948</v>
      </c>
      <c r="G60" s="782">
        <f>IF(ISBLANK(F60),"-",(F60/$D$50*$D$47*$B$68)*($B$57/$D$60))</f>
        <v>296.95553108323446</v>
      </c>
      <c r="H60" s="783">
        <f t="shared" ref="H60:H71" si="0">IF(ISBLANK(F60),"-",G60/$B$56)</f>
        <v>1.0798382948481253</v>
      </c>
      <c r="L60" s="714"/>
    </row>
    <row r="61" spans="1:12" s="667" customFormat="1" ht="26.25" customHeight="1" x14ac:dyDescent="0.4">
      <c r="A61" s="726" t="s">
        <v>93</v>
      </c>
      <c r="B61" s="727">
        <v>20</v>
      </c>
      <c r="C61" s="890"/>
      <c r="D61" s="893"/>
      <c r="E61" s="784">
        <v>2</v>
      </c>
      <c r="F61" s="739">
        <v>2867319</v>
      </c>
      <c r="G61" s="785">
        <f>IF(ISBLANK(F61),"-",(F61/$D$50*$D$47*$B$68)*($B$57/$D$60))</f>
        <v>296.16752596222568</v>
      </c>
      <c r="H61" s="786">
        <f t="shared" si="0"/>
        <v>1.0769728216808208</v>
      </c>
      <c r="L61" s="714"/>
    </row>
    <row r="62" spans="1:12" s="667" customFormat="1" ht="26.25" customHeight="1" x14ac:dyDescent="0.4">
      <c r="A62" s="726" t="s">
        <v>94</v>
      </c>
      <c r="B62" s="727">
        <v>1</v>
      </c>
      <c r="C62" s="890"/>
      <c r="D62" s="893"/>
      <c r="E62" s="784">
        <v>3</v>
      </c>
      <c r="F62" s="787">
        <v>2865154</v>
      </c>
      <c r="G62" s="785">
        <f>IF(ISBLANK(F62),"-",(F62/$D$50*$D$47*$B$68)*($B$57/$D$60))</f>
        <v>295.94390149152395</v>
      </c>
      <c r="H62" s="786">
        <f t="shared" si="0"/>
        <v>1.0761596417873598</v>
      </c>
      <c r="L62" s="714"/>
    </row>
    <row r="63" spans="1:12" ht="27" customHeight="1" thickBot="1" x14ac:dyDescent="0.45">
      <c r="A63" s="726" t="s">
        <v>95</v>
      </c>
      <c r="B63" s="727">
        <v>1</v>
      </c>
      <c r="C63" s="891"/>
      <c r="D63" s="894"/>
      <c r="E63" s="788">
        <v>4</v>
      </c>
      <c r="F63" s="789"/>
      <c r="G63" s="785" t="str">
        <f>IF(ISBLANK(F63),"-",(F63/$D$50*$D$47*$B$68)*($B$57/$D$60))</f>
        <v>-</v>
      </c>
      <c r="H63" s="786" t="str">
        <f t="shared" si="0"/>
        <v>-</v>
      </c>
    </row>
    <row r="64" spans="1:12" ht="26.25" customHeight="1" x14ac:dyDescent="0.4">
      <c r="A64" s="726" t="s">
        <v>96</v>
      </c>
      <c r="B64" s="727">
        <v>1</v>
      </c>
      <c r="C64" s="889" t="s">
        <v>97</v>
      </c>
      <c r="D64" s="892">
        <v>1065.47</v>
      </c>
      <c r="E64" s="780">
        <v>1</v>
      </c>
      <c r="F64" s="781">
        <v>2872484</v>
      </c>
      <c r="G64" s="790">
        <f>IF(ISBLANK(F64),"-",(F64/$D$50*$D$47*$B$68)*($B$57/$D$64))</f>
        <v>294.23935126563737</v>
      </c>
      <c r="H64" s="791">
        <f t="shared" si="0"/>
        <v>1.0699612773295903</v>
      </c>
    </row>
    <row r="65" spans="1:8" ht="26.25" customHeight="1" x14ac:dyDescent="0.4">
      <c r="A65" s="726" t="s">
        <v>98</v>
      </c>
      <c r="B65" s="727">
        <v>1</v>
      </c>
      <c r="C65" s="890"/>
      <c r="D65" s="893"/>
      <c r="E65" s="784">
        <v>2</v>
      </c>
      <c r="F65" s="739">
        <v>2861484</v>
      </c>
      <c r="G65" s="792">
        <f>IF(ISBLANK(F65),"-",(F65/$D$50*$D$47*$B$68)*($B$57/$D$64))</f>
        <v>293.11257984970536</v>
      </c>
      <c r="H65" s="793">
        <f t="shared" si="0"/>
        <v>1.0658639267262013</v>
      </c>
    </row>
    <row r="66" spans="1:8" ht="26.25" customHeight="1" x14ac:dyDescent="0.4">
      <c r="A66" s="726" t="s">
        <v>99</v>
      </c>
      <c r="B66" s="727">
        <v>1</v>
      </c>
      <c r="C66" s="890"/>
      <c r="D66" s="893"/>
      <c r="E66" s="784">
        <v>3</v>
      </c>
      <c r="F66" s="739">
        <v>2860305</v>
      </c>
      <c r="G66" s="792">
        <f>IF(ISBLANK(F66),"-",(F66/$D$50*$D$47*$B$68)*($B$57/$D$64))</f>
        <v>292.99181044067052</v>
      </c>
      <c r="H66" s="793">
        <f t="shared" si="0"/>
        <v>1.0654247652388018</v>
      </c>
    </row>
    <row r="67" spans="1:8" ht="27" customHeight="1" thickBot="1" x14ac:dyDescent="0.45">
      <c r="A67" s="726" t="s">
        <v>100</v>
      </c>
      <c r="B67" s="727">
        <v>1</v>
      </c>
      <c r="C67" s="891"/>
      <c r="D67" s="894"/>
      <c r="E67" s="788">
        <v>4</v>
      </c>
      <c r="F67" s="789"/>
      <c r="G67" s="794" t="str">
        <f>IF(ISBLANK(F67),"-",(F67/$D$50*$D$47*$B$68)*($B$57/$D$64))</f>
        <v>-</v>
      </c>
      <c r="H67" s="795" t="str">
        <f t="shared" si="0"/>
        <v>-</v>
      </c>
    </row>
    <row r="68" spans="1:8" ht="26.25" customHeight="1" x14ac:dyDescent="0.4">
      <c r="A68" s="726" t="s">
        <v>101</v>
      </c>
      <c r="B68" s="796">
        <f>(B67/B66)*(B65/B64)*(B63/B62)*(B61/B60)*B59</f>
        <v>1000</v>
      </c>
      <c r="C68" s="889" t="s">
        <v>102</v>
      </c>
      <c r="D68" s="892">
        <v>1041.4000000000001</v>
      </c>
      <c r="E68" s="780">
        <v>1</v>
      </c>
      <c r="F68" s="781">
        <v>2871653</v>
      </c>
      <c r="G68" s="790">
        <f>IF(ISBLANK(F68),"-",(F68/$D$50*$D$47*$B$68)*($B$57/$D$68))</f>
        <v>300.95304990093769</v>
      </c>
      <c r="H68" s="786">
        <f t="shared" si="0"/>
        <v>1.0943747269125006</v>
      </c>
    </row>
    <row r="69" spans="1:8" ht="27" customHeight="1" thickBot="1" x14ac:dyDescent="0.45">
      <c r="A69" s="771" t="s">
        <v>103</v>
      </c>
      <c r="B69" s="797">
        <f>(D47*B68)/B56*B57</f>
        <v>1152.3054545454547</v>
      </c>
      <c r="C69" s="890"/>
      <c r="D69" s="893"/>
      <c r="E69" s="784">
        <v>2</v>
      </c>
      <c r="F69" s="739">
        <v>2866042</v>
      </c>
      <c r="G69" s="792">
        <f>IF(ISBLANK(F69),"-",(F69/$D$50*$D$47*$B$68)*($B$57/$D$68))</f>
        <v>300.36500964572787</v>
      </c>
      <c r="H69" s="786">
        <f t="shared" si="0"/>
        <v>1.0922363987117376</v>
      </c>
    </row>
    <row r="70" spans="1:8" ht="26.25" customHeight="1" x14ac:dyDescent="0.4">
      <c r="A70" s="876" t="s">
        <v>76</v>
      </c>
      <c r="B70" s="877"/>
      <c r="C70" s="890"/>
      <c r="D70" s="893"/>
      <c r="E70" s="784">
        <v>3</v>
      </c>
      <c r="F70" s="739">
        <v>2873776</v>
      </c>
      <c r="G70" s="792">
        <f>IF(ISBLANK(F70),"-",(F70/$D$50*$D$47*$B$68)*($B$57/$D$68))</f>
        <v>301.17554312172018</v>
      </c>
      <c r="H70" s="786">
        <f t="shared" si="0"/>
        <v>1.0951837931698916</v>
      </c>
    </row>
    <row r="71" spans="1:8" ht="27" customHeight="1" thickBot="1" x14ac:dyDescent="0.45">
      <c r="A71" s="878"/>
      <c r="B71" s="879"/>
      <c r="C71" s="895"/>
      <c r="D71" s="894"/>
      <c r="E71" s="788">
        <v>4</v>
      </c>
      <c r="F71" s="789"/>
      <c r="G71" s="794" t="str">
        <f>IF(ISBLANK(F71),"-",(F71/$D$50*$D$47*$B$68)*($B$57/$D$68))</f>
        <v>-</v>
      </c>
      <c r="H71" s="798" t="str">
        <f t="shared" si="0"/>
        <v>-</v>
      </c>
    </row>
    <row r="72" spans="1:8" ht="26.25" customHeight="1" x14ac:dyDescent="0.4">
      <c r="A72" s="755"/>
      <c r="B72" s="755"/>
      <c r="C72" s="755"/>
      <c r="D72" s="755"/>
      <c r="E72" s="755"/>
      <c r="F72" s="799" t="s">
        <v>69</v>
      </c>
      <c r="G72" s="800">
        <f>AVERAGE(G60:G71)</f>
        <v>296.87825586237591</v>
      </c>
      <c r="H72" s="801">
        <f>AVERAGE(H60:H71)</f>
        <v>1.0795572940450031</v>
      </c>
    </row>
    <row r="73" spans="1:8" ht="26.25" customHeight="1" x14ac:dyDescent="0.4">
      <c r="C73" s="755"/>
      <c r="D73" s="755"/>
      <c r="E73" s="755"/>
      <c r="F73" s="802" t="s">
        <v>82</v>
      </c>
      <c r="G73" s="803">
        <f>STDEV(G60:G71)/G72</f>
        <v>1.0970594485617274E-2</v>
      </c>
      <c r="H73" s="803">
        <f>STDEV(H60:H71)/H72</f>
        <v>1.0970594485617262E-2</v>
      </c>
    </row>
    <row r="74" spans="1:8" ht="27" customHeight="1" thickBot="1" x14ac:dyDescent="0.45">
      <c r="A74" s="755"/>
      <c r="B74" s="755"/>
      <c r="C74" s="755"/>
      <c r="D74" s="755"/>
      <c r="E74" s="757"/>
      <c r="F74" s="804" t="s">
        <v>18</v>
      </c>
      <c r="G74" s="805">
        <f>COUNT(G60:G71)</f>
        <v>9</v>
      </c>
      <c r="H74" s="805">
        <f>COUNT(H60:H71)</f>
        <v>9</v>
      </c>
    </row>
    <row r="76" spans="1:8" ht="26.25" customHeight="1" x14ac:dyDescent="0.4">
      <c r="A76" s="710" t="s">
        <v>104</v>
      </c>
      <c r="B76" s="711" t="s">
        <v>105</v>
      </c>
      <c r="C76" s="880" t="str">
        <f>B20</f>
        <v>ETHAMBUTOL HCl</v>
      </c>
      <c r="D76" s="880"/>
      <c r="E76" s="700" t="s">
        <v>106</v>
      </c>
      <c r="F76" s="700"/>
      <c r="G76" s="806">
        <f>H72</f>
        <v>1.0795572940450031</v>
      </c>
      <c r="H76" s="715"/>
    </row>
    <row r="77" spans="1:8" ht="18.75" x14ac:dyDescent="0.3">
      <c r="A77" s="709" t="s">
        <v>107</v>
      </c>
      <c r="B77" s="709" t="s">
        <v>108</v>
      </c>
    </row>
    <row r="78" spans="1:8" ht="18.75" x14ac:dyDescent="0.3">
      <c r="A78" s="709"/>
      <c r="B78" s="709"/>
    </row>
    <row r="79" spans="1:8" ht="26.25" customHeight="1" x14ac:dyDescent="0.4">
      <c r="A79" s="710" t="s">
        <v>4</v>
      </c>
      <c r="B79" s="896" t="str">
        <f>B26</f>
        <v>ETHAMBUTOL HYDROCHLORIDE</v>
      </c>
      <c r="C79" s="896"/>
    </row>
    <row r="80" spans="1:8" ht="26.25" customHeight="1" x14ac:dyDescent="0.4">
      <c r="A80" s="711" t="s">
        <v>46</v>
      </c>
      <c r="B80" s="896" t="str">
        <f>B27</f>
        <v>E12 3</v>
      </c>
      <c r="C80" s="896"/>
    </row>
    <row r="81" spans="1:12" ht="27" customHeight="1" thickBot="1" x14ac:dyDescent="0.45">
      <c r="A81" s="711" t="s">
        <v>6</v>
      </c>
      <c r="B81" s="712">
        <f>B28</f>
        <v>100</v>
      </c>
    </row>
    <row r="82" spans="1:12" s="667" customFormat="1" ht="27" customHeight="1" thickBot="1" x14ac:dyDescent="0.45">
      <c r="A82" s="711" t="s">
        <v>47</v>
      </c>
      <c r="B82" s="713">
        <v>0</v>
      </c>
      <c r="C82" s="873" t="s">
        <v>48</v>
      </c>
      <c r="D82" s="874"/>
      <c r="E82" s="874"/>
      <c r="F82" s="874"/>
      <c r="G82" s="875"/>
      <c r="I82" s="714"/>
      <c r="J82" s="714"/>
      <c r="K82" s="714"/>
      <c r="L82" s="714"/>
    </row>
    <row r="83" spans="1:12" s="667" customFormat="1" ht="19.5" customHeight="1" thickBot="1" x14ac:dyDescent="0.35">
      <c r="A83" s="711" t="s">
        <v>49</v>
      </c>
      <c r="B83" s="715">
        <f>B81-B82</f>
        <v>100</v>
      </c>
      <c r="C83" s="716"/>
      <c r="D83" s="716"/>
      <c r="E83" s="716"/>
      <c r="F83" s="716"/>
      <c r="G83" s="717"/>
      <c r="I83" s="714"/>
      <c r="J83" s="714"/>
      <c r="K83" s="714"/>
      <c r="L83" s="714"/>
    </row>
    <row r="84" spans="1:12" s="667" customFormat="1" ht="27" customHeight="1" thickBot="1" x14ac:dyDescent="0.45">
      <c r="A84" s="711" t="s">
        <v>50</v>
      </c>
      <c r="B84" s="718">
        <v>1</v>
      </c>
      <c r="C84" s="861" t="s">
        <v>109</v>
      </c>
      <c r="D84" s="862"/>
      <c r="E84" s="862"/>
      <c r="F84" s="862"/>
      <c r="G84" s="862"/>
      <c r="H84" s="863"/>
      <c r="I84" s="714"/>
      <c r="J84" s="714"/>
      <c r="K84" s="714"/>
      <c r="L84" s="714"/>
    </row>
    <row r="85" spans="1:12" s="667" customFormat="1" ht="27" customHeight="1" thickBot="1" x14ac:dyDescent="0.45">
      <c r="A85" s="711" t="s">
        <v>52</v>
      </c>
      <c r="B85" s="718">
        <v>1</v>
      </c>
      <c r="C85" s="861" t="s">
        <v>110</v>
      </c>
      <c r="D85" s="862"/>
      <c r="E85" s="862"/>
      <c r="F85" s="862"/>
      <c r="G85" s="862"/>
      <c r="H85" s="863"/>
      <c r="I85" s="714"/>
      <c r="J85" s="714"/>
      <c r="K85" s="714"/>
      <c r="L85" s="714"/>
    </row>
    <row r="86" spans="1:12" s="667" customFormat="1" ht="18.75" x14ac:dyDescent="0.3">
      <c r="A86" s="711"/>
      <c r="B86" s="721"/>
      <c r="C86" s="722"/>
      <c r="D86" s="722"/>
      <c r="E86" s="722"/>
      <c r="F86" s="722"/>
      <c r="G86" s="722"/>
      <c r="H86" s="722"/>
      <c r="I86" s="714"/>
      <c r="J86" s="714"/>
      <c r="K86" s="714"/>
      <c r="L86" s="714"/>
    </row>
    <row r="87" spans="1:12" s="667" customFormat="1" ht="18.75" x14ac:dyDescent="0.3">
      <c r="A87" s="711" t="s">
        <v>54</v>
      </c>
      <c r="B87" s="723">
        <f>B84/B85</f>
        <v>1</v>
      </c>
      <c r="C87" s="700" t="s">
        <v>55</v>
      </c>
      <c r="D87" s="700"/>
      <c r="E87" s="700"/>
      <c r="F87" s="700"/>
      <c r="G87" s="700"/>
      <c r="I87" s="714"/>
      <c r="J87" s="714"/>
      <c r="K87" s="714"/>
      <c r="L87" s="714"/>
    </row>
    <row r="88" spans="1:12" ht="19.5" customHeight="1" thickBot="1" x14ac:dyDescent="0.35">
      <c r="A88" s="709"/>
      <c r="B88" s="709"/>
    </row>
    <row r="89" spans="1:12" ht="27" customHeight="1" thickBot="1" x14ac:dyDescent="0.45">
      <c r="A89" s="724" t="s">
        <v>56</v>
      </c>
      <c r="B89" s="725">
        <v>100</v>
      </c>
      <c r="D89" s="807" t="s">
        <v>57</v>
      </c>
      <c r="E89" s="808"/>
      <c r="F89" s="881" t="s">
        <v>58</v>
      </c>
      <c r="G89" s="883"/>
    </row>
    <row r="90" spans="1:12" ht="27" customHeight="1" thickBot="1" x14ac:dyDescent="0.45">
      <c r="A90" s="726" t="s">
        <v>59</v>
      </c>
      <c r="B90" s="727">
        <v>1</v>
      </c>
      <c r="C90" s="809" t="s">
        <v>60</v>
      </c>
      <c r="D90" s="729" t="s">
        <v>61</v>
      </c>
      <c r="E90" s="730" t="s">
        <v>62</v>
      </c>
      <c r="F90" s="729" t="s">
        <v>61</v>
      </c>
      <c r="G90" s="810" t="s">
        <v>62</v>
      </c>
      <c r="I90" s="732" t="s">
        <v>63</v>
      </c>
    </row>
    <row r="91" spans="1:12" ht="26.25" customHeight="1" x14ac:dyDescent="0.4">
      <c r="A91" s="726" t="s">
        <v>64</v>
      </c>
      <c r="B91" s="727">
        <v>1</v>
      </c>
      <c r="C91" s="811">
        <v>1</v>
      </c>
      <c r="D91" s="734">
        <v>3246653</v>
      </c>
      <c r="E91" s="735">
        <f>IF(ISBLANK(D91),"-",$D$101/$D$98*D91)</f>
        <v>2982660.4362931787</v>
      </c>
      <c r="F91" s="734">
        <v>2530413</v>
      </c>
      <c r="G91" s="736">
        <f>IF(ISBLANK(F91),"-",$D$101/$F$98*F91)</f>
        <v>2938737.1721778796</v>
      </c>
      <c r="I91" s="737"/>
    </row>
    <row r="92" spans="1:12" ht="26.25" customHeight="1" x14ac:dyDescent="0.4">
      <c r="A92" s="726" t="s">
        <v>65</v>
      </c>
      <c r="B92" s="727">
        <v>1</v>
      </c>
      <c r="C92" s="755">
        <v>2</v>
      </c>
      <c r="D92" s="739">
        <v>3243670</v>
      </c>
      <c r="E92" s="740">
        <f>IF(ISBLANK(D92),"-",$D$101/$D$98*D92)</f>
        <v>2979919.9906460885</v>
      </c>
      <c r="F92" s="739">
        <v>2527029</v>
      </c>
      <c r="G92" s="741">
        <f>IF(ISBLANK(F92),"-",$D$101/$F$98*F92)</f>
        <v>2934807.1075636647</v>
      </c>
      <c r="I92" s="884">
        <f>ABS((F96/D96*D95)-F95)/D95</f>
        <v>1.1824715094746604E-2</v>
      </c>
    </row>
    <row r="93" spans="1:12" ht="26.25" customHeight="1" x14ac:dyDescent="0.4">
      <c r="A93" s="726" t="s">
        <v>66</v>
      </c>
      <c r="B93" s="727">
        <v>1</v>
      </c>
      <c r="C93" s="755">
        <v>3</v>
      </c>
      <c r="D93" s="739">
        <v>3239308</v>
      </c>
      <c r="E93" s="740">
        <f>IF(ISBLANK(D93),"-",$D$101/$D$98*D93)</f>
        <v>2975912.6745506786</v>
      </c>
      <c r="F93" s="739">
        <v>2524038</v>
      </c>
      <c r="G93" s="741">
        <f>IF(ISBLANK(F93),"-",$D$101/$F$98*F93)</f>
        <v>2931333.4600278735</v>
      </c>
      <c r="I93" s="884"/>
    </row>
    <row r="94" spans="1:12" ht="27" customHeight="1" thickBot="1" x14ac:dyDescent="0.45">
      <c r="A94" s="726" t="s">
        <v>67</v>
      </c>
      <c r="B94" s="727">
        <v>1</v>
      </c>
      <c r="C94" s="812">
        <v>4</v>
      </c>
      <c r="D94" s="743"/>
      <c r="E94" s="744" t="str">
        <f>IF(ISBLANK(D94),"-",$D$101/$D$98*D94)</f>
        <v>-</v>
      </c>
      <c r="F94" s="743"/>
      <c r="G94" s="745" t="str">
        <f>IF(ISBLANK(F94),"-",$D$101/$F$98*F94)</f>
        <v>-</v>
      </c>
      <c r="I94" s="746"/>
    </row>
    <row r="95" spans="1:12" ht="27" customHeight="1" thickBot="1" x14ac:dyDescent="0.45">
      <c r="A95" s="726" t="s">
        <v>68</v>
      </c>
      <c r="B95" s="727">
        <v>1</v>
      </c>
      <c r="C95" s="711" t="s">
        <v>69</v>
      </c>
      <c r="D95" s="813">
        <f>AVERAGE(D91:D94)</f>
        <v>3243210.3333333335</v>
      </c>
      <c r="E95" s="749">
        <f>AVERAGE(E91:E94)</f>
        <v>2979497.7004966489</v>
      </c>
      <c r="F95" s="814">
        <f>AVERAGE(F91:F94)</f>
        <v>2527160</v>
      </c>
      <c r="G95" s="815">
        <f>AVERAGE(G91:G94)</f>
        <v>2934959.2465898059</v>
      </c>
    </row>
    <row r="96" spans="1:12" ht="26.25" customHeight="1" x14ac:dyDescent="0.4">
      <c r="A96" s="726" t="s">
        <v>70</v>
      </c>
      <c r="B96" s="712">
        <v>1</v>
      </c>
      <c r="C96" s="816" t="s">
        <v>111</v>
      </c>
      <c r="D96" s="817">
        <f>D43</f>
        <v>33.26</v>
      </c>
      <c r="E96" s="700"/>
      <c r="F96" s="752">
        <f>F43</f>
        <v>26.31</v>
      </c>
    </row>
    <row r="97" spans="1:10" ht="26.25" customHeight="1" x14ac:dyDescent="0.4">
      <c r="A97" s="726" t="s">
        <v>72</v>
      </c>
      <c r="B97" s="712">
        <v>1</v>
      </c>
      <c r="C97" s="818" t="s">
        <v>112</v>
      </c>
      <c r="D97" s="819">
        <f>D96*$B$87</f>
        <v>33.26</v>
      </c>
      <c r="E97" s="755"/>
      <c r="F97" s="754">
        <f>F96*$B$87</f>
        <v>26.31</v>
      </c>
    </row>
    <row r="98" spans="1:10" ht="19.5" customHeight="1" thickBot="1" x14ac:dyDescent="0.35">
      <c r="A98" s="726" t="s">
        <v>74</v>
      </c>
      <c r="B98" s="755">
        <f>(B97/B96)*(B95/B94)*(B93/B92)*(B91/B90)*B89</f>
        <v>100</v>
      </c>
      <c r="C98" s="818" t="s">
        <v>113</v>
      </c>
      <c r="D98" s="820">
        <f>D97*$B$83/100</f>
        <v>33.26</v>
      </c>
      <c r="E98" s="757"/>
      <c r="F98" s="756">
        <f>F97*$B$83/100</f>
        <v>26.31</v>
      </c>
    </row>
    <row r="99" spans="1:10" ht="19.5" customHeight="1" thickBot="1" x14ac:dyDescent="0.35">
      <c r="A99" s="885" t="s">
        <v>76</v>
      </c>
      <c r="B99" s="897"/>
      <c r="C99" s="818" t="s">
        <v>114</v>
      </c>
      <c r="D99" s="821">
        <f>D98/$B$98</f>
        <v>0.33260000000000001</v>
      </c>
      <c r="E99" s="757"/>
      <c r="F99" s="760">
        <f>F98/$B$98</f>
        <v>0.2631</v>
      </c>
      <c r="H99" s="691"/>
    </row>
    <row r="100" spans="1:10" ht="19.5" customHeight="1" thickBot="1" x14ac:dyDescent="0.35">
      <c r="A100" s="887"/>
      <c r="B100" s="898"/>
      <c r="C100" s="818" t="s">
        <v>78</v>
      </c>
      <c r="D100" s="822">
        <f>$B$56/$B$116</f>
        <v>0.30555555555555558</v>
      </c>
      <c r="F100" s="765"/>
      <c r="G100" s="823"/>
      <c r="H100" s="691"/>
    </row>
    <row r="101" spans="1:10" ht="18.75" x14ac:dyDescent="0.3">
      <c r="C101" s="818" t="s">
        <v>79</v>
      </c>
      <c r="D101" s="819">
        <f>D100*$B$98</f>
        <v>30.555555555555557</v>
      </c>
      <c r="F101" s="765"/>
      <c r="H101" s="691"/>
    </row>
    <row r="102" spans="1:10" ht="19.5" customHeight="1" thickBot="1" x14ac:dyDescent="0.35">
      <c r="C102" s="824" t="s">
        <v>80</v>
      </c>
      <c r="D102" s="825">
        <f>D101/B34</f>
        <v>30.555555555555557</v>
      </c>
      <c r="F102" s="769"/>
      <c r="H102" s="691"/>
      <c r="J102" s="826"/>
    </row>
    <row r="103" spans="1:10" ht="18.75" x14ac:dyDescent="0.3">
      <c r="C103" s="827" t="s">
        <v>115</v>
      </c>
      <c r="D103" s="828">
        <f>AVERAGE(E91:E94,G91:G94)</f>
        <v>2957228.4735432272</v>
      </c>
      <c r="F103" s="769"/>
      <c r="G103" s="823"/>
      <c r="H103" s="691"/>
      <c r="J103" s="829"/>
    </row>
    <row r="104" spans="1:10" ht="18.75" x14ac:dyDescent="0.3">
      <c r="C104" s="802" t="s">
        <v>82</v>
      </c>
      <c r="D104" s="830">
        <f>STDEV(E91:E94,G91:G94)/D103</f>
        <v>8.3188563015656001E-3</v>
      </c>
      <c r="F104" s="769"/>
      <c r="H104" s="691"/>
      <c r="J104" s="829"/>
    </row>
    <row r="105" spans="1:10" ht="19.5" customHeight="1" thickBot="1" x14ac:dyDescent="0.35">
      <c r="C105" s="804" t="s">
        <v>18</v>
      </c>
      <c r="D105" s="831">
        <f>COUNT(E91:E94,G91:G94)</f>
        <v>6</v>
      </c>
      <c r="F105" s="769"/>
      <c r="H105" s="691"/>
      <c r="J105" s="829"/>
    </row>
    <row r="106" spans="1:10" ht="19.5" customHeight="1" thickBot="1" x14ac:dyDescent="0.35">
      <c r="A106" s="773"/>
      <c r="B106" s="773"/>
      <c r="C106" s="773"/>
      <c r="D106" s="773"/>
      <c r="E106" s="773"/>
    </row>
    <row r="107" spans="1:10" ht="26.25" customHeight="1" x14ac:dyDescent="0.4">
      <c r="A107" s="724" t="s">
        <v>116</v>
      </c>
      <c r="B107" s="725">
        <v>900</v>
      </c>
      <c r="C107" s="807" t="s">
        <v>117</v>
      </c>
      <c r="D107" s="832" t="s">
        <v>61</v>
      </c>
      <c r="E107" s="833" t="s">
        <v>118</v>
      </c>
      <c r="F107" s="834" t="s">
        <v>119</v>
      </c>
    </row>
    <row r="108" spans="1:10" ht="26.25" customHeight="1" x14ac:dyDescent="0.4">
      <c r="A108" s="726" t="s">
        <v>120</v>
      </c>
      <c r="B108" s="727">
        <v>1</v>
      </c>
      <c r="C108" s="835">
        <v>1</v>
      </c>
      <c r="D108" s="654">
        <v>2818440</v>
      </c>
      <c r="E108" s="836">
        <f t="shared" ref="E108:E113" si="1">IF(ISBLANK(D108),"-",D108/$D$103*$D$100*$B$116)</f>
        <v>262.09371610416775</v>
      </c>
      <c r="F108" s="837">
        <f t="shared" ref="F108:F113" si="2">IF(ISBLANK(D108), "-", E108/$B$56)</f>
        <v>0.95306805856061005</v>
      </c>
    </row>
    <row r="109" spans="1:10" ht="26.25" customHeight="1" x14ac:dyDescent="0.4">
      <c r="A109" s="726" t="s">
        <v>93</v>
      </c>
      <c r="B109" s="727">
        <v>1</v>
      </c>
      <c r="C109" s="835">
        <v>2</v>
      </c>
      <c r="D109" s="654">
        <v>2810404</v>
      </c>
      <c r="E109" s="838">
        <f t="shared" si="1"/>
        <v>261.34642856119615</v>
      </c>
      <c r="F109" s="839">
        <f t="shared" si="2"/>
        <v>0.95035064931344049</v>
      </c>
    </row>
    <row r="110" spans="1:10" ht="26.25" customHeight="1" x14ac:dyDescent="0.4">
      <c r="A110" s="726" t="s">
        <v>94</v>
      </c>
      <c r="B110" s="727">
        <v>1</v>
      </c>
      <c r="C110" s="835">
        <v>3</v>
      </c>
      <c r="D110" s="654">
        <v>2828908</v>
      </c>
      <c r="E110" s="838">
        <f t="shared" si="1"/>
        <v>263.06716135053756</v>
      </c>
      <c r="F110" s="839">
        <f t="shared" si="2"/>
        <v>0.95660785945650018</v>
      </c>
    </row>
    <row r="111" spans="1:10" ht="26.25" customHeight="1" x14ac:dyDescent="0.4">
      <c r="A111" s="726" t="s">
        <v>95</v>
      </c>
      <c r="B111" s="727">
        <v>1</v>
      </c>
      <c r="C111" s="835">
        <v>4</v>
      </c>
      <c r="D111" s="654">
        <v>2810162</v>
      </c>
      <c r="E111" s="838">
        <f t="shared" si="1"/>
        <v>261.32392438182836</v>
      </c>
      <c r="F111" s="839">
        <f t="shared" si="2"/>
        <v>0.95026881593392132</v>
      </c>
    </row>
    <row r="112" spans="1:10" ht="26.25" customHeight="1" x14ac:dyDescent="0.4">
      <c r="A112" s="726" t="s">
        <v>96</v>
      </c>
      <c r="B112" s="727">
        <v>1</v>
      </c>
      <c r="C112" s="835">
        <v>5</v>
      </c>
      <c r="D112" s="654">
        <v>2807343</v>
      </c>
      <c r="E112" s="838">
        <f t="shared" si="1"/>
        <v>261.06177858993726</v>
      </c>
      <c r="F112" s="839">
        <f t="shared" si="2"/>
        <v>0.94931555850886273</v>
      </c>
    </row>
    <row r="113" spans="1:10" ht="26.25" customHeight="1" x14ac:dyDescent="0.4">
      <c r="A113" s="726" t="s">
        <v>98</v>
      </c>
      <c r="B113" s="727">
        <v>1</v>
      </c>
      <c r="C113" s="840">
        <v>6</v>
      </c>
      <c r="D113" s="655">
        <v>2824019</v>
      </c>
      <c r="E113" s="841">
        <f t="shared" si="1"/>
        <v>262.61252113182326</v>
      </c>
      <c r="F113" s="842">
        <f t="shared" si="2"/>
        <v>0.95495462229753914</v>
      </c>
    </row>
    <row r="114" spans="1:10" ht="26.25" customHeight="1" x14ac:dyDescent="0.4">
      <c r="A114" s="726" t="s">
        <v>99</v>
      </c>
      <c r="B114" s="727">
        <v>1</v>
      </c>
      <c r="C114" s="835"/>
      <c r="D114" s="755"/>
      <c r="E114" s="700"/>
      <c r="F114" s="843"/>
    </row>
    <row r="115" spans="1:10" ht="26.25" customHeight="1" x14ac:dyDescent="0.4">
      <c r="A115" s="726" t="s">
        <v>100</v>
      </c>
      <c r="B115" s="727">
        <v>1</v>
      </c>
      <c r="C115" s="835"/>
      <c r="D115" s="844" t="s">
        <v>69</v>
      </c>
      <c r="E115" s="845">
        <f>AVERAGE(E108:E113)</f>
        <v>261.91758835324839</v>
      </c>
      <c r="F115" s="846">
        <f>AVERAGE(F108:F113)</f>
        <v>0.95242759401181232</v>
      </c>
    </row>
    <row r="116" spans="1:10" ht="27" customHeight="1" thickBot="1" x14ac:dyDescent="0.45">
      <c r="A116" s="726" t="s">
        <v>101</v>
      </c>
      <c r="B116" s="738">
        <f>(B115/B114)*(B113/B112)*(B111/B110)*(B109/B108)*B107</f>
        <v>900</v>
      </c>
      <c r="C116" s="847"/>
      <c r="D116" s="711" t="s">
        <v>82</v>
      </c>
      <c r="E116" s="848">
        <f>STDEV(E108:E113)/E115</f>
        <v>3.076527540051356E-3</v>
      </c>
      <c r="F116" s="848">
        <f>STDEV(F108:F113)/F115</f>
        <v>3.0765275400513642E-3</v>
      </c>
      <c r="I116" s="700"/>
    </row>
    <row r="117" spans="1:10" ht="27" customHeight="1" thickBot="1" x14ac:dyDescent="0.45">
      <c r="A117" s="885" t="s">
        <v>76</v>
      </c>
      <c r="B117" s="886"/>
      <c r="C117" s="849"/>
      <c r="D117" s="850" t="s">
        <v>18</v>
      </c>
      <c r="E117" s="851">
        <f>COUNT(E108:E113)</f>
        <v>6</v>
      </c>
      <c r="F117" s="851">
        <f>COUNT(F108:F113)</f>
        <v>6</v>
      </c>
      <c r="I117" s="700"/>
      <c r="J117" s="829"/>
    </row>
    <row r="118" spans="1:10" ht="19.5" customHeight="1" thickBot="1" x14ac:dyDescent="0.35">
      <c r="A118" s="887"/>
      <c r="B118" s="888"/>
      <c r="C118" s="700"/>
      <c r="D118" s="700"/>
      <c r="E118" s="700"/>
      <c r="F118" s="755"/>
      <c r="G118" s="700"/>
      <c r="H118" s="700"/>
      <c r="I118" s="700"/>
    </row>
    <row r="119" spans="1:10" ht="18.75" x14ac:dyDescent="0.3">
      <c r="A119" s="852"/>
      <c r="B119" s="722"/>
      <c r="C119" s="700"/>
      <c r="D119" s="700"/>
      <c r="E119" s="700"/>
      <c r="F119" s="755"/>
      <c r="G119" s="700"/>
      <c r="H119" s="700"/>
      <c r="I119" s="700"/>
    </row>
    <row r="120" spans="1:10" ht="26.25" customHeight="1" x14ac:dyDescent="0.4">
      <c r="A120" s="710" t="s">
        <v>104</v>
      </c>
      <c r="B120" s="711" t="s">
        <v>121</v>
      </c>
      <c r="C120" s="880" t="str">
        <f>B20</f>
        <v>ETHAMBUTOL HCl</v>
      </c>
      <c r="D120" s="880"/>
      <c r="E120" s="700" t="s">
        <v>122</v>
      </c>
      <c r="F120" s="700"/>
      <c r="G120" s="806">
        <f>F115</f>
        <v>0.95242759401181232</v>
      </c>
      <c r="H120" s="700"/>
      <c r="I120" s="700"/>
    </row>
    <row r="121" spans="1:10" ht="19.5" customHeight="1" thickBot="1" x14ac:dyDescent="0.35">
      <c r="A121" s="853"/>
      <c r="B121" s="853"/>
      <c r="C121" s="854"/>
      <c r="D121" s="854"/>
      <c r="E121" s="854"/>
      <c r="F121" s="854"/>
      <c r="G121" s="854"/>
      <c r="H121" s="854"/>
    </row>
    <row r="122" spans="1:10" ht="18.75" x14ac:dyDescent="0.3">
      <c r="B122" s="899" t="s">
        <v>24</v>
      </c>
      <c r="C122" s="899"/>
      <c r="E122" s="809" t="s">
        <v>25</v>
      </c>
      <c r="F122" s="855"/>
      <c r="G122" s="899" t="s">
        <v>26</v>
      </c>
      <c r="H122" s="899"/>
    </row>
    <row r="123" spans="1:10" ht="69.95" customHeight="1" x14ac:dyDescent="0.3">
      <c r="A123" s="710" t="s">
        <v>27</v>
      </c>
      <c r="B123" s="856"/>
      <c r="C123" s="856"/>
      <c r="E123" s="856"/>
      <c r="F123" s="700"/>
      <c r="G123" s="856"/>
      <c r="H123" s="856"/>
    </row>
    <row r="124" spans="1:10" ht="69.95" customHeight="1" x14ac:dyDescent="0.3">
      <c r="A124" s="710" t="s">
        <v>28</v>
      </c>
      <c r="B124" s="857"/>
      <c r="C124" s="857"/>
      <c r="E124" s="857"/>
      <c r="F124" s="700"/>
      <c r="G124" s="858"/>
      <c r="H124" s="858"/>
    </row>
    <row r="125" spans="1:10" ht="18.75" x14ac:dyDescent="0.3">
      <c r="A125" s="755"/>
      <c r="B125" s="755"/>
      <c r="C125" s="755"/>
      <c r="D125" s="755"/>
      <c r="E125" s="755"/>
      <c r="F125" s="757"/>
      <c r="G125" s="755"/>
      <c r="H125" s="755"/>
      <c r="I125" s="700"/>
    </row>
    <row r="126" spans="1:10" ht="18.75" x14ac:dyDescent="0.3">
      <c r="A126" s="755"/>
      <c r="B126" s="755"/>
      <c r="C126" s="755"/>
      <c r="D126" s="755"/>
      <c r="E126" s="755"/>
      <c r="F126" s="757"/>
      <c r="G126" s="755"/>
      <c r="H126" s="755"/>
      <c r="I126" s="700"/>
    </row>
    <row r="127" spans="1:10" ht="18.75" x14ac:dyDescent="0.3">
      <c r="A127" s="755"/>
      <c r="B127" s="755"/>
      <c r="C127" s="755"/>
      <c r="D127" s="755"/>
      <c r="E127" s="755"/>
      <c r="F127" s="757"/>
      <c r="G127" s="755"/>
      <c r="H127" s="755"/>
      <c r="I127" s="700"/>
    </row>
    <row r="128" spans="1:10" ht="18.75" x14ac:dyDescent="0.3">
      <c r="A128" s="755"/>
      <c r="B128" s="755"/>
      <c r="C128" s="755"/>
      <c r="D128" s="755"/>
      <c r="E128" s="755"/>
      <c r="F128" s="757"/>
      <c r="G128" s="755"/>
      <c r="H128" s="755"/>
      <c r="I128" s="700"/>
    </row>
    <row r="129" spans="1:9" ht="18.75" x14ac:dyDescent="0.3">
      <c r="A129" s="755"/>
      <c r="B129" s="755"/>
      <c r="C129" s="755"/>
      <c r="D129" s="755"/>
      <c r="E129" s="755"/>
      <c r="F129" s="757"/>
      <c r="G129" s="755"/>
      <c r="H129" s="755"/>
      <c r="I129" s="700"/>
    </row>
    <row r="130" spans="1:9" ht="18.75" x14ac:dyDescent="0.3">
      <c r="A130" s="755"/>
      <c r="B130" s="755"/>
      <c r="C130" s="755"/>
      <c r="D130" s="755"/>
      <c r="E130" s="755"/>
      <c r="F130" s="757"/>
      <c r="G130" s="755"/>
      <c r="H130" s="755"/>
      <c r="I130" s="700"/>
    </row>
    <row r="131" spans="1:9" ht="18.75" x14ac:dyDescent="0.3">
      <c r="A131" s="755"/>
      <c r="B131" s="755"/>
      <c r="C131" s="755"/>
      <c r="D131" s="755"/>
      <c r="E131" s="755"/>
      <c r="F131" s="757"/>
      <c r="G131" s="755"/>
      <c r="H131" s="755"/>
      <c r="I131" s="700"/>
    </row>
    <row r="132" spans="1:9" ht="18.75" x14ac:dyDescent="0.3">
      <c r="A132" s="755"/>
      <c r="B132" s="755"/>
      <c r="C132" s="755"/>
      <c r="D132" s="755"/>
      <c r="E132" s="755"/>
      <c r="F132" s="757"/>
      <c r="G132" s="755"/>
      <c r="H132" s="755"/>
      <c r="I132" s="700"/>
    </row>
    <row r="133" spans="1:9" ht="18.75" x14ac:dyDescent="0.3">
      <c r="A133" s="755"/>
      <c r="B133" s="755"/>
      <c r="C133" s="755"/>
      <c r="D133" s="755"/>
      <c r="E133" s="755"/>
      <c r="F133" s="757"/>
      <c r="G133" s="755"/>
      <c r="H133" s="755"/>
      <c r="I133" s="700"/>
    </row>
    <row r="250" spans="1:1" x14ac:dyDescent="0.25">
      <c r="A250" s="657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56" priority="1" operator="greaterThan">
      <formula>0.02</formula>
    </cfRule>
  </conditionalFormatting>
  <conditionalFormatting sqref="D51">
    <cfRule type="cellIs" dxfId="55" priority="2" operator="greaterThan">
      <formula>0.02</formula>
    </cfRule>
  </conditionalFormatting>
  <conditionalFormatting sqref="G73">
    <cfRule type="cellIs" dxfId="54" priority="3" operator="greaterThan">
      <formula>0.02</formula>
    </cfRule>
  </conditionalFormatting>
  <conditionalFormatting sqref="H73">
    <cfRule type="cellIs" dxfId="53" priority="4" operator="greaterThan">
      <formula>0.02</formula>
    </cfRule>
  </conditionalFormatting>
  <conditionalFormatting sqref="D104">
    <cfRule type="cellIs" dxfId="52" priority="5" operator="greaterThan">
      <formula>0.02</formula>
    </cfRule>
  </conditionalFormatting>
  <conditionalFormatting sqref="I39">
    <cfRule type="cellIs" dxfId="51" priority="6" operator="lessThanOrEqual">
      <formula>0.02</formula>
    </cfRule>
  </conditionalFormatting>
  <conditionalFormatting sqref="I39">
    <cfRule type="cellIs" dxfId="50" priority="7" operator="greaterThan">
      <formula>0.02</formula>
    </cfRule>
  </conditionalFormatting>
  <conditionalFormatting sqref="I92">
    <cfRule type="cellIs" dxfId="49" priority="8" operator="lessThanOrEqual">
      <formula>0.02</formula>
    </cfRule>
  </conditionalFormatting>
  <conditionalFormatting sqref="I92">
    <cfRule type="cellIs" dxfId="48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7" workbookViewId="0">
      <selection activeCell="D57" sqref="D57"/>
    </sheetView>
  </sheetViews>
  <sheetFormatPr defaultRowHeight="15" x14ac:dyDescent="0.3"/>
  <cols>
    <col min="1" max="1" width="15.5703125" style="608" customWidth="1"/>
    <col min="2" max="2" width="18.42578125" style="608" customWidth="1"/>
    <col min="3" max="3" width="14.28515625" style="608" customWidth="1"/>
    <col min="4" max="4" width="15" style="608" customWidth="1"/>
    <col min="5" max="5" width="9.140625" style="608" customWidth="1"/>
    <col min="6" max="6" width="27.85546875" style="608" customWidth="1"/>
    <col min="7" max="7" width="12.28515625" style="608" customWidth="1"/>
    <col min="8" max="8" width="9.140625" style="608" customWidth="1"/>
    <col min="9" max="16384" width="9.140625" style="609"/>
  </cols>
  <sheetData>
    <row r="10" spans="1:7" ht="13.5" customHeight="1" thickBot="1" x14ac:dyDescent="0.35"/>
    <row r="11" spans="1:7" ht="13.5" customHeight="1" thickBot="1" x14ac:dyDescent="0.35">
      <c r="A11" s="902" t="s">
        <v>29</v>
      </c>
      <c r="B11" s="903"/>
      <c r="C11" s="903"/>
      <c r="D11" s="903"/>
      <c r="E11" s="903"/>
      <c r="F11" s="904"/>
      <c r="G11" s="610"/>
    </row>
    <row r="12" spans="1:7" ht="16.5" customHeight="1" x14ac:dyDescent="0.3">
      <c r="A12" s="905" t="s">
        <v>30</v>
      </c>
      <c r="B12" s="905"/>
      <c r="C12" s="905"/>
      <c r="D12" s="905"/>
      <c r="E12" s="905"/>
      <c r="F12" s="905"/>
      <c r="G12" s="611"/>
    </row>
    <row r="14" spans="1:7" ht="16.5" customHeight="1" x14ac:dyDescent="0.3">
      <c r="A14" s="906" t="s">
        <v>31</v>
      </c>
      <c r="B14" s="906"/>
      <c r="C14" s="612" t="s">
        <v>132</v>
      </c>
    </row>
    <row r="15" spans="1:7" ht="16.5" customHeight="1" x14ac:dyDescent="0.3">
      <c r="A15" s="906" t="s">
        <v>32</v>
      </c>
      <c r="B15" s="906"/>
      <c r="C15" s="612" t="s">
        <v>139</v>
      </c>
    </row>
    <row r="16" spans="1:7" ht="16.5" customHeight="1" x14ac:dyDescent="0.3">
      <c r="A16" s="906" t="s">
        <v>33</v>
      </c>
      <c r="B16" s="906"/>
      <c r="C16" s="612" t="s">
        <v>134</v>
      </c>
    </row>
    <row r="17" spans="1:5" ht="16.5" customHeight="1" x14ac:dyDescent="0.3">
      <c r="A17" s="906" t="s">
        <v>34</v>
      </c>
      <c r="B17" s="906"/>
      <c r="C17" s="612" t="s">
        <v>135</v>
      </c>
    </row>
    <row r="18" spans="1:5" ht="16.5" customHeight="1" x14ac:dyDescent="0.3">
      <c r="A18" s="906" t="s">
        <v>35</v>
      </c>
      <c r="B18" s="906"/>
      <c r="C18" s="613" t="s">
        <v>140</v>
      </c>
    </row>
    <row r="19" spans="1:5" ht="16.5" customHeight="1" x14ac:dyDescent="0.3">
      <c r="A19" s="906" t="s">
        <v>36</v>
      </c>
      <c r="B19" s="906"/>
      <c r="C19" s="613" t="e">
        <f>#REF!</f>
        <v>#REF!</v>
      </c>
    </row>
    <row r="20" spans="1:5" ht="16.5" customHeight="1" x14ac:dyDescent="0.3">
      <c r="A20" s="614"/>
      <c r="B20" s="614"/>
      <c r="C20" s="615"/>
    </row>
    <row r="21" spans="1:5" ht="16.5" customHeight="1" x14ac:dyDescent="0.3">
      <c r="A21" s="905" t="s">
        <v>1</v>
      </c>
      <c r="B21" s="905"/>
      <c r="C21" s="616" t="s">
        <v>37</v>
      </c>
      <c r="D21" s="617"/>
    </row>
    <row r="22" spans="1:5" ht="15.75" customHeight="1" thickBot="1" x14ac:dyDescent="0.35">
      <c r="A22" s="907"/>
      <c r="B22" s="907"/>
      <c r="C22" s="618"/>
      <c r="D22" s="907"/>
      <c r="E22" s="907"/>
    </row>
    <row r="23" spans="1:5" ht="33.75" customHeight="1" thickBot="1" x14ac:dyDescent="0.35">
      <c r="C23" s="619" t="s">
        <v>38</v>
      </c>
      <c r="D23" s="620" t="s">
        <v>39</v>
      </c>
      <c r="E23" s="621"/>
    </row>
    <row r="24" spans="1:5" ht="15.75" customHeight="1" x14ac:dyDescent="0.3">
      <c r="C24" s="622">
        <v>1056.54</v>
      </c>
      <c r="D24" s="623">
        <f t="shared" ref="D24:D43" si="0">(C24-$C$46)/$C$46</f>
        <v>2.4614685500034411E-4</v>
      </c>
      <c r="E24" s="624"/>
    </row>
    <row r="25" spans="1:5" ht="15.75" customHeight="1" x14ac:dyDescent="0.3">
      <c r="C25" s="622">
        <v>1056.4000000000001</v>
      </c>
      <c r="D25" s="625">
        <f t="shared" si="0"/>
        <v>1.136062407693896E-4</v>
      </c>
      <c r="E25" s="624"/>
    </row>
    <row r="26" spans="1:5" ht="15.75" customHeight="1" x14ac:dyDescent="0.3">
      <c r="C26" s="622">
        <v>1069.18</v>
      </c>
      <c r="D26" s="625">
        <f t="shared" si="0"/>
        <v>1.2212670882720359E-2</v>
      </c>
      <c r="E26" s="624"/>
    </row>
    <row r="27" spans="1:5" ht="15.75" customHeight="1" x14ac:dyDescent="0.3">
      <c r="C27" s="622">
        <v>1042.17</v>
      </c>
      <c r="D27" s="625">
        <f t="shared" si="0"/>
        <v>-1.335820047714633E-2</v>
      </c>
      <c r="E27" s="624"/>
    </row>
    <row r="28" spans="1:5" ht="15.75" customHeight="1" x14ac:dyDescent="0.3">
      <c r="C28" s="622">
        <v>1054.95</v>
      </c>
      <c r="D28" s="625">
        <f t="shared" si="0"/>
        <v>-1.2591358351953595E-3</v>
      </c>
      <c r="E28" s="624"/>
    </row>
    <row r="29" spans="1:5" ht="15.75" customHeight="1" x14ac:dyDescent="0.3">
      <c r="C29" s="622">
        <v>1055.43</v>
      </c>
      <c r="D29" s="625">
        <f t="shared" si="0"/>
        <v>-8.0471087211737066E-4</v>
      </c>
      <c r="E29" s="624"/>
    </row>
    <row r="30" spans="1:5" ht="15.75" customHeight="1" x14ac:dyDescent="0.3">
      <c r="C30" s="622">
        <v>1065.5</v>
      </c>
      <c r="D30" s="625">
        <f t="shared" si="0"/>
        <v>8.7287461657891835E-3</v>
      </c>
      <c r="E30" s="624"/>
    </row>
    <row r="31" spans="1:5" ht="15.75" customHeight="1" x14ac:dyDescent="0.3">
      <c r="C31" s="622">
        <v>1057.5</v>
      </c>
      <c r="D31" s="625">
        <f t="shared" si="0"/>
        <v>1.1549967811563218E-3</v>
      </c>
      <c r="E31" s="624"/>
    </row>
    <row r="32" spans="1:5" ht="15.75" customHeight="1" x14ac:dyDescent="0.3">
      <c r="C32" s="622">
        <v>1054.0999999999999</v>
      </c>
      <c r="D32" s="625">
        <f t="shared" si="0"/>
        <v>-2.0638467073127303E-3</v>
      </c>
      <c r="E32" s="624"/>
    </row>
    <row r="33" spans="1:7" ht="15.75" customHeight="1" x14ac:dyDescent="0.3">
      <c r="C33" s="622">
        <v>1068.27</v>
      </c>
      <c r="D33" s="625">
        <f t="shared" si="0"/>
        <v>1.1351156890218294E-2</v>
      </c>
      <c r="E33" s="624"/>
    </row>
    <row r="34" spans="1:7" ht="15.75" customHeight="1" x14ac:dyDescent="0.3">
      <c r="C34" s="622">
        <v>1045.72</v>
      </c>
      <c r="D34" s="625">
        <f t="shared" si="0"/>
        <v>-9.9973491877155402E-3</v>
      </c>
      <c r="E34" s="624"/>
    </row>
    <row r="35" spans="1:7" ht="15.75" customHeight="1" x14ac:dyDescent="0.3">
      <c r="C35" s="622">
        <v>1083.93</v>
      </c>
      <c r="D35" s="625">
        <f t="shared" si="0"/>
        <v>2.6176771310637198E-2</v>
      </c>
      <c r="E35" s="624"/>
    </row>
    <row r="36" spans="1:7" ht="15.75" customHeight="1" x14ac:dyDescent="0.3">
      <c r="C36" s="622">
        <v>1061.1400000000001</v>
      </c>
      <c r="D36" s="625">
        <f t="shared" si="0"/>
        <v>4.6010527511643681E-3</v>
      </c>
      <c r="E36" s="624"/>
    </row>
    <row r="37" spans="1:7" ht="15.75" customHeight="1" x14ac:dyDescent="0.3">
      <c r="C37" s="622">
        <v>1051.7</v>
      </c>
      <c r="D37" s="625">
        <f t="shared" si="0"/>
        <v>-4.3359715227024595E-3</v>
      </c>
      <c r="E37" s="624"/>
    </row>
    <row r="38" spans="1:7" ht="15.75" customHeight="1" x14ac:dyDescent="0.3">
      <c r="C38" s="622">
        <v>1069.4100000000001</v>
      </c>
      <c r="D38" s="625">
        <f t="shared" si="0"/>
        <v>1.2430416177528571E-2</v>
      </c>
      <c r="E38" s="624"/>
    </row>
    <row r="39" spans="1:7" ht="15.75" customHeight="1" x14ac:dyDescent="0.3">
      <c r="C39" s="622">
        <v>1059.44</v>
      </c>
      <c r="D39" s="625">
        <f t="shared" si="0"/>
        <v>2.9916310069298424E-3</v>
      </c>
      <c r="E39" s="624"/>
    </row>
    <row r="40" spans="1:7" ht="15.75" customHeight="1" x14ac:dyDescent="0.3">
      <c r="C40" s="622">
        <v>1053.99</v>
      </c>
      <c r="D40" s="625">
        <f t="shared" si="0"/>
        <v>-2.1679857613513373E-3</v>
      </c>
      <c r="E40" s="624"/>
    </row>
    <row r="41" spans="1:7" ht="15.75" customHeight="1" x14ac:dyDescent="0.3">
      <c r="C41" s="622">
        <v>1044.28</v>
      </c>
      <c r="D41" s="625">
        <f t="shared" si="0"/>
        <v>-1.1360624076949507E-2</v>
      </c>
      <c r="E41" s="624"/>
    </row>
    <row r="42" spans="1:7" ht="15.75" customHeight="1" x14ac:dyDescent="0.3">
      <c r="C42" s="622">
        <v>1055.54</v>
      </c>
      <c r="D42" s="625">
        <f t="shared" si="0"/>
        <v>-7.0057181807876357E-4</v>
      </c>
      <c r="E42" s="624"/>
    </row>
    <row r="43" spans="1:7" ht="16.5" customHeight="1" thickBot="1" x14ac:dyDescent="0.35">
      <c r="C43" s="626">
        <v>1020.41</v>
      </c>
      <c r="D43" s="627">
        <f t="shared" si="0"/>
        <v>-3.395879880334781E-2</v>
      </c>
      <c r="E43" s="624"/>
    </row>
    <row r="44" spans="1:7" ht="16.5" customHeight="1" thickBot="1" x14ac:dyDescent="0.35">
      <c r="C44" s="628"/>
      <c r="D44" s="624"/>
      <c r="E44" s="629"/>
    </row>
    <row r="45" spans="1:7" ht="16.5" customHeight="1" thickBot="1" x14ac:dyDescent="0.35">
      <c r="B45" s="630" t="s">
        <v>40</v>
      </c>
      <c r="C45" s="631">
        <f>SUM(C24:C44)</f>
        <v>21125.600000000002</v>
      </c>
      <c r="D45" s="632"/>
      <c r="E45" s="628"/>
    </row>
    <row r="46" spans="1:7" ht="17.25" customHeight="1" thickBot="1" x14ac:dyDescent="0.35">
      <c r="B46" s="630" t="s">
        <v>41</v>
      </c>
      <c r="C46" s="633">
        <f>AVERAGE(C24:C44)</f>
        <v>1056.2800000000002</v>
      </c>
      <c r="E46" s="634"/>
    </row>
    <row r="47" spans="1:7" ht="17.25" customHeight="1" thickBot="1" x14ac:dyDescent="0.35">
      <c r="A47" s="612"/>
      <c r="B47" s="635"/>
      <c r="D47" s="636"/>
      <c r="E47" s="634"/>
    </row>
    <row r="48" spans="1:7" ht="33.75" customHeight="1" thickBot="1" x14ac:dyDescent="0.35">
      <c r="B48" s="637" t="s">
        <v>41</v>
      </c>
      <c r="C48" s="620" t="s">
        <v>42</v>
      </c>
      <c r="D48" s="638"/>
      <c r="G48" s="636"/>
    </row>
    <row r="49" spans="1:6" ht="17.25" customHeight="1" thickBot="1" x14ac:dyDescent="0.35">
      <c r="B49" s="900">
        <f>C46</f>
        <v>1056.2800000000002</v>
      </c>
      <c r="C49" s="639">
        <f>-IF(C46&lt;=80,10%,IF(C46&lt;250,7.5%,5%))</f>
        <v>-0.05</v>
      </c>
      <c r="D49" s="640">
        <f>IF(C46&lt;=80,C46*0.9,IF(C46&lt;250,C46*0.925,C46*0.95))</f>
        <v>1003.4660000000001</v>
      </c>
    </row>
    <row r="50" spans="1:6" ht="17.25" customHeight="1" thickBot="1" x14ac:dyDescent="0.35">
      <c r="B50" s="901"/>
      <c r="C50" s="641">
        <f>IF(C46&lt;=80, 10%, IF(C46&lt;250, 7.5%, 5%))</f>
        <v>0.05</v>
      </c>
      <c r="D50" s="640">
        <f>IF(C46&lt;=80, C46*1.1, IF(C46&lt;250, C46*1.075, C46*1.05))</f>
        <v>1109.0940000000003</v>
      </c>
    </row>
    <row r="51" spans="1:6" ht="16.5" customHeight="1" thickBot="1" x14ac:dyDescent="0.35">
      <c r="A51" s="642"/>
      <c r="B51" s="643"/>
      <c r="C51" s="612"/>
      <c r="D51" s="644"/>
      <c r="E51" s="612"/>
      <c r="F51" s="617"/>
    </row>
    <row r="52" spans="1:6" ht="16.5" customHeight="1" x14ac:dyDescent="0.3">
      <c r="A52" s="612"/>
      <c r="B52" s="645" t="s">
        <v>24</v>
      </c>
      <c r="C52" s="645"/>
      <c r="D52" s="646" t="s">
        <v>25</v>
      </c>
      <c r="E52" s="647"/>
      <c r="F52" s="646" t="s">
        <v>26</v>
      </c>
    </row>
    <row r="53" spans="1:6" ht="34.5" customHeight="1" x14ac:dyDescent="0.3">
      <c r="A53" s="614" t="s">
        <v>27</v>
      </c>
      <c r="B53" s="648"/>
      <c r="C53" s="612"/>
      <c r="D53" s="648"/>
      <c r="E53" s="612"/>
      <c r="F53" s="648"/>
    </row>
    <row r="54" spans="1:6" ht="34.5" customHeight="1" x14ac:dyDescent="0.3">
      <c r="A54" s="614" t="s">
        <v>28</v>
      </c>
      <c r="B54" s="649"/>
      <c r="C54" s="650"/>
      <c r="D54" s="649"/>
      <c r="E54" s="612"/>
      <c r="F54" s="651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B34" zoomScale="60" zoomScaleNormal="40" zoomScalePageLayoutView="60" workbookViewId="0">
      <selection activeCell="C120" sqref="C120:G12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908" t="s">
        <v>43</v>
      </c>
      <c r="B1" s="908"/>
      <c r="C1" s="908"/>
      <c r="D1" s="908"/>
      <c r="E1" s="908"/>
      <c r="F1" s="908"/>
      <c r="G1" s="908"/>
      <c r="H1" s="908"/>
      <c r="I1" s="908"/>
    </row>
    <row r="2" spans="1:9" ht="18.75" customHeight="1" x14ac:dyDescent="0.25">
      <c r="A2" s="908"/>
      <c r="B2" s="908"/>
      <c r="C2" s="908"/>
      <c r="D2" s="908"/>
      <c r="E2" s="908"/>
      <c r="F2" s="908"/>
      <c r="G2" s="908"/>
      <c r="H2" s="908"/>
      <c r="I2" s="908"/>
    </row>
    <row r="3" spans="1:9" ht="18.75" customHeight="1" x14ac:dyDescent="0.25">
      <c r="A3" s="908"/>
      <c r="B3" s="908"/>
      <c r="C3" s="908"/>
      <c r="D3" s="908"/>
      <c r="E3" s="908"/>
      <c r="F3" s="908"/>
      <c r="G3" s="908"/>
      <c r="H3" s="908"/>
      <c r="I3" s="908"/>
    </row>
    <row r="4" spans="1:9" ht="18.75" customHeight="1" x14ac:dyDescent="0.25">
      <c r="A4" s="908"/>
      <c r="B4" s="908"/>
      <c r="C4" s="908"/>
      <c r="D4" s="908"/>
      <c r="E4" s="908"/>
      <c r="F4" s="908"/>
      <c r="G4" s="908"/>
      <c r="H4" s="908"/>
      <c r="I4" s="908"/>
    </row>
    <row r="5" spans="1:9" ht="18.75" customHeight="1" x14ac:dyDescent="0.25">
      <c r="A5" s="908"/>
      <c r="B5" s="908"/>
      <c r="C5" s="908"/>
      <c r="D5" s="908"/>
      <c r="E5" s="908"/>
      <c r="F5" s="908"/>
      <c r="G5" s="908"/>
      <c r="H5" s="908"/>
      <c r="I5" s="908"/>
    </row>
    <row r="6" spans="1:9" ht="18.75" customHeight="1" x14ac:dyDescent="0.25">
      <c r="A6" s="908"/>
      <c r="B6" s="908"/>
      <c r="C6" s="908"/>
      <c r="D6" s="908"/>
      <c r="E6" s="908"/>
      <c r="F6" s="908"/>
      <c r="G6" s="908"/>
      <c r="H6" s="908"/>
      <c r="I6" s="908"/>
    </row>
    <row r="7" spans="1:9" ht="18.75" customHeight="1" x14ac:dyDescent="0.25">
      <c r="A7" s="908"/>
      <c r="B7" s="908"/>
      <c r="C7" s="908"/>
      <c r="D7" s="908"/>
      <c r="E7" s="908"/>
      <c r="F7" s="908"/>
      <c r="G7" s="908"/>
      <c r="H7" s="908"/>
      <c r="I7" s="908"/>
    </row>
    <row r="8" spans="1:9" x14ac:dyDescent="0.25">
      <c r="A8" s="909" t="s">
        <v>44</v>
      </c>
      <c r="B8" s="909"/>
      <c r="C8" s="909"/>
      <c r="D8" s="909"/>
      <c r="E8" s="909"/>
      <c r="F8" s="909"/>
      <c r="G8" s="909"/>
      <c r="H8" s="909"/>
      <c r="I8" s="909"/>
    </row>
    <row r="9" spans="1:9" x14ac:dyDescent="0.25">
      <c r="A9" s="909"/>
      <c r="B9" s="909"/>
      <c r="C9" s="909"/>
      <c r="D9" s="909"/>
      <c r="E9" s="909"/>
      <c r="F9" s="909"/>
      <c r="G9" s="909"/>
      <c r="H9" s="909"/>
      <c r="I9" s="909"/>
    </row>
    <row r="10" spans="1:9" x14ac:dyDescent="0.25">
      <c r="A10" s="909"/>
      <c r="B10" s="909"/>
      <c r="C10" s="909"/>
      <c r="D10" s="909"/>
      <c r="E10" s="909"/>
      <c r="F10" s="909"/>
      <c r="G10" s="909"/>
      <c r="H10" s="909"/>
      <c r="I10" s="909"/>
    </row>
    <row r="11" spans="1:9" x14ac:dyDescent="0.25">
      <c r="A11" s="909"/>
      <c r="B11" s="909"/>
      <c r="C11" s="909"/>
      <c r="D11" s="909"/>
      <c r="E11" s="909"/>
      <c r="F11" s="909"/>
      <c r="G11" s="909"/>
      <c r="H11" s="909"/>
      <c r="I11" s="909"/>
    </row>
    <row r="12" spans="1:9" x14ac:dyDescent="0.25">
      <c r="A12" s="909"/>
      <c r="B12" s="909"/>
      <c r="C12" s="909"/>
      <c r="D12" s="909"/>
      <c r="E12" s="909"/>
      <c r="F12" s="909"/>
      <c r="G12" s="909"/>
      <c r="H12" s="909"/>
      <c r="I12" s="909"/>
    </row>
    <row r="13" spans="1:9" x14ac:dyDescent="0.25">
      <c r="A13" s="909"/>
      <c r="B13" s="909"/>
      <c r="C13" s="909"/>
      <c r="D13" s="909"/>
      <c r="E13" s="909"/>
      <c r="F13" s="909"/>
      <c r="G13" s="909"/>
      <c r="H13" s="909"/>
      <c r="I13" s="909"/>
    </row>
    <row r="14" spans="1:9" x14ac:dyDescent="0.25">
      <c r="A14" s="909"/>
      <c r="B14" s="909"/>
      <c r="C14" s="909"/>
      <c r="D14" s="909"/>
      <c r="E14" s="909"/>
      <c r="F14" s="909"/>
      <c r="G14" s="909"/>
      <c r="H14" s="909"/>
      <c r="I14" s="909"/>
    </row>
    <row r="15" spans="1:9" ht="19.5" customHeight="1" x14ac:dyDescent="0.3">
      <c r="A15" s="57"/>
    </row>
    <row r="16" spans="1:9" ht="19.5" customHeight="1" x14ac:dyDescent="0.3">
      <c r="A16" s="942" t="s">
        <v>29</v>
      </c>
      <c r="B16" s="943"/>
      <c r="C16" s="943"/>
      <c r="D16" s="943"/>
      <c r="E16" s="943"/>
      <c r="F16" s="943"/>
      <c r="G16" s="943"/>
      <c r="H16" s="944"/>
    </row>
    <row r="17" spans="1:14" ht="20.25" customHeight="1" x14ac:dyDescent="0.25">
      <c r="A17" s="945" t="s">
        <v>45</v>
      </c>
      <c r="B17" s="945"/>
      <c r="C17" s="945"/>
      <c r="D17" s="945"/>
      <c r="E17" s="945"/>
      <c r="F17" s="945"/>
      <c r="G17" s="945"/>
      <c r="H17" s="945"/>
    </row>
    <row r="18" spans="1:14" ht="26.25" customHeight="1" x14ac:dyDescent="0.4">
      <c r="A18" s="59" t="s">
        <v>31</v>
      </c>
      <c r="B18" s="941" t="s">
        <v>5</v>
      </c>
      <c r="C18" s="941"/>
      <c r="D18" s="224"/>
      <c r="E18" s="60"/>
      <c r="F18" s="61"/>
      <c r="G18" s="61"/>
      <c r="H18" s="61"/>
    </row>
    <row r="19" spans="1:14" ht="26.25" customHeight="1" x14ac:dyDescent="0.4">
      <c r="A19" s="59" t="s">
        <v>32</v>
      </c>
      <c r="B19" s="652" t="s">
        <v>139</v>
      </c>
      <c r="C19" s="237">
        <v>29</v>
      </c>
      <c r="D19" s="61"/>
      <c r="E19" s="61"/>
      <c r="F19" s="61"/>
      <c r="G19" s="61"/>
      <c r="H19" s="61"/>
    </row>
    <row r="20" spans="1:14" ht="26.25" customHeight="1" x14ac:dyDescent="0.4">
      <c r="A20" s="59" t="s">
        <v>33</v>
      </c>
      <c r="B20" s="946" t="s">
        <v>123</v>
      </c>
      <c r="C20" s="946"/>
      <c r="D20" s="61"/>
      <c r="E20" s="61"/>
      <c r="F20" s="61"/>
      <c r="G20" s="61"/>
      <c r="H20" s="61"/>
    </row>
    <row r="21" spans="1:14" ht="26.25" customHeight="1" x14ac:dyDescent="0.4">
      <c r="A21" s="59" t="s">
        <v>34</v>
      </c>
      <c r="B21" s="946" t="s">
        <v>129</v>
      </c>
      <c r="C21" s="946"/>
      <c r="D21" s="946"/>
      <c r="E21" s="946"/>
      <c r="F21" s="946"/>
      <c r="G21" s="946"/>
      <c r="H21" s="946"/>
      <c r="I21" s="62"/>
    </row>
    <row r="22" spans="1:14" ht="26.25" customHeight="1" x14ac:dyDescent="0.4">
      <c r="A22" s="59" t="s">
        <v>35</v>
      </c>
      <c r="B22" s="63">
        <v>42531</v>
      </c>
      <c r="C22" s="61"/>
      <c r="D22" s="61"/>
      <c r="E22" s="61"/>
      <c r="F22" s="61"/>
      <c r="G22" s="61"/>
      <c r="H22" s="61"/>
    </row>
    <row r="23" spans="1:14" ht="26.25" customHeight="1" x14ac:dyDescent="0.4">
      <c r="A23" s="59" t="s">
        <v>36</v>
      </c>
      <c r="B23" s="63">
        <v>42535</v>
      </c>
      <c r="C23" s="61"/>
      <c r="D23" s="61"/>
      <c r="E23" s="61"/>
      <c r="F23" s="61"/>
      <c r="G23" s="61"/>
      <c r="H23" s="61"/>
    </row>
    <row r="24" spans="1:14" ht="18.75" x14ac:dyDescent="0.3">
      <c r="A24" s="59"/>
      <c r="B24" s="64"/>
    </row>
    <row r="25" spans="1:14" ht="18.75" x14ac:dyDescent="0.3">
      <c r="A25" s="65" t="s">
        <v>1</v>
      </c>
      <c r="B25" s="64"/>
    </row>
    <row r="26" spans="1:14" ht="26.25" customHeight="1" x14ac:dyDescent="0.4">
      <c r="A26" s="66" t="s">
        <v>4</v>
      </c>
      <c r="B26" s="941" t="s">
        <v>123</v>
      </c>
      <c r="C26" s="941"/>
    </row>
    <row r="27" spans="1:14" ht="26.25" customHeight="1" x14ac:dyDescent="0.4">
      <c r="A27" s="67" t="s">
        <v>46</v>
      </c>
      <c r="B27" s="939" t="s">
        <v>127</v>
      </c>
      <c r="C27" s="939"/>
    </row>
    <row r="28" spans="1:14" ht="27" customHeight="1" x14ac:dyDescent="0.4">
      <c r="A28" s="67" t="s">
        <v>6</v>
      </c>
      <c r="B28" s="68">
        <v>99.6</v>
      </c>
    </row>
    <row r="29" spans="1:14" s="14" customFormat="1" ht="27" customHeight="1" x14ac:dyDescent="0.4">
      <c r="A29" s="67" t="s">
        <v>47</v>
      </c>
      <c r="B29" s="69">
        <v>0</v>
      </c>
      <c r="C29" s="916" t="s">
        <v>48</v>
      </c>
      <c r="D29" s="917"/>
      <c r="E29" s="917"/>
      <c r="F29" s="917"/>
      <c r="G29" s="918"/>
      <c r="I29" s="70"/>
      <c r="J29" s="70"/>
      <c r="K29" s="70"/>
      <c r="L29" s="70"/>
    </row>
    <row r="30" spans="1:14" s="14" customFormat="1" ht="19.5" customHeight="1" x14ac:dyDescent="0.3">
      <c r="A30" s="67" t="s">
        <v>49</v>
      </c>
      <c r="B30" s="71">
        <f>B28-B29</f>
        <v>99.6</v>
      </c>
      <c r="C30" s="72"/>
      <c r="D30" s="72"/>
      <c r="E30" s="72"/>
      <c r="F30" s="72"/>
      <c r="G30" s="73"/>
      <c r="I30" s="70"/>
      <c r="J30" s="70"/>
      <c r="K30" s="70"/>
      <c r="L30" s="70"/>
    </row>
    <row r="31" spans="1:14" s="14" customFormat="1" ht="27" customHeight="1" x14ac:dyDescent="0.4">
      <c r="A31" s="67" t="s">
        <v>50</v>
      </c>
      <c r="B31" s="74">
        <v>1</v>
      </c>
      <c r="C31" s="919" t="s">
        <v>51</v>
      </c>
      <c r="D31" s="920"/>
      <c r="E31" s="920"/>
      <c r="F31" s="920"/>
      <c r="G31" s="920"/>
      <c r="H31" s="921"/>
      <c r="I31" s="70"/>
      <c r="J31" s="70"/>
      <c r="K31" s="70"/>
      <c r="L31" s="70"/>
    </row>
    <row r="32" spans="1:14" s="14" customFormat="1" ht="27" customHeight="1" x14ac:dyDescent="0.4">
      <c r="A32" s="67" t="s">
        <v>52</v>
      </c>
      <c r="B32" s="74">
        <v>1</v>
      </c>
      <c r="C32" s="919" t="s">
        <v>53</v>
      </c>
      <c r="D32" s="920"/>
      <c r="E32" s="920"/>
      <c r="F32" s="920"/>
      <c r="G32" s="920"/>
      <c r="H32" s="921"/>
      <c r="I32" s="70"/>
      <c r="J32" s="70"/>
      <c r="K32" s="70"/>
      <c r="L32" s="75"/>
      <c r="M32" s="75"/>
      <c r="N32" s="76"/>
    </row>
    <row r="33" spans="1:14" s="14" customFormat="1" ht="17.25" customHeight="1" x14ac:dyDescent="0.3">
      <c r="A33" s="67"/>
      <c r="B33" s="77"/>
      <c r="C33" s="78"/>
      <c r="D33" s="78"/>
      <c r="E33" s="78"/>
      <c r="F33" s="78"/>
      <c r="G33" s="78"/>
      <c r="H33" s="78"/>
      <c r="I33" s="70"/>
      <c r="J33" s="70"/>
      <c r="K33" s="70"/>
      <c r="L33" s="75"/>
      <c r="M33" s="75"/>
      <c r="N33" s="76"/>
    </row>
    <row r="34" spans="1:14" s="14" customFormat="1" ht="18.75" x14ac:dyDescent="0.3">
      <c r="A34" s="67" t="s">
        <v>54</v>
      </c>
      <c r="B34" s="79">
        <f>B31/B32</f>
        <v>1</v>
      </c>
      <c r="C34" s="58" t="s">
        <v>55</v>
      </c>
      <c r="D34" s="58"/>
      <c r="E34" s="58"/>
      <c r="F34" s="58"/>
      <c r="G34" s="58"/>
      <c r="I34" s="70"/>
      <c r="J34" s="70"/>
      <c r="K34" s="70"/>
      <c r="L34" s="75"/>
      <c r="M34" s="75"/>
      <c r="N34" s="76"/>
    </row>
    <row r="35" spans="1:14" s="14" customFormat="1" ht="19.5" customHeight="1" x14ac:dyDescent="0.3">
      <c r="A35" s="67"/>
      <c r="B35" s="71"/>
      <c r="G35" s="58"/>
      <c r="I35" s="70"/>
      <c r="J35" s="70"/>
      <c r="K35" s="70"/>
      <c r="L35" s="75"/>
      <c r="M35" s="75"/>
      <c r="N35" s="76"/>
    </row>
    <row r="36" spans="1:14" s="14" customFormat="1" ht="27" customHeight="1" x14ac:dyDescent="0.4">
      <c r="A36" s="80" t="s">
        <v>56</v>
      </c>
      <c r="B36" s="81">
        <v>100</v>
      </c>
      <c r="C36" s="58"/>
      <c r="D36" s="922" t="s">
        <v>57</v>
      </c>
      <c r="E36" s="940"/>
      <c r="F36" s="922" t="s">
        <v>58</v>
      </c>
      <c r="G36" s="923"/>
      <c r="J36" s="70"/>
      <c r="K36" s="70"/>
      <c r="L36" s="75"/>
      <c r="M36" s="75"/>
      <c r="N36" s="76"/>
    </row>
    <row r="37" spans="1:14" s="14" customFormat="1" ht="27" customHeight="1" x14ac:dyDescent="0.4">
      <c r="A37" s="82" t="s">
        <v>59</v>
      </c>
      <c r="B37" s="83">
        <v>1</v>
      </c>
      <c r="C37" s="84" t="s">
        <v>60</v>
      </c>
      <c r="D37" s="85" t="s">
        <v>61</v>
      </c>
      <c r="E37" s="86" t="s">
        <v>62</v>
      </c>
      <c r="F37" s="85" t="s">
        <v>61</v>
      </c>
      <c r="G37" s="87" t="s">
        <v>62</v>
      </c>
      <c r="I37" s="88" t="s">
        <v>63</v>
      </c>
      <c r="J37" s="70"/>
      <c r="K37" s="70"/>
      <c r="L37" s="75"/>
      <c r="M37" s="75"/>
      <c r="N37" s="76"/>
    </row>
    <row r="38" spans="1:14" s="14" customFormat="1" ht="26.25" customHeight="1" x14ac:dyDescent="0.4">
      <c r="A38" s="82" t="s">
        <v>64</v>
      </c>
      <c r="B38" s="83">
        <v>1</v>
      </c>
      <c r="C38" s="89">
        <v>1</v>
      </c>
      <c r="D38" s="90">
        <v>4277210</v>
      </c>
      <c r="E38" s="91">
        <f>IF(ISBLANK(D38),"-",$D$48/$D$45*D38)</f>
        <v>3868817.6127935168</v>
      </c>
      <c r="F38" s="90">
        <v>3823598</v>
      </c>
      <c r="G38" s="92">
        <f>IF(ISBLANK(F38),"-",$D$48/$F$45*F38)</f>
        <v>3924809.012407457</v>
      </c>
      <c r="I38" s="93"/>
      <c r="J38" s="70"/>
      <c r="K38" s="70"/>
      <c r="L38" s="75"/>
      <c r="M38" s="75"/>
      <c r="N38" s="76"/>
    </row>
    <row r="39" spans="1:14" s="14" customFormat="1" ht="26.25" customHeight="1" x14ac:dyDescent="0.4">
      <c r="A39" s="82" t="s">
        <v>65</v>
      </c>
      <c r="B39" s="83">
        <v>1</v>
      </c>
      <c r="C39" s="94">
        <v>2</v>
      </c>
      <c r="D39" s="95">
        <v>4271808</v>
      </c>
      <c r="E39" s="96">
        <f>IF(ISBLANK(D39),"-",$D$48/$D$45*D39)</f>
        <v>3863931.4012807994</v>
      </c>
      <c r="F39" s="95">
        <v>3821973</v>
      </c>
      <c r="G39" s="97">
        <f>IF(ISBLANK(F39),"-",$D$48/$F$45*F39)</f>
        <v>3923140.9984987872</v>
      </c>
      <c r="I39" s="924">
        <f>ABS((F43/D43*D42)-F42)/D42</f>
        <v>1.3728148127567693E-2</v>
      </c>
      <c r="J39" s="70"/>
      <c r="K39" s="70"/>
      <c r="L39" s="75"/>
      <c r="M39" s="75"/>
      <c r="N39" s="76"/>
    </row>
    <row r="40" spans="1:14" ht="26.25" customHeight="1" x14ac:dyDescent="0.4">
      <c r="A40" s="82" t="s">
        <v>66</v>
      </c>
      <c r="B40" s="83">
        <v>1</v>
      </c>
      <c r="C40" s="94">
        <v>3</v>
      </c>
      <c r="D40" s="95">
        <v>4260390</v>
      </c>
      <c r="E40" s="96">
        <f>IF(ISBLANK(D40),"-",$D$48/$D$45*D40)</f>
        <v>3853603.6036036042</v>
      </c>
      <c r="F40" s="95">
        <v>3817848</v>
      </c>
      <c r="G40" s="97">
        <f>IF(ISBLANK(F40),"-",$D$48/$F$45*F40)</f>
        <v>3918906.80934601</v>
      </c>
      <c r="I40" s="924"/>
      <c r="L40" s="75"/>
      <c r="M40" s="75"/>
      <c r="N40" s="98"/>
    </row>
    <row r="41" spans="1:14" ht="27" customHeight="1" x14ac:dyDescent="0.4">
      <c r="A41" s="82" t="s">
        <v>67</v>
      </c>
      <c r="B41" s="83">
        <v>1</v>
      </c>
      <c r="C41" s="99">
        <v>4</v>
      </c>
      <c r="D41" s="100"/>
      <c r="E41" s="101" t="str">
        <f>IF(ISBLANK(D41),"-",$D$48/$D$45*D41)</f>
        <v>-</v>
      </c>
      <c r="F41" s="100"/>
      <c r="G41" s="102" t="str">
        <f>IF(ISBLANK(F41),"-",$D$48/$F$45*F41)</f>
        <v>-</v>
      </c>
      <c r="I41" s="103"/>
      <c r="L41" s="75"/>
      <c r="M41" s="75"/>
      <c r="N41" s="98"/>
    </row>
    <row r="42" spans="1:14" ht="27" customHeight="1" x14ac:dyDescent="0.4">
      <c r="A42" s="82" t="s">
        <v>68</v>
      </c>
      <c r="B42" s="83">
        <v>1</v>
      </c>
      <c r="C42" s="104" t="s">
        <v>69</v>
      </c>
      <c r="D42" s="105">
        <f>AVERAGE(D38:D41)</f>
        <v>4269802.666666667</v>
      </c>
      <c r="E42" s="106">
        <f>AVERAGE(E38:E41)</f>
        <v>3862117.5392259732</v>
      </c>
      <c r="F42" s="105">
        <f>AVERAGE(F38:F41)</f>
        <v>3821139.6666666665</v>
      </c>
      <c r="G42" s="107">
        <f>AVERAGE(G38:G41)</f>
        <v>3922285.6067507514</v>
      </c>
      <c r="H42" s="108"/>
    </row>
    <row r="43" spans="1:14" ht="26.25" customHeight="1" x14ac:dyDescent="0.4">
      <c r="A43" s="82" t="s">
        <v>70</v>
      </c>
      <c r="B43" s="83">
        <v>1</v>
      </c>
      <c r="C43" s="109" t="s">
        <v>71</v>
      </c>
      <c r="D43" s="110">
        <v>17.760000000000002</v>
      </c>
      <c r="E43" s="98"/>
      <c r="F43" s="110">
        <v>15.65</v>
      </c>
      <c r="H43" s="108"/>
    </row>
    <row r="44" spans="1:14" ht="26.25" customHeight="1" x14ac:dyDescent="0.4">
      <c r="A44" s="82" t="s">
        <v>72</v>
      </c>
      <c r="B44" s="83">
        <v>1</v>
      </c>
      <c r="C44" s="111" t="s">
        <v>73</v>
      </c>
      <c r="D44" s="112">
        <f>D43*$B$34</f>
        <v>17.760000000000002</v>
      </c>
      <c r="E44" s="113"/>
      <c r="F44" s="112">
        <f>F43*$B$34</f>
        <v>15.65</v>
      </c>
      <c r="H44" s="108"/>
    </row>
    <row r="45" spans="1:14" ht="19.5" customHeight="1" x14ac:dyDescent="0.3">
      <c r="A45" s="82" t="s">
        <v>74</v>
      </c>
      <c r="B45" s="114">
        <f>(B44/B43)*(B42/B41)*(B40/B39)*(B38/B37)*B36</f>
        <v>100</v>
      </c>
      <c r="C45" s="111" t="s">
        <v>75</v>
      </c>
      <c r="D45" s="115">
        <f>D44*$B$30/100</f>
        <v>17.688959999999998</v>
      </c>
      <c r="E45" s="116"/>
      <c r="F45" s="115">
        <f>F44*$B$30/100</f>
        <v>15.587400000000001</v>
      </c>
      <c r="H45" s="108"/>
    </row>
    <row r="46" spans="1:14" ht="19.5" customHeight="1" x14ac:dyDescent="0.3">
      <c r="A46" s="910" t="s">
        <v>76</v>
      </c>
      <c r="B46" s="911"/>
      <c r="C46" s="111" t="s">
        <v>77</v>
      </c>
      <c r="D46" s="117">
        <f>D45/$B$45</f>
        <v>0.17688959999999998</v>
      </c>
      <c r="E46" s="118"/>
      <c r="F46" s="119">
        <f>F45/$B$45</f>
        <v>0.15587400000000001</v>
      </c>
      <c r="H46" s="108"/>
    </row>
    <row r="47" spans="1:14" ht="27" customHeight="1" x14ac:dyDescent="0.4">
      <c r="A47" s="912"/>
      <c r="B47" s="913"/>
      <c r="C47" s="120" t="s">
        <v>78</v>
      </c>
      <c r="D47" s="121">
        <v>0.16</v>
      </c>
      <c r="E47" s="122"/>
      <c r="F47" s="118"/>
      <c r="H47" s="108"/>
    </row>
    <row r="48" spans="1:14" ht="18.75" x14ac:dyDescent="0.3">
      <c r="C48" s="123" t="s">
        <v>79</v>
      </c>
      <c r="D48" s="115">
        <f>D47*$B$45</f>
        <v>16</v>
      </c>
      <c r="F48" s="124"/>
      <c r="H48" s="108"/>
    </row>
    <row r="49" spans="1:12" ht="19.5" customHeight="1" x14ac:dyDescent="0.3">
      <c r="C49" s="125" t="s">
        <v>80</v>
      </c>
      <c r="D49" s="126">
        <f>D48/B34</f>
        <v>16</v>
      </c>
      <c r="F49" s="124"/>
      <c r="H49" s="108"/>
    </row>
    <row r="50" spans="1:12" ht="18.75" x14ac:dyDescent="0.3">
      <c r="C50" s="80" t="s">
        <v>81</v>
      </c>
      <c r="D50" s="127">
        <f>AVERAGE(E38:E41,G38:G41)</f>
        <v>3892201.5729883625</v>
      </c>
      <c r="F50" s="128"/>
      <c r="H50" s="108"/>
    </row>
    <row r="51" spans="1:12" ht="18.75" x14ac:dyDescent="0.3">
      <c r="C51" s="82" t="s">
        <v>82</v>
      </c>
      <c r="D51" s="129">
        <f>STDEV(E38:E41,G38:G41)/D50</f>
        <v>8.5748578666984387E-3</v>
      </c>
      <c r="F51" s="128"/>
      <c r="H51" s="108"/>
    </row>
    <row r="52" spans="1:12" ht="19.5" customHeight="1" x14ac:dyDescent="0.3">
      <c r="C52" s="130" t="s">
        <v>18</v>
      </c>
      <c r="D52" s="131">
        <f>COUNT(E38:E41,G38:G41)</f>
        <v>6</v>
      </c>
      <c r="F52" s="128"/>
    </row>
    <row r="54" spans="1:12" ht="18.75" x14ac:dyDescent="0.3">
      <c r="A54" s="132" t="s">
        <v>1</v>
      </c>
      <c r="B54" s="133" t="s">
        <v>83</v>
      </c>
    </row>
    <row r="55" spans="1:12" ht="18.75" x14ac:dyDescent="0.3">
      <c r="A55" s="58" t="s">
        <v>84</v>
      </c>
      <c r="B55" s="134" t="str">
        <f>B21</f>
        <v>RIFAMPICIN 150mg</v>
      </c>
    </row>
    <row r="56" spans="1:12" ht="26.25" customHeight="1" x14ac:dyDescent="0.4">
      <c r="A56" s="135" t="s">
        <v>85</v>
      </c>
      <c r="B56" s="136">
        <v>150</v>
      </c>
      <c r="C56" s="58" t="str">
        <f>B20</f>
        <v>RIFAMPICIN</v>
      </c>
      <c r="H56" s="137"/>
    </row>
    <row r="57" spans="1:12" ht="18.75" x14ac:dyDescent="0.3">
      <c r="A57" s="134" t="s">
        <v>86</v>
      </c>
      <c r="B57" s="225">
        <f>Uniformity!C46</f>
        <v>1056.2800000000002</v>
      </c>
      <c r="H57" s="137"/>
    </row>
    <row r="58" spans="1:12" ht="19.5" customHeight="1" x14ac:dyDescent="0.3">
      <c r="H58" s="137"/>
    </row>
    <row r="59" spans="1:12" s="14" customFormat="1" ht="27" customHeight="1" x14ac:dyDescent="0.4">
      <c r="A59" s="80" t="s">
        <v>87</v>
      </c>
      <c r="B59" s="81">
        <v>200</v>
      </c>
      <c r="C59" s="58"/>
      <c r="D59" s="138" t="s">
        <v>88</v>
      </c>
      <c r="E59" s="139" t="s">
        <v>60</v>
      </c>
      <c r="F59" s="139" t="s">
        <v>61</v>
      </c>
      <c r="G59" s="139" t="s">
        <v>89</v>
      </c>
      <c r="H59" s="84" t="s">
        <v>90</v>
      </c>
      <c r="L59" s="70"/>
    </row>
    <row r="60" spans="1:12" s="14" customFormat="1" ht="26.25" customHeight="1" x14ac:dyDescent="0.4">
      <c r="A60" s="82" t="s">
        <v>91</v>
      </c>
      <c r="B60" s="83">
        <v>4</v>
      </c>
      <c r="C60" s="927" t="s">
        <v>92</v>
      </c>
      <c r="D60" s="930">
        <v>1056.6300000000001</v>
      </c>
      <c r="E60" s="140">
        <v>1</v>
      </c>
      <c r="F60" s="141">
        <v>3553506</v>
      </c>
      <c r="G60" s="226">
        <f>IF(ISBLANK(F60),"-",(F60/$D$50*$D$47*$B$68)*($B$57/$D$60))</f>
        <v>146.02856974343746</v>
      </c>
      <c r="H60" s="142">
        <f t="shared" ref="H60:H71" si="0">IF(ISBLANK(F60),"-",G60/$B$56)</f>
        <v>0.97352379828958302</v>
      </c>
      <c r="L60" s="70"/>
    </row>
    <row r="61" spans="1:12" s="14" customFormat="1" ht="26.25" customHeight="1" x14ac:dyDescent="0.4">
      <c r="A61" s="82" t="s">
        <v>93</v>
      </c>
      <c r="B61" s="83">
        <v>20</v>
      </c>
      <c r="C61" s="928"/>
      <c r="D61" s="931"/>
      <c r="E61" s="143">
        <v>2</v>
      </c>
      <c r="F61" s="95">
        <v>3536256</v>
      </c>
      <c r="G61" s="227">
        <f>IF(ISBLANK(F61),"-",(F61/$D$50*$D$47*$B$68)*($B$57/$D$60))</f>
        <v>145.319694388204</v>
      </c>
      <c r="H61" s="144">
        <f t="shared" si="0"/>
        <v>0.96879796258802664</v>
      </c>
      <c r="L61" s="70"/>
    </row>
    <row r="62" spans="1:12" s="14" customFormat="1" ht="26.25" customHeight="1" x14ac:dyDescent="0.4">
      <c r="A62" s="82" t="s">
        <v>94</v>
      </c>
      <c r="B62" s="83">
        <v>1</v>
      </c>
      <c r="C62" s="928"/>
      <c r="D62" s="931"/>
      <c r="E62" s="143">
        <v>3</v>
      </c>
      <c r="F62" s="145">
        <v>3533403</v>
      </c>
      <c r="G62" s="227">
        <f>IF(ISBLANK(F62),"-",(F62/$D$50*$D$47*$B$68)*($B$57/$D$60))</f>
        <v>145.20245256858192</v>
      </c>
      <c r="H62" s="144">
        <f t="shared" si="0"/>
        <v>0.96801635045721279</v>
      </c>
      <c r="L62" s="70"/>
    </row>
    <row r="63" spans="1:12" ht="27" customHeight="1" x14ac:dyDescent="0.4">
      <c r="A63" s="82" t="s">
        <v>95</v>
      </c>
      <c r="B63" s="83">
        <v>1</v>
      </c>
      <c r="C63" s="938"/>
      <c r="D63" s="932"/>
      <c r="E63" s="146">
        <v>4</v>
      </c>
      <c r="F63" s="147"/>
      <c r="G63" s="227" t="str">
        <f>IF(ISBLANK(F63),"-",(F63/$D$50*$D$47*$B$68)*($B$57/$D$60))</f>
        <v>-</v>
      </c>
      <c r="H63" s="144" t="str">
        <f t="shared" si="0"/>
        <v>-</v>
      </c>
    </row>
    <row r="64" spans="1:12" ht="26.25" customHeight="1" x14ac:dyDescent="0.4">
      <c r="A64" s="82" t="s">
        <v>96</v>
      </c>
      <c r="B64" s="83">
        <v>1</v>
      </c>
      <c r="C64" s="927" t="s">
        <v>97</v>
      </c>
      <c r="D64" s="930">
        <v>1065.47</v>
      </c>
      <c r="E64" s="140">
        <v>1</v>
      </c>
      <c r="F64" s="141">
        <v>3514822</v>
      </c>
      <c r="G64" s="228">
        <f>IF(ISBLANK(F64),"-",(F64/$D$50*$D$47*$B$68)*($B$57/$D$64))</f>
        <v>143.24049914281147</v>
      </c>
      <c r="H64" s="148">
        <f t="shared" si="0"/>
        <v>0.95493666095207652</v>
      </c>
    </row>
    <row r="65" spans="1:8" ht="26.25" customHeight="1" x14ac:dyDescent="0.4">
      <c r="A65" s="82" t="s">
        <v>98</v>
      </c>
      <c r="B65" s="83">
        <v>1</v>
      </c>
      <c r="C65" s="928"/>
      <c r="D65" s="931"/>
      <c r="E65" s="143">
        <v>2</v>
      </c>
      <c r="F65" s="95">
        <v>3472078</v>
      </c>
      <c r="G65" s="229">
        <f>IF(ISBLANK(F65),"-",(F65/$D$50*$D$47*$B$68)*($B$57/$D$64))</f>
        <v>141.49854125835523</v>
      </c>
      <c r="H65" s="149">
        <f t="shared" si="0"/>
        <v>0.94332360838903484</v>
      </c>
    </row>
    <row r="66" spans="1:8" ht="26.25" customHeight="1" x14ac:dyDescent="0.4">
      <c r="A66" s="82" t="s">
        <v>99</v>
      </c>
      <c r="B66" s="83">
        <v>1</v>
      </c>
      <c r="C66" s="928"/>
      <c r="D66" s="931"/>
      <c r="E66" s="143">
        <v>3</v>
      </c>
      <c r="F66" s="95">
        <v>3433370</v>
      </c>
      <c r="G66" s="229">
        <f>IF(ISBLANK(F66),"-",(F66/$D$50*$D$47*$B$68)*($B$57/$D$64))</f>
        <v>139.92106358215426</v>
      </c>
      <c r="H66" s="149">
        <f t="shared" si="0"/>
        <v>0.93280709054769506</v>
      </c>
    </row>
    <row r="67" spans="1:8" ht="27" customHeight="1" x14ac:dyDescent="0.4">
      <c r="A67" s="82" t="s">
        <v>100</v>
      </c>
      <c r="B67" s="83">
        <v>1</v>
      </c>
      <c r="C67" s="938"/>
      <c r="D67" s="932"/>
      <c r="E67" s="146">
        <v>4</v>
      </c>
      <c r="F67" s="147"/>
      <c r="G67" s="230" t="str">
        <f>IF(ISBLANK(F67),"-",(F67/$D$50*$D$47*$B$68)*($B$57/$D$64))</f>
        <v>-</v>
      </c>
      <c r="H67" s="150" t="str">
        <f t="shared" si="0"/>
        <v>-</v>
      </c>
    </row>
    <row r="68" spans="1:8" ht="26.25" customHeight="1" x14ac:dyDescent="0.4">
      <c r="A68" s="82" t="s">
        <v>101</v>
      </c>
      <c r="B68" s="151">
        <f>(B67/B66)*(B65/B64)*(B63/B62)*(B61/B60)*B59</f>
        <v>1000</v>
      </c>
      <c r="C68" s="927" t="s">
        <v>102</v>
      </c>
      <c r="D68" s="930">
        <v>1041.4000000000001</v>
      </c>
      <c r="E68" s="140">
        <v>1</v>
      </c>
      <c r="F68" s="141">
        <v>3370840</v>
      </c>
      <c r="G68" s="228">
        <f>IF(ISBLANK(F68),"-",(F68/$D$50*$D$47*$B$68)*($B$57/$D$68))</f>
        <v>140.54787414796269</v>
      </c>
      <c r="H68" s="144">
        <f t="shared" si="0"/>
        <v>0.93698582765308458</v>
      </c>
    </row>
    <row r="69" spans="1:8" ht="27" customHeight="1" x14ac:dyDescent="0.4">
      <c r="A69" s="130" t="s">
        <v>103</v>
      </c>
      <c r="B69" s="152">
        <f>(D47*B68)/B56*B57</f>
        <v>1126.6986666666669</v>
      </c>
      <c r="C69" s="928"/>
      <c r="D69" s="931"/>
      <c r="E69" s="143">
        <v>2</v>
      </c>
      <c r="F69" s="95">
        <v>3339385</v>
      </c>
      <c r="G69" s="229">
        <f>IF(ISBLANK(F69),"-",(F69/$D$50*$D$47*$B$68)*($B$57/$D$68))</f>
        <v>139.23635138766431</v>
      </c>
      <c r="H69" s="144">
        <f t="shared" si="0"/>
        <v>0.92824234258442873</v>
      </c>
    </row>
    <row r="70" spans="1:8" ht="26.25" customHeight="1" x14ac:dyDescent="0.4">
      <c r="A70" s="933" t="s">
        <v>76</v>
      </c>
      <c r="B70" s="934"/>
      <c r="C70" s="928"/>
      <c r="D70" s="931"/>
      <c r="E70" s="143">
        <v>3</v>
      </c>
      <c r="F70" s="95"/>
      <c r="G70" s="229" t="str">
        <f>IF(ISBLANK(F70),"-",(F70/$D$50*$D$47*$B$68)*($B$57/$D$68))</f>
        <v>-</v>
      </c>
      <c r="H70" s="144" t="str">
        <f t="shared" si="0"/>
        <v>-</v>
      </c>
    </row>
    <row r="71" spans="1:8" ht="27" customHeight="1" x14ac:dyDescent="0.4">
      <c r="A71" s="935"/>
      <c r="B71" s="936"/>
      <c r="C71" s="929"/>
      <c r="D71" s="932"/>
      <c r="E71" s="146">
        <v>4</v>
      </c>
      <c r="F71" s="147"/>
      <c r="G71" s="230" t="str">
        <f>IF(ISBLANK(F71),"-",(F71/$D$50*$D$47*$B$68)*($B$57/$D$68))</f>
        <v>-</v>
      </c>
      <c r="H71" s="153" t="str">
        <f t="shared" si="0"/>
        <v>-</v>
      </c>
    </row>
    <row r="72" spans="1:8" ht="26.25" customHeight="1" x14ac:dyDescent="0.4">
      <c r="A72" s="154"/>
      <c r="B72" s="154"/>
      <c r="C72" s="154"/>
      <c r="D72" s="154"/>
      <c r="E72" s="154"/>
      <c r="F72" s="156" t="s">
        <v>69</v>
      </c>
      <c r="G72" s="235">
        <f>AVERAGE(G60:G71)</f>
        <v>142.62438077739642</v>
      </c>
      <c r="H72" s="157">
        <f>AVERAGE(H60:H71)</f>
        <v>0.9508292051826428</v>
      </c>
    </row>
    <row r="73" spans="1:8" ht="26.25" customHeight="1" x14ac:dyDescent="0.4">
      <c r="C73" s="154"/>
      <c r="D73" s="154"/>
      <c r="E73" s="154"/>
      <c r="F73" s="158" t="s">
        <v>82</v>
      </c>
      <c r="G73" s="231">
        <f>STDEV(G60:G71)/G72</f>
        <v>1.8784735436137123E-2</v>
      </c>
      <c r="H73" s="231">
        <f>STDEV(H60:H71)/H72</f>
        <v>1.8784735436137127E-2</v>
      </c>
    </row>
    <row r="74" spans="1:8" ht="27" customHeight="1" x14ac:dyDescent="0.4">
      <c r="A74" s="154"/>
      <c r="B74" s="154"/>
      <c r="C74" s="155"/>
      <c r="D74" s="155"/>
      <c r="E74" s="159"/>
      <c r="F74" s="160" t="s">
        <v>18</v>
      </c>
      <c r="G74" s="161">
        <f>COUNT(G60:G71)</f>
        <v>8</v>
      </c>
      <c r="H74" s="161">
        <f>COUNT(H60:H71)</f>
        <v>8</v>
      </c>
    </row>
    <row r="76" spans="1:8" ht="26.25" customHeight="1" x14ac:dyDescent="0.4">
      <c r="A76" s="66" t="s">
        <v>104</v>
      </c>
      <c r="B76" s="162" t="s">
        <v>105</v>
      </c>
      <c r="C76" s="914" t="str">
        <f>B20</f>
        <v>RIFAMPICIN</v>
      </c>
      <c r="D76" s="914"/>
      <c r="E76" s="163" t="s">
        <v>106</v>
      </c>
      <c r="F76" s="163"/>
      <c r="G76" s="164">
        <f>H72</f>
        <v>0.9508292051826428</v>
      </c>
      <c r="H76" s="165"/>
    </row>
    <row r="77" spans="1:8" ht="18.75" x14ac:dyDescent="0.3">
      <c r="A77" s="65" t="s">
        <v>107</v>
      </c>
      <c r="B77" s="65" t="s">
        <v>108</v>
      </c>
    </row>
    <row r="78" spans="1:8" ht="18.75" x14ac:dyDescent="0.3">
      <c r="A78" s="65"/>
      <c r="B78" s="65"/>
    </row>
    <row r="79" spans="1:8" ht="26.25" customHeight="1" x14ac:dyDescent="0.4">
      <c r="A79" s="66" t="s">
        <v>4</v>
      </c>
      <c r="B79" s="937" t="str">
        <f>B26</f>
        <v>RIFAMPICIN</v>
      </c>
      <c r="C79" s="937"/>
    </row>
    <row r="80" spans="1:8" ht="26.25" customHeight="1" x14ac:dyDescent="0.4">
      <c r="A80" s="67" t="s">
        <v>46</v>
      </c>
      <c r="B80" s="937" t="str">
        <f>B27</f>
        <v xml:space="preserve">R5 1 </v>
      </c>
      <c r="C80" s="937"/>
    </row>
    <row r="81" spans="1:12" ht="27" customHeight="1" x14ac:dyDescent="0.4">
      <c r="A81" s="67" t="s">
        <v>6</v>
      </c>
      <c r="B81" s="166">
        <f>B28</f>
        <v>99.6</v>
      </c>
    </row>
    <row r="82" spans="1:12" s="14" customFormat="1" ht="27" customHeight="1" x14ac:dyDescent="0.4">
      <c r="A82" s="67" t="s">
        <v>47</v>
      </c>
      <c r="B82" s="69">
        <v>0</v>
      </c>
      <c r="C82" s="916" t="s">
        <v>48</v>
      </c>
      <c r="D82" s="917"/>
      <c r="E82" s="917"/>
      <c r="F82" s="917"/>
      <c r="G82" s="918"/>
      <c r="I82" s="70"/>
      <c r="J82" s="70"/>
      <c r="K82" s="70"/>
      <c r="L82" s="70"/>
    </row>
    <row r="83" spans="1:12" s="14" customFormat="1" ht="19.5" customHeight="1" x14ac:dyDescent="0.3">
      <c r="A83" s="67" t="s">
        <v>49</v>
      </c>
      <c r="B83" s="71">
        <f>B81-B82</f>
        <v>99.6</v>
      </c>
      <c r="C83" s="72"/>
      <c r="D83" s="72"/>
      <c r="E83" s="72"/>
      <c r="F83" s="72"/>
      <c r="G83" s="73"/>
      <c r="I83" s="70"/>
      <c r="J83" s="70"/>
      <c r="K83" s="70"/>
      <c r="L83" s="70"/>
    </row>
    <row r="84" spans="1:12" s="14" customFormat="1" ht="27" customHeight="1" x14ac:dyDescent="0.4">
      <c r="A84" s="67" t="s">
        <v>50</v>
      </c>
      <c r="B84" s="74">
        <v>1</v>
      </c>
      <c r="C84" s="919" t="s">
        <v>109</v>
      </c>
      <c r="D84" s="920"/>
      <c r="E84" s="920"/>
      <c r="F84" s="920"/>
      <c r="G84" s="920"/>
      <c r="H84" s="921"/>
      <c r="I84" s="70"/>
      <c r="J84" s="70"/>
      <c r="K84" s="70"/>
      <c r="L84" s="70"/>
    </row>
    <row r="85" spans="1:12" s="14" customFormat="1" ht="27" customHeight="1" x14ac:dyDescent="0.4">
      <c r="A85" s="67" t="s">
        <v>52</v>
      </c>
      <c r="B85" s="74">
        <v>1</v>
      </c>
      <c r="C85" s="919" t="s">
        <v>110</v>
      </c>
      <c r="D85" s="920"/>
      <c r="E85" s="920"/>
      <c r="F85" s="920"/>
      <c r="G85" s="920"/>
      <c r="H85" s="921"/>
      <c r="I85" s="70"/>
      <c r="J85" s="70"/>
      <c r="K85" s="70"/>
      <c r="L85" s="70"/>
    </row>
    <row r="86" spans="1:12" s="14" customFormat="1" ht="18.75" x14ac:dyDescent="0.3">
      <c r="A86" s="67"/>
      <c r="B86" s="77"/>
      <c r="C86" s="78"/>
      <c r="D86" s="78"/>
      <c r="E86" s="78"/>
      <c r="F86" s="78"/>
      <c r="G86" s="78"/>
      <c r="H86" s="78"/>
      <c r="I86" s="70"/>
      <c r="J86" s="70"/>
      <c r="K86" s="70"/>
      <c r="L86" s="70"/>
    </row>
    <row r="87" spans="1:12" s="14" customFormat="1" ht="18.75" x14ac:dyDescent="0.3">
      <c r="A87" s="67" t="s">
        <v>54</v>
      </c>
      <c r="B87" s="79">
        <f>B84/B85</f>
        <v>1</v>
      </c>
      <c r="C87" s="58" t="s">
        <v>55</v>
      </c>
      <c r="D87" s="58"/>
      <c r="E87" s="58"/>
      <c r="F87" s="58"/>
      <c r="G87" s="58"/>
      <c r="I87" s="70"/>
      <c r="J87" s="70"/>
      <c r="K87" s="70"/>
      <c r="L87" s="70"/>
    </row>
    <row r="88" spans="1:12" ht="19.5" customHeight="1" x14ac:dyDescent="0.3">
      <c r="A88" s="65"/>
      <c r="B88" s="65"/>
    </row>
    <row r="89" spans="1:12" ht="27" customHeight="1" x14ac:dyDescent="0.4">
      <c r="A89" s="80" t="s">
        <v>56</v>
      </c>
      <c r="B89" s="81">
        <v>100</v>
      </c>
      <c r="D89" s="167" t="s">
        <v>57</v>
      </c>
      <c r="E89" s="168"/>
      <c r="F89" s="922" t="s">
        <v>58</v>
      </c>
      <c r="G89" s="923"/>
    </row>
    <row r="90" spans="1:12" ht="27" customHeight="1" x14ac:dyDescent="0.4">
      <c r="A90" s="82" t="s">
        <v>59</v>
      </c>
      <c r="B90" s="83">
        <v>1</v>
      </c>
      <c r="C90" s="169" t="s">
        <v>60</v>
      </c>
      <c r="D90" s="85" t="s">
        <v>61</v>
      </c>
      <c r="E90" s="86" t="s">
        <v>62</v>
      </c>
      <c r="F90" s="85" t="s">
        <v>61</v>
      </c>
      <c r="G90" s="170" t="s">
        <v>62</v>
      </c>
      <c r="I90" s="88" t="s">
        <v>63</v>
      </c>
    </row>
    <row r="91" spans="1:12" ht="26.25" customHeight="1" x14ac:dyDescent="0.4">
      <c r="A91" s="82" t="s">
        <v>64</v>
      </c>
      <c r="B91" s="83">
        <v>1</v>
      </c>
      <c r="C91" s="171">
        <v>1</v>
      </c>
      <c r="D91" s="600">
        <v>4277210</v>
      </c>
      <c r="E91" s="91">
        <f>IF(ISBLANK(D91),"-",$D$101/$D$98*D91)</f>
        <v>4030018.3466599127</v>
      </c>
      <c r="F91" s="600">
        <v>3823598</v>
      </c>
      <c r="G91" s="92">
        <f>IF(ISBLANK(F91),"-",$D$101/$F$98*F91)</f>
        <v>4088342.7212577667</v>
      </c>
      <c r="I91" s="93"/>
    </row>
    <row r="92" spans="1:12" ht="26.25" customHeight="1" x14ac:dyDescent="0.4">
      <c r="A92" s="82" t="s">
        <v>65</v>
      </c>
      <c r="B92" s="83">
        <v>1</v>
      </c>
      <c r="C92" s="155">
        <v>2</v>
      </c>
      <c r="D92" s="601">
        <v>4271808</v>
      </c>
      <c r="E92" s="96">
        <f>IF(ISBLANK(D92),"-",$D$101/$D$98*D92)</f>
        <v>4024928.5430008317</v>
      </c>
      <c r="F92" s="601">
        <v>3821973</v>
      </c>
      <c r="G92" s="97">
        <f>IF(ISBLANK(F92),"-",$D$101/$F$98*F92)</f>
        <v>4086605.2067695693</v>
      </c>
      <c r="I92" s="924">
        <f>ABS((F96/D96*D95)-F95)/D95</f>
        <v>1.3728148127567693E-2</v>
      </c>
    </row>
    <row r="93" spans="1:12" ht="26.25" customHeight="1" x14ac:dyDescent="0.4">
      <c r="A93" s="82" t="s">
        <v>66</v>
      </c>
      <c r="B93" s="83">
        <v>1</v>
      </c>
      <c r="C93" s="155">
        <v>3</v>
      </c>
      <c r="D93" s="601">
        <v>4260390</v>
      </c>
      <c r="E93" s="96">
        <f>IF(ISBLANK(D93),"-",$D$101/$D$98*D93)</f>
        <v>4014170.4204204204</v>
      </c>
      <c r="F93" s="601">
        <v>3817848</v>
      </c>
      <c r="G93" s="97">
        <f>IF(ISBLANK(F93),"-",$D$101/$F$98*F93)</f>
        <v>4082194.5930687594</v>
      </c>
      <c r="I93" s="924"/>
    </row>
    <row r="94" spans="1:12" ht="27" customHeight="1" x14ac:dyDescent="0.4">
      <c r="A94" s="82" t="s">
        <v>67</v>
      </c>
      <c r="B94" s="83">
        <v>1</v>
      </c>
      <c r="C94" s="172">
        <v>4</v>
      </c>
      <c r="D94" s="602"/>
      <c r="E94" s="101" t="str">
        <f>IF(ISBLANK(D94),"-",$D$101/$D$98*D94)</f>
        <v>-</v>
      </c>
      <c r="F94" s="602"/>
      <c r="G94" s="102" t="str">
        <f>IF(ISBLANK(F94),"-",$D$101/$F$98*F94)</f>
        <v>-</v>
      </c>
      <c r="I94" s="103"/>
    </row>
    <row r="95" spans="1:12" ht="27" customHeight="1" x14ac:dyDescent="0.4">
      <c r="A95" s="82" t="s">
        <v>68</v>
      </c>
      <c r="B95" s="83">
        <v>1</v>
      </c>
      <c r="C95" s="173" t="s">
        <v>69</v>
      </c>
      <c r="D95" s="174">
        <f>AVERAGE(D91:D94)</f>
        <v>4269802.666666667</v>
      </c>
      <c r="E95" s="106">
        <f>AVERAGE(E91:E94)</f>
        <v>4023039.1033603884</v>
      </c>
      <c r="F95" s="175">
        <f>AVERAGE(F91:F94)</f>
        <v>3821139.6666666665</v>
      </c>
      <c r="G95" s="176">
        <f>AVERAGE(G91:G94)</f>
        <v>4085714.1736986986</v>
      </c>
    </row>
    <row r="96" spans="1:12" ht="26.25" customHeight="1" x14ac:dyDescent="0.4">
      <c r="A96" s="82" t="s">
        <v>70</v>
      </c>
      <c r="B96" s="68">
        <v>1</v>
      </c>
      <c r="C96" s="177" t="s">
        <v>111</v>
      </c>
      <c r="D96" s="178">
        <v>17.760000000000002</v>
      </c>
      <c r="E96" s="98"/>
      <c r="F96" s="110">
        <v>15.65</v>
      </c>
    </row>
    <row r="97" spans="1:10" ht="26.25" customHeight="1" x14ac:dyDescent="0.4">
      <c r="A97" s="82" t="s">
        <v>72</v>
      </c>
      <c r="B97" s="68">
        <v>1</v>
      </c>
      <c r="C97" s="179" t="s">
        <v>112</v>
      </c>
      <c r="D97" s="180">
        <f>D96*$B$87</f>
        <v>17.760000000000002</v>
      </c>
      <c r="E97" s="113"/>
      <c r="F97" s="112">
        <f>F96*$B$87</f>
        <v>15.65</v>
      </c>
    </row>
    <row r="98" spans="1:10" ht="19.5" customHeight="1" x14ac:dyDescent="0.3">
      <c r="A98" s="82" t="s">
        <v>74</v>
      </c>
      <c r="B98" s="181">
        <f>(B97/B96)*(B95/B94)*(B93/B92)*(B91/B90)*B89</f>
        <v>100</v>
      </c>
      <c r="C98" s="179" t="s">
        <v>113</v>
      </c>
      <c r="D98" s="182">
        <f>D97*$B$83/100</f>
        <v>17.688959999999998</v>
      </c>
      <c r="E98" s="116"/>
      <c r="F98" s="115">
        <f>F97*$B$83/100</f>
        <v>15.587400000000001</v>
      </c>
    </row>
    <row r="99" spans="1:10" ht="19.5" customHeight="1" x14ac:dyDescent="0.3">
      <c r="A99" s="910" t="s">
        <v>76</v>
      </c>
      <c r="B99" s="925"/>
      <c r="C99" s="179" t="s">
        <v>114</v>
      </c>
      <c r="D99" s="183">
        <f>D98/$B$98</f>
        <v>0.17688959999999998</v>
      </c>
      <c r="E99" s="116"/>
      <c r="F99" s="119">
        <f>F98/$B$98</f>
        <v>0.15587400000000001</v>
      </c>
      <c r="G99" s="184"/>
      <c r="H99" s="108"/>
    </row>
    <row r="100" spans="1:10" ht="19.5" customHeight="1" x14ac:dyDescent="0.3">
      <c r="A100" s="912"/>
      <c r="B100" s="926"/>
      <c r="C100" s="179" t="s">
        <v>78</v>
      </c>
      <c r="D100" s="185">
        <f>$B$56/$B$116</f>
        <v>0.16666666666666666</v>
      </c>
      <c r="F100" s="124"/>
      <c r="G100" s="186"/>
      <c r="H100" s="108"/>
    </row>
    <row r="101" spans="1:10" ht="18.75" x14ac:dyDescent="0.3">
      <c r="C101" s="179" t="s">
        <v>79</v>
      </c>
      <c r="D101" s="180">
        <f>D100*$B$98</f>
        <v>16.666666666666664</v>
      </c>
      <c r="F101" s="124"/>
      <c r="G101" s="184"/>
      <c r="H101" s="108"/>
    </row>
    <row r="102" spans="1:10" ht="19.5" customHeight="1" x14ac:dyDescent="0.3">
      <c r="C102" s="187" t="s">
        <v>80</v>
      </c>
      <c r="D102" s="188">
        <f>D101/B34</f>
        <v>16.666666666666664</v>
      </c>
      <c r="F102" s="128"/>
      <c r="G102" s="184"/>
      <c r="H102" s="108"/>
      <c r="J102" s="189"/>
    </row>
    <row r="103" spans="1:10" ht="18.75" x14ac:dyDescent="0.3">
      <c r="C103" s="190" t="s">
        <v>115</v>
      </c>
      <c r="D103" s="191">
        <f>AVERAGE(E91:E94,G91:G94)</f>
        <v>4054376.6385295433</v>
      </c>
      <c r="F103" s="128"/>
      <c r="G103" s="192"/>
      <c r="H103" s="108"/>
      <c r="J103" s="193"/>
    </row>
    <row r="104" spans="1:10" ht="18.75" x14ac:dyDescent="0.3">
      <c r="C104" s="158" t="s">
        <v>82</v>
      </c>
      <c r="D104" s="194">
        <f>STDEV(E91:E94,G91:G94)/D103</f>
        <v>8.57485786669843E-3</v>
      </c>
      <c r="F104" s="128"/>
      <c r="G104" s="184"/>
      <c r="H104" s="108"/>
      <c r="J104" s="193"/>
    </row>
    <row r="105" spans="1:10" ht="19.5" customHeight="1" x14ac:dyDescent="0.3">
      <c r="C105" s="160" t="s">
        <v>18</v>
      </c>
      <c r="D105" s="195">
        <f>COUNT(E91:E94,G91:G94)</f>
        <v>6</v>
      </c>
      <c r="F105" s="128"/>
      <c r="G105" s="184"/>
      <c r="H105" s="108"/>
      <c r="J105" s="193"/>
    </row>
    <row r="106" spans="1:10" ht="19.5" customHeight="1" x14ac:dyDescent="0.3">
      <c r="A106" s="132"/>
      <c r="B106" s="132"/>
      <c r="C106" s="132"/>
      <c r="D106" s="132"/>
      <c r="E106" s="132"/>
    </row>
    <row r="107" spans="1:10" ht="26.25" customHeight="1" x14ac:dyDescent="0.4">
      <c r="A107" s="80" t="s">
        <v>116</v>
      </c>
      <c r="B107" s="81">
        <v>900</v>
      </c>
      <c r="C107" s="196" t="s">
        <v>117</v>
      </c>
      <c r="D107" s="197" t="s">
        <v>61</v>
      </c>
      <c r="E107" s="198" t="s">
        <v>118</v>
      </c>
      <c r="F107" s="199" t="s">
        <v>119</v>
      </c>
    </row>
    <row r="108" spans="1:10" ht="26.25" customHeight="1" x14ac:dyDescent="0.4">
      <c r="A108" s="82" t="s">
        <v>120</v>
      </c>
      <c r="B108" s="83">
        <v>1</v>
      </c>
      <c r="C108" s="200">
        <v>1</v>
      </c>
      <c r="D108" s="201">
        <v>3316556</v>
      </c>
      <c r="E108" s="232">
        <f t="shared" ref="E108:E113" si="1">IF(ISBLANK(D108),"-",D108/$D$103*$D$100*$B$116)</f>
        <v>122.70280843479532</v>
      </c>
      <c r="F108" s="202">
        <f t="shared" ref="F108:F113" si="2">IF(ISBLANK(D108), "-", E108/$B$56)</f>
        <v>0.81801872289863542</v>
      </c>
    </row>
    <row r="109" spans="1:10" ht="26.25" customHeight="1" x14ac:dyDescent="0.4">
      <c r="A109" s="82" t="s">
        <v>93</v>
      </c>
      <c r="B109" s="83">
        <v>1</v>
      </c>
      <c r="C109" s="200">
        <v>2</v>
      </c>
      <c r="D109" s="201">
        <v>3302856</v>
      </c>
      <c r="E109" s="233">
        <f t="shared" si="1"/>
        <v>122.19594876604354</v>
      </c>
      <c r="F109" s="203">
        <f t="shared" si="2"/>
        <v>0.81463965844029029</v>
      </c>
    </row>
    <row r="110" spans="1:10" ht="26.25" customHeight="1" x14ac:dyDescent="0.4">
      <c r="A110" s="82" t="s">
        <v>94</v>
      </c>
      <c r="B110" s="83">
        <v>1</v>
      </c>
      <c r="C110" s="200">
        <v>3</v>
      </c>
      <c r="D110" s="201">
        <v>3298850</v>
      </c>
      <c r="E110" s="233">
        <f t="shared" si="1"/>
        <v>122.0477385592538</v>
      </c>
      <c r="F110" s="203">
        <f t="shared" si="2"/>
        <v>0.81365159039502533</v>
      </c>
    </row>
    <row r="111" spans="1:10" ht="26.25" customHeight="1" x14ac:dyDescent="0.4">
      <c r="A111" s="82" t="s">
        <v>95</v>
      </c>
      <c r="B111" s="83">
        <v>1</v>
      </c>
      <c r="C111" s="200">
        <v>4</v>
      </c>
      <c r="D111" s="201">
        <v>3301442</v>
      </c>
      <c r="E111" s="233">
        <f t="shared" si="1"/>
        <v>122.14363492869938</v>
      </c>
      <c r="F111" s="203">
        <f t="shared" si="2"/>
        <v>0.8142908995246626</v>
      </c>
    </row>
    <row r="112" spans="1:10" ht="26.25" customHeight="1" x14ac:dyDescent="0.4">
      <c r="A112" s="82" t="s">
        <v>96</v>
      </c>
      <c r="B112" s="83">
        <v>1</v>
      </c>
      <c r="C112" s="200">
        <v>5</v>
      </c>
      <c r="D112" s="201">
        <v>3298107</v>
      </c>
      <c r="E112" s="233">
        <f t="shared" si="1"/>
        <v>122.02024974656165</v>
      </c>
      <c r="F112" s="203">
        <f t="shared" si="2"/>
        <v>0.81346833164374432</v>
      </c>
    </row>
    <row r="113" spans="1:10" ht="26.25" customHeight="1" x14ac:dyDescent="0.4">
      <c r="A113" s="82" t="s">
        <v>98</v>
      </c>
      <c r="B113" s="83">
        <v>1</v>
      </c>
      <c r="C113" s="204">
        <v>6</v>
      </c>
      <c r="D113" s="205">
        <v>3392513</v>
      </c>
      <c r="E113" s="234">
        <f t="shared" si="1"/>
        <v>125.51299382599082</v>
      </c>
      <c r="F113" s="206">
        <f t="shared" si="2"/>
        <v>0.8367532921732721</v>
      </c>
    </row>
    <row r="114" spans="1:10" ht="26.25" customHeight="1" x14ac:dyDescent="0.4">
      <c r="A114" s="82" t="s">
        <v>99</v>
      </c>
      <c r="B114" s="83">
        <v>1</v>
      </c>
      <c r="C114" s="200"/>
      <c r="D114" s="155"/>
      <c r="E114" s="57"/>
      <c r="F114" s="207"/>
    </row>
    <row r="115" spans="1:10" ht="26.25" customHeight="1" x14ac:dyDescent="0.4">
      <c r="A115" s="82" t="s">
        <v>100</v>
      </c>
      <c r="B115" s="83">
        <v>1</v>
      </c>
      <c r="C115" s="200"/>
      <c r="D115" s="208" t="s">
        <v>69</v>
      </c>
      <c r="E115" s="236">
        <f>AVERAGE(E108:E113)</f>
        <v>122.77056237689077</v>
      </c>
      <c r="F115" s="209">
        <f>AVERAGE(F108:F113)</f>
        <v>0.81847041584593827</v>
      </c>
    </row>
    <row r="116" spans="1:10" ht="27" customHeight="1" x14ac:dyDescent="0.4">
      <c r="A116" s="82" t="s">
        <v>101</v>
      </c>
      <c r="B116" s="114">
        <f>(B115/B114)*(B113/B112)*(B111/B110)*(B109/B108)*B107</f>
        <v>900</v>
      </c>
      <c r="C116" s="210"/>
      <c r="D116" s="173" t="s">
        <v>82</v>
      </c>
      <c r="E116" s="211">
        <f>STDEV(E108:E113)/E115</f>
        <v>1.1129070868921752E-2</v>
      </c>
      <c r="F116" s="211">
        <f>STDEV(F108:F113)/F115</f>
        <v>1.1129070868921738E-2</v>
      </c>
      <c r="I116" s="57"/>
    </row>
    <row r="117" spans="1:10" ht="27" customHeight="1" x14ac:dyDescent="0.4">
      <c r="A117" s="910" t="s">
        <v>76</v>
      </c>
      <c r="B117" s="911"/>
      <c r="C117" s="212"/>
      <c r="D117" s="213" t="s">
        <v>18</v>
      </c>
      <c r="E117" s="214">
        <f>COUNT(E108:E113)</f>
        <v>6</v>
      </c>
      <c r="F117" s="214">
        <f>COUNT(F108:F113)</f>
        <v>6</v>
      </c>
      <c r="I117" s="57"/>
      <c r="J117" s="193"/>
    </row>
    <row r="118" spans="1:10" ht="19.5" customHeight="1" x14ac:dyDescent="0.3">
      <c r="A118" s="912"/>
      <c r="B118" s="913"/>
      <c r="C118" s="57"/>
      <c r="D118" s="57"/>
      <c r="E118" s="57"/>
      <c r="F118" s="155"/>
      <c r="G118" s="57"/>
      <c r="H118" s="57"/>
      <c r="I118" s="57"/>
    </row>
    <row r="119" spans="1:10" ht="18.75" x14ac:dyDescent="0.3">
      <c r="A119" s="223"/>
      <c r="B119" s="78"/>
      <c r="C119" s="57"/>
      <c r="D119" s="57"/>
      <c r="E119" s="57"/>
      <c r="F119" s="155"/>
      <c r="G119" s="57"/>
      <c r="H119" s="57"/>
      <c r="I119" s="57"/>
    </row>
    <row r="120" spans="1:10" ht="26.25" customHeight="1" x14ac:dyDescent="0.4">
      <c r="A120" s="66" t="s">
        <v>104</v>
      </c>
      <c r="B120" s="162" t="s">
        <v>121</v>
      </c>
      <c r="C120" s="914" t="str">
        <f>B20</f>
        <v>RIFAMPICIN</v>
      </c>
      <c r="D120" s="914"/>
      <c r="E120" s="163" t="s">
        <v>122</v>
      </c>
      <c r="F120" s="163"/>
      <c r="G120" s="164">
        <f>F115</f>
        <v>0.81847041584593827</v>
      </c>
      <c r="H120" s="57"/>
      <c r="I120" s="57"/>
    </row>
    <row r="121" spans="1:10" ht="19.5" customHeight="1" x14ac:dyDescent="0.3">
      <c r="A121" s="215"/>
      <c r="B121" s="215"/>
      <c r="C121" s="216"/>
      <c r="D121" s="216"/>
      <c r="E121" s="216"/>
      <c r="F121" s="216"/>
      <c r="G121" s="216"/>
      <c r="H121" s="216"/>
    </row>
    <row r="122" spans="1:10" ht="18.75" x14ac:dyDescent="0.3">
      <c r="B122" s="915" t="s">
        <v>24</v>
      </c>
      <c r="C122" s="915"/>
      <c r="E122" s="169" t="s">
        <v>25</v>
      </c>
      <c r="F122" s="217"/>
      <c r="G122" s="915" t="s">
        <v>26</v>
      </c>
      <c r="H122" s="915"/>
    </row>
    <row r="123" spans="1:10" ht="69.95" customHeight="1" x14ac:dyDescent="0.3">
      <c r="A123" s="218" t="s">
        <v>27</v>
      </c>
      <c r="B123" s="219"/>
      <c r="C123" s="219"/>
      <c r="E123" s="219"/>
      <c r="F123" s="57"/>
      <c r="G123" s="220"/>
      <c r="H123" s="220"/>
    </row>
    <row r="124" spans="1:10" ht="69.95" customHeight="1" x14ac:dyDescent="0.3">
      <c r="A124" s="218" t="s">
        <v>28</v>
      </c>
      <c r="B124" s="221"/>
      <c r="C124" s="221"/>
      <c r="E124" s="221"/>
      <c r="F124" s="57"/>
      <c r="G124" s="222"/>
      <c r="H124" s="222"/>
    </row>
    <row r="125" spans="1:10" ht="18.75" x14ac:dyDescent="0.3">
      <c r="A125" s="154"/>
      <c r="B125" s="154"/>
      <c r="C125" s="155"/>
      <c r="D125" s="155"/>
      <c r="E125" s="155"/>
      <c r="F125" s="159"/>
      <c r="G125" s="155"/>
      <c r="H125" s="155"/>
      <c r="I125" s="57"/>
    </row>
    <row r="126" spans="1:10" ht="18.75" x14ac:dyDescent="0.3">
      <c r="A126" s="154"/>
      <c r="B126" s="154"/>
      <c r="C126" s="155"/>
      <c r="D126" s="155"/>
      <c r="E126" s="155"/>
      <c r="F126" s="159"/>
      <c r="G126" s="155"/>
      <c r="H126" s="155"/>
      <c r="I126" s="57"/>
    </row>
    <row r="127" spans="1:10" ht="18.75" x14ac:dyDescent="0.3">
      <c r="A127" s="154"/>
      <c r="B127" s="154"/>
      <c r="C127" s="155"/>
      <c r="D127" s="155"/>
      <c r="E127" s="155"/>
      <c r="F127" s="159"/>
      <c r="G127" s="155"/>
      <c r="H127" s="155"/>
      <c r="I127" s="57"/>
    </row>
    <row r="128" spans="1:10" ht="18.75" x14ac:dyDescent="0.3">
      <c r="A128" s="154"/>
      <c r="B128" s="154"/>
      <c r="C128" s="155"/>
      <c r="D128" s="155"/>
      <c r="E128" s="155"/>
      <c r="F128" s="159"/>
      <c r="G128" s="155"/>
      <c r="H128" s="155"/>
      <c r="I128" s="57"/>
    </row>
    <row r="129" spans="1:9" ht="18.75" x14ac:dyDescent="0.3">
      <c r="A129" s="154"/>
      <c r="B129" s="154"/>
      <c r="C129" s="155"/>
      <c r="D129" s="155"/>
      <c r="E129" s="155"/>
      <c r="F129" s="159"/>
      <c r="G129" s="155"/>
      <c r="H129" s="155"/>
      <c r="I129" s="57"/>
    </row>
    <row r="130" spans="1:9" ht="18.75" x14ac:dyDescent="0.3">
      <c r="A130" s="154"/>
      <c r="B130" s="154"/>
      <c r="C130" s="155"/>
      <c r="D130" s="155"/>
      <c r="E130" s="155"/>
      <c r="F130" s="159"/>
      <c r="G130" s="155"/>
      <c r="H130" s="155"/>
      <c r="I130" s="57"/>
    </row>
    <row r="131" spans="1:9" ht="18.75" x14ac:dyDescent="0.3">
      <c r="A131" s="154"/>
      <c r="B131" s="154"/>
      <c r="C131" s="155"/>
      <c r="D131" s="155"/>
      <c r="E131" s="155"/>
      <c r="F131" s="159"/>
      <c r="G131" s="155"/>
      <c r="H131" s="155"/>
      <c r="I131" s="57"/>
    </row>
    <row r="132" spans="1:9" ht="18.75" x14ac:dyDescent="0.3">
      <c r="A132" s="154"/>
      <c r="B132" s="154"/>
      <c r="C132" s="155"/>
      <c r="D132" s="155"/>
      <c r="E132" s="155"/>
      <c r="F132" s="159"/>
      <c r="G132" s="155"/>
      <c r="H132" s="155"/>
      <c r="I132" s="57"/>
    </row>
    <row r="133" spans="1:9" ht="18.75" x14ac:dyDescent="0.3">
      <c r="A133" s="154"/>
      <c r="B133" s="154"/>
      <c r="C133" s="155"/>
      <c r="D133" s="155"/>
      <c r="E133" s="155"/>
      <c r="F133" s="159"/>
      <c r="G133" s="155"/>
      <c r="H133" s="155"/>
      <c r="I133" s="57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25" zoomScale="60" zoomScaleNormal="100" workbookViewId="0">
      <selection activeCell="B57" sqref="B57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947" t="s">
        <v>0</v>
      </c>
      <c r="B15" s="947"/>
      <c r="C15" s="947"/>
      <c r="D15" s="947"/>
      <c r="E15" s="94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607" t="s">
        <v>131</v>
      </c>
      <c r="C18" s="10"/>
      <c r="D18" s="10"/>
      <c r="E18" s="10"/>
    </row>
    <row r="19" spans="1:6" ht="16.5" customHeight="1" x14ac:dyDescent="0.3">
      <c r="A19" s="11" t="s">
        <v>6</v>
      </c>
      <c r="B19" s="653" t="s">
        <v>139</v>
      </c>
      <c r="C19" s="10"/>
      <c r="D19" s="10"/>
      <c r="E19" s="10"/>
    </row>
    <row r="20" spans="1:6" ht="16.5" customHeight="1" x14ac:dyDescent="0.3">
      <c r="A20" s="7" t="s">
        <v>7</v>
      </c>
      <c r="B20" s="12">
        <v>9.86</v>
      </c>
      <c r="C20" s="10"/>
      <c r="D20" s="10"/>
      <c r="E20" s="10"/>
    </row>
    <row r="21" spans="1:6" ht="16.5" customHeight="1" x14ac:dyDescent="0.3">
      <c r="A21" s="7" t="s">
        <v>8</v>
      </c>
      <c r="B21" s="13">
        <f>B20/100</f>
        <v>9.8599999999999993E-2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11</v>
      </c>
      <c r="B23" s="15" t="s">
        <v>12</v>
      </c>
      <c r="C23" s="14" t="s">
        <v>13</v>
      </c>
      <c r="D23" s="14" t="s">
        <v>14</v>
      </c>
      <c r="E23" s="16" t="s">
        <v>15</v>
      </c>
    </row>
    <row r="24" spans="1:6" ht="16.5" customHeight="1" x14ac:dyDescent="0.3">
      <c r="A24" s="17">
        <v>1</v>
      </c>
      <c r="B24" s="18">
        <v>4035731</v>
      </c>
      <c r="C24" s="18">
        <v>8316</v>
      </c>
      <c r="D24" s="19">
        <v>1.1000000000000001</v>
      </c>
      <c r="E24" s="20">
        <v>2.68</v>
      </c>
    </row>
    <row r="25" spans="1:6" ht="16.5" customHeight="1" x14ac:dyDescent="0.3">
      <c r="A25" s="17">
        <v>2</v>
      </c>
      <c r="B25" s="18">
        <v>4037643</v>
      </c>
      <c r="C25" s="18">
        <v>8309.5</v>
      </c>
      <c r="D25" s="19">
        <v>1.1000000000000001</v>
      </c>
      <c r="E25" s="19">
        <v>2.68</v>
      </c>
    </row>
    <row r="26" spans="1:6" ht="16.5" customHeight="1" x14ac:dyDescent="0.3">
      <c r="A26" s="17">
        <v>3</v>
      </c>
      <c r="B26" s="18">
        <v>4035748</v>
      </c>
      <c r="C26" s="18">
        <v>8321</v>
      </c>
      <c r="D26" s="19">
        <v>1.1000000000000001</v>
      </c>
      <c r="E26" s="19">
        <v>2.68</v>
      </c>
    </row>
    <row r="27" spans="1:6" ht="16.5" customHeight="1" x14ac:dyDescent="0.3">
      <c r="A27" s="17">
        <v>4</v>
      </c>
      <c r="B27" s="18">
        <v>4035223</v>
      </c>
      <c r="C27" s="18">
        <v>8398.1</v>
      </c>
      <c r="D27" s="19">
        <v>1</v>
      </c>
      <c r="E27" s="19">
        <v>2.6869999999999998</v>
      </c>
    </row>
    <row r="28" spans="1:6" ht="16.5" customHeight="1" x14ac:dyDescent="0.3">
      <c r="A28" s="17">
        <v>5</v>
      </c>
      <c r="B28" s="18">
        <v>4034715</v>
      </c>
      <c r="C28" s="18">
        <v>8367.7000000000007</v>
      </c>
      <c r="D28" s="19">
        <v>1.1000000000000001</v>
      </c>
      <c r="E28" s="19">
        <v>2.68</v>
      </c>
    </row>
    <row r="29" spans="1:6" ht="16.5" customHeight="1" x14ac:dyDescent="0.3">
      <c r="A29" s="17">
        <v>6</v>
      </c>
      <c r="B29" s="21">
        <v>4036553</v>
      </c>
      <c r="C29" s="21">
        <v>8363.2000000000007</v>
      </c>
      <c r="D29" s="22">
        <v>1.1000000000000001</v>
      </c>
      <c r="E29" s="22">
        <v>2.68</v>
      </c>
    </row>
    <row r="30" spans="1:6" ht="16.5" customHeight="1" x14ac:dyDescent="0.3">
      <c r="A30" s="23" t="s">
        <v>16</v>
      </c>
      <c r="B30" s="24">
        <f>AVERAGE(B24:B29)</f>
        <v>4035935.5</v>
      </c>
      <c r="C30" s="25">
        <f>AVERAGE(C24:C29)</f>
        <v>8345.9166666666661</v>
      </c>
      <c r="D30" s="26">
        <f>AVERAGE(D24:D29)</f>
        <v>1.0833333333333333</v>
      </c>
      <c r="E30" s="26">
        <f>AVERAGE(E24:E29)</f>
        <v>2.6811666666666665</v>
      </c>
    </row>
    <row r="31" spans="1:6" ht="16.5" customHeight="1" x14ac:dyDescent="0.3">
      <c r="A31" s="27" t="s">
        <v>17</v>
      </c>
      <c r="B31" s="28">
        <f>(STDEV(B24:B29)/B30)</f>
        <v>2.56804734739417E-4</v>
      </c>
      <c r="C31" s="29"/>
      <c r="D31" s="29"/>
      <c r="E31" s="30"/>
      <c r="F31" s="2"/>
    </row>
    <row r="32" spans="1:6" s="2" customFormat="1" ht="16.5" customHeight="1" x14ac:dyDescent="0.3">
      <c r="A32" s="31" t="s">
        <v>18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19</v>
      </c>
      <c r="B34" s="37" t="s">
        <v>20</v>
      </c>
      <c r="C34" s="38"/>
      <c r="D34" s="38"/>
      <c r="E34" s="39"/>
    </row>
    <row r="35" spans="1:6" ht="16.5" customHeight="1" x14ac:dyDescent="0.3">
      <c r="A35" s="11"/>
      <c r="B35" s="37" t="s">
        <v>145</v>
      </c>
      <c r="C35" s="38"/>
      <c r="D35" s="38"/>
      <c r="E35" s="39"/>
      <c r="F35" s="2"/>
    </row>
    <row r="36" spans="1:6" ht="16.5" customHeight="1" x14ac:dyDescent="0.3">
      <c r="A36" s="11"/>
      <c r="B36" s="40" t="s">
        <v>22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23</v>
      </c>
    </row>
    <row r="39" spans="1:6" ht="16.5" customHeight="1" x14ac:dyDescent="0.3">
      <c r="A39" s="11" t="s">
        <v>4</v>
      </c>
      <c r="B39" s="607" t="s">
        <v>131</v>
      </c>
      <c r="C39" s="10"/>
      <c r="D39" s="10"/>
      <c r="E39" s="10"/>
    </row>
    <row r="40" spans="1:6" ht="16.5" customHeight="1" x14ac:dyDescent="0.3">
      <c r="A40" s="11" t="s">
        <v>6</v>
      </c>
      <c r="B40" s="12" t="s">
        <v>139</v>
      </c>
      <c r="C40" s="10"/>
      <c r="D40" s="10"/>
      <c r="E40" s="10"/>
    </row>
    <row r="41" spans="1:6" ht="16.5" customHeight="1" x14ac:dyDescent="0.3">
      <c r="A41" s="7" t="s">
        <v>7</v>
      </c>
      <c r="B41" s="12">
        <v>9.86</v>
      </c>
      <c r="C41" s="10"/>
      <c r="D41" s="10"/>
      <c r="E41" s="10"/>
    </row>
    <row r="42" spans="1:6" ht="16.5" customHeight="1" x14ac:dyDescent="0.3">
      <c r="A42" s="7" t="s">
        <v>8</v>
      </c>
      <c r="B42" s="13">
        <f>B41/100</f>
        <v>9.8599999999999993E-2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11</v>
      </c>
      <c r="B44" s="15" t="s">
        <v>12</v>
      </c>
      <c r="C44" s="14" t="s">
        <v>13</v>
      </c>
      <c r="D44" s="14" t="s">
        <v>14</v>
      </c>
      <c r="E44" s="16" t="s">
        <v>15</v>
      </c>
    </row>
    <row r="45" spans="1:6" ht="16.5" customHeight="1" x14ac:dyDescent="0.3">
      <c r="A45" s="17">
        <v>1</v>
      </c>
      <c r="B45" s="18">
        <v>4035731</v>
      </c>
      <c r="C45" s="18">
        <v>8316</v>
      </c>
      <c r="D45" s="19">
        <v>1.1000000000000001</v>
      </c>
      <c r="E45" s="20">
        <v>2.68</v>
      </c>
    </row>
    <row r="46" spans="1:6" ht="16.5" customHeight="1" x14ac:dyDescent="0.3">
      <c r="A46" s="17">
        <v>2</v>
      </c>
      <c r="B46" s="18">
        <v>4037643</v>
      </c>
      <c r="C46" s="18">
        <v>8309.5</v>
      </c>
      <c r="D46" s="19">
        <v>1.1000000000000001</v>
      </c>
      <c r="E46" s="19">
        <v>2.68</v>
      </c>
    </row>
    <row r="47" spans="1:6" ht="16.5" customHeight="1" x14ac:dyDescent="0.3">
      <c r="A47" s="17">
        <v>3</v>
      </c>
      <c r="B47" s="18">
        <v>4035748</v>
      </c>
      <c r="C47" s="18">
        <v>8321</v>
      </c>
      <c r="D47" s="19">
        <v>1.1000000000000001</v>
      </c>
      <c r="E47" s="19">
        <v>2.68</v>
      </c>
    </row>
    <row r="48" spans="1:6" ht="16.5" customHeight="1" x14ac:dyDescent="0.3">
      <c r="A48" s="17">
        <v>4</v>
      </c>
      <c r="B48" s="18">
        <v>4035223</v>
      </c>
      <c r="C48" s="18">
        <v>8398.1</v>
      </c>
      <c r="D48" s="19">
        <v>1</v>
      </c>
      <c r="E48" s="19">
        <v>2.6869999999999998</v>
      </c>
    </row>
    <row r="49" spans="1:7" ht="16.5" customHeight="1" x14ac:dyDescent="0.3">
      <c r="A49" s="17">
        <v>5</v>
      </c>
      <c r="B49" s="18">
        <v>4034715</v>
      </c>
      <c r="C49" s="18">
        <v>8367.7000000000007</v>
      </c>
      <c r="D49" s="19">
        <v>1.1000000000000001</v>
      </c>
      <c r="E49" s="19">
        <v>2.68</v>
      </c>
    </row>
    <row r="50" spans="1:7" ht="16.5" customHeight="1" x14ac:dyDescent="0.3">
      <c r="A50" s="17">
        <v>6</v>
      </c>
      <c r="B50" s="21">
        <v>4036553</v>
      </c>
      <c r="C50" s="21">
        <v>8363.2000000000007</v>
      </c>
      <c r="D50" s="22">
        <v>1.1000000000000001</v>
      </c>
      <c r="E50" s="22">
        <v>2.68</v>
      </c>
    </row>
    <row r="51" spans="1:7" ht="16.5" customHeight="1" x14ac:dyDescent="0.3">
      <c r="A51" s="23" t="s">
        <v>16</v>
      </c>
      <c r="B51" s="24">
        <f>AVERAGE(B45:B50)</f>
        <v>4035935.5</v>
      </c>
      <c r="C51" s="25">
        <f>AVERAGE(C45:C50)</f>
        <v>8345.9166666666661</v>
      </c>
      <c r="D51" s="26">
        <f>AVERAGE(D45:D50)</f>
        <v>1.0833333333333333</v>
      </c>
      <c r="E51" s="26">
        <f>AVERAGE(E45:E50)</f>
        <v>2.6811666666666665</v>
      </c>
    </row>
    <row r="52" spans="1:7" ht="16.5" customHeight="1" x14ac:dyDescent="0.3">
      <c r="A52" s="27" t="s">
        <v>17</v>
      </c>
      <c r="B52" s="28">
        <f>(STDEV(B45:B50)/B51)</f>
        <v>2.56804734739417E-4</v>
      </c>
      <c r="C52" s="29"/>
      <c r="D52" s="29"/>
      <c r="E52" s="30"/>
      <c r="F52" s="2"/>
    </row>
    <row r="53" spans="1:7" s="2" customFormat="1" ht="16.5" customHeight="1" x14ac:dyDescent="0.3">
      <c r="A53" s="31" t="s">
        <v>18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19</v>
      </c>
      <c r="B55" s="37" t="s">
        <v>20</v>
      </c>
      <c r="C55" s="38"/>
      <c r="D55" s="38"/>
      <c r="E55" s="39"/>
    </row>
    <row r="56" spans="1:7" ht="16.5" customHeight="1" x14ac:dyDescent="0.3">
      <c r="A56" s="11"/>
      <c r="B56" s="37" t="s">
        <v>145</v>
      </c>
      <c r="C56" s="38"/>
      <c r="D56" s="38"/>
      <c r="E56" s="39"/>
      <c r="F56" s="2"/>
    </row>
    <row r="57" spans="1:7" ht="16.5" customHeight="1" x14ac:dyDescent="0.3">
      <c r="A57" s="11"/>
      <c r="B57" s="40" t="s">
        <v>22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948" t="s">
        <v>24</v>
      </c>
      <c r="C59" s="948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48"/>
      <c r="C60" s="48"/>
      <c r="E60" s="48"/>
      <c r="F60" s="2"/>
      <c r="G60" s="49"/>
    </row>
    <row r="61" spans="1:7" ht="15" customHeight="1" x14ac:dyDescent="0.3">
      <c r="A61" s="47" t="s">
        <v>28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74" zoomScale="60" zoomScaleNormal="40" zoomScalePageLayoutView="55" workbookViewId="0">
      <selection activeCell="G112" sqref="G11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908" t="s">
        <v>43</v>
      </c>
      <c r="B1" s="908"/>
      <c r="C1" s="908"/>
      <c r="D1" s="908"/>
      <c r="E1" s="908"/>
      <c r="F1" s="908"/>
      <c r="G1" s="908"/>
      <c r="H1" s="908"/>
      <c r="I1" s="908"/>
    </row>
    <row r="2" spans="1:9" ht="18.75" customHeight="1" x14ac:dyDescent="0.25">
      <c r="A2" s="908"/>
      <c r="B2" s="908"/>
      <c r="C2" s="908"/>
      <c r="D2" s="908"/>
      <c r="E2" s="908"/>
      <c r="F2" s="908"/>
      <c r="G2" s="908"/>
      <c r="H2" s="908"/>
      <c r="I2" s="908"/>
    </row>
    <row r="3" spans="1:9" ht="18.75" customHeight="1" x14ac:dyDescent="0.25">
      <c r="A3" s="908"/>
      <c r="B3" s="908"/>
      <c r="C3" s="908"/>
      <c r="D3" s="908"/>
      <c r="E3" s="908"/>
      <c r="F3" s="908"/>
      <c r="G3" s="908"/>
      <c r="H3" s="908"/>
      <c r="I3" s="908"/>
    </row>
    <row r="4" spans="1:9" ht="18.75" customHeight="1" x14ac:dyDescent="0.25">
      <c r="A4" s="908"/>
      <c r="B4" s="908"/>
      <c r="C4" s="908"/>
      <c r="D4" s="908"/>
      <c r="E4" s="908"/>
      <c r="F4" s="908"/>
      <c r="G4" s="908"/>
      <c r="H4" s="908"/>
      <c r="I4" s="908"/>
    </row>
    <row r="5" spans="1:9" ht="18.75" customHeight="1" x14ac:dyDescent="0.25">
      <c r="A5" s="908"/>
      <c r="B5" s="908"/>
      <c r="C5" s="908"/>
      <c r="D5" s="908"/>
      <c r="E5" s="908"/>
      <c r="F5" s="908"/>
      <c r="G5" s="908"/>
      <c r="H5" s="908"/>
      <c r="I5" s="908"/>
    </row>
    <row r="6" spans="1:9" ht="18.75" customHeight="1" x14ac:dyDescent="0.25">
      <c r="A6" s="908"/>
      <c r="B6" s="908"/>
      <c r="C6" s="908"/>
      <c r="D6" s="908"/>
      <c r="E6" s="908"/>
      <c r="F6" s="908"/>
      <c r="G6" s="908"/>
      <c r="H6" s="908"/>
      <c r="I6" s="908"/>
    </row>
    <row r="7" spans="1:9" ht="18.75" customHeight="1" x14ac:dyDescent="0.25">
      <c r="A7" s="908"/>
      <c r="B7" s="908"/>
      <c r="C7" s="908"/>
      <c r="D7" s="908"/>
      <c r="E7" s="908"/>
      <c r="F7" s="908"/>
      <c r="G7" s="908"/>
      <c r="H7" s="908"/>
      <c r="I7" s="908"/>
    </row>
    <row r="8" spans="1:9" x14ac:dyDescent="0.25">
      <c r="A8" s="909" t="s">
        <v>44</v>
      </c>
      <c r="B8" s="909"/>
      <c r="C8" s="909"/>
      <c r="D8" s="909"/>
      <c r="E8" s="909"/>
      <c r="F8" s="909"/>
      <c r="G8" s="909"/>
      <c r="H8" s="909"/>
      <c r="I8" s="909"/>
    </row>
    <row r="9" spans="1:9" x14ac:dyDescent="0.25">
      <c r="A9" s="909"/>
      <c r="B9" s="909"/>
      <c r="C9" s="909"/>
      <c r="D9" s="909"/>
      <c r="E9" s="909"/>
      <c r="F9" s="909"/>
      <c r="G9" s="909"/>
      <c r="H9" s="909"/>
      <c r="I9" s="909"/>
    </row>
    <row r="10" spans="1:9" x14ac:dyDescent="0.25">
      <c r="A10" s="909"/>
      <c r="B10" s="909"/>
      <c r="C10" s="909"/>
      <c r="D10" s="909"/>
      <c r="E10" s="909"/>
      <c r="F10" s="909"/>
      <c r="G10" s="909"/>
      <c r="H10" s="909"/>
      <c r="I10" s="909"/>
    </row>
    <row r="11" spans="1:9" x14ac:dyDescent="0.25">
      <c r="A11" s="909"/>
      <c r="B11" s="909"/>
      <c r="C11" s="909"/>
      <c r="D11" s="909"/>
      <c r="E11" s="909"/>
      <c r="F11" s="909"/>
      <c r="G11" s="909"/>
      <c r="H11" s="909"/>
      <c r="I11" s="909"/>
    </row>
    <row r="12" spans="1:9" x14ac:dyDescent="0.25">
      <c r="A12" s="909"/>
      <c r="B12" s="909"/>
      <c r="C12" s="909"/>
      <c r="D12" s="909"/>
      <c r="E12" s="909"/>
      <c r="F12" s="909"/>
      <c r="G12" s="909"/>
      <c r="H12" s="909"/>
      <c r="I12" s="909"/>
    </row>
    <row r="13" spans="1:9" x14ac:dyDescent="0.25">
      <c r="A13" s="909"/>
      <c r="B13" s="909"/>
      <c r="C13" s="909"/>
      <c r="D13" s="909"/>
      <c r="E13" s="909"/>
      <c r="F13" s="909"/>
      <c r="G13" s="909"/>
      <c r="H13" s="909"/>
      <c r="I13" s="909"/>
    </row>
    <row r="14" spans="1:9" x14ac:dyDescent="0.25">
      <c r="A14" s="909"/>
      <c r="B14" s="909"/>
      <c r="C14" s="909"/>
      <c r="D14" s="909"/>
      <c r="E14" s="909"/>
      <c r="F14" s="909"/>
      <c r="G14" s="909"/>
      <c r="H14" s="909"/>
      <c r="I14" s="909"/>
    </row>
    <row r="15" spans="1:9" ht="19.5" customHeight="1" x14ac:dyDescent="0.3">
      <c r="A15" s="238"/>
    </row>
    <row r="16" spans="1:9" ht="19.5" customHeight="1" x14ac:dyDescent="0.3">
      <c r="A16" s="942" t="s">
        <v>29</v>
      </c>
      <c r="B16" s="943"/>
      <c r="C16" s="943"/>
      <c r="D16" s="943"/>
      <c r="E16" s="943"/>
      <c r="F16" s="943"/>
      <c r="G16" s="943"/>
      <c r="H16" s="944"/>
    </row>
    <row r="17" spans="1:14" ht="20.25" customHeight="1" x14ac:dyDescent="0.25">
      <c r="A17" s="945" t="s">
        <v>45</v>
      </c>
      <c r="B17" s="945"/>
      <c r="C17" s="945"/>
      <c r="D17" s="945"/>
      <c r="E17" s="945"/>
      <c r="F17" s="945"/>
      <c r="G17" s="945"/>
      <c r="H17" s="945"/>
    </row>
    <row r="18" spans="1:14" ht="26.25" customHeight="1" x14ac:dyDescent="0.4">
      <c r="A18" s="240" t="s">
        <v>31</v>
      </c>
      <c r="B18" s="941" t="s">
        <v>5</v>
      </c>
      <c r="C18" s="941"/>
      <c r="D18" s="405"/>
      <c r="E18" s="241"/>
      <c r="F18" s="242"/>
      <c r="G18" s="242"/>
      <c r="H18" s="242"/>
    </row>
    <row r="19" spans="1:14" ht="26.25" customHeight="1" x14ac:dyDescent="0.4">
      <c r="A19" s="240" t="s">
        <v>32</v>
      </c>
      <c r="B19" s="652" t="s">
        <v>139</v>
      </c>
      <c r="C19" s="418">
        <v>29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33</v>
      </c>
      <c r="B20" s="949" t="s">
        <v>138</v>
      </c>
      <c r="C20" s="946"/>
      <c r="D20" s="242"/>
      <c r="E20" s="242"/>
      <c r="F20" s="242"/>
      <c r="G20" s="242"/>
      <c r="H20" s="242"/>
    </row>
    <row r="21" spans="1:14" ht="26.25" customHeight="1" x14ac:dyDescent="0.4">
      <c r="A21" s="240" t="s">
        <v>34</v>
      </c>
      <c r="B21" s="946" t="s">
        <v>9</v>
      </c>
      <c r="C21" s="946"/>
      <c r="D21" s="946"/>
      <c r="E21" s="946"/>
      <c r="F21" s="946"/>
      <c r="G21" s="946"/>
      <c r="H21" s="946"/>
      <c r="I21" s="243"/>
    </row>
    <row r="22" spans="1:14" ht="26.25" customHeight="1" x14ac:dyDescent="0.4">
      <c r="A22" s="240" t="s">
        <v>35</v>
      </c>
      <c r="B22" s="244" t="s">
        <v>10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36</v>
      </c>
      <c r="B23" s="244"/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5"/>
    </row>
    <row r="25" spans="1:14" ht="18.75" x14ac:dyDescent="0.3">
      <c r="A25" s="246" t="s">
        <v>1</v>
      </c>
      <c r="B25" s="245"/>
    </row>
    <row r="26" spans="1:14" ht="26.25" customHeight="1" x14ac:dyDescent="0.4">
      <c r="A26" s="247" t="s">
        <v>4</v>
      </c>
      <c r="B26" s="941" t="s">
        <v>124</v>
      </c>
      <c r="C26" s="941"/>
    </row>
    <row r="27" spans="1:14" ht="26.25" customHeight="1" x14ac:dyDescent="0.4">
      <c r="A27" s="248" t="s">
        <v>46</v>
      </c>
      <c r="B27" s="939" t="s">
        <v>128</v>
      </c>
      <c r="C27" s="939"/>
    </row>
    <row r="28" spans="1:14" ht="27" customHeight="1" x14ac:dyDescent="0.4">
      <c r="A28" s="248" t="s">
        <v>6</v>
      </c>
      <c r="B28" s="249">
        <v>98.5</v>
      </c>
    </row>
    <row r="29" spans="1:14" s="14" customFormat="1" ht="27" customHeight="1" x14ac:dyDescent="0.4">
      <c r="A29" s="248" t="s">
        <v>47</v>
      </c>
      <c r="B29" s="250">
        <v>0</v>
      </c>
      <c r="C29" s="916" t="s">
        <v>48</v>
      </c>
      <c r="D29" s="917"/>
      <c r="E29" s="917"/>
      <c r="F29" s="917"/>
      <c r="G29" s="918"/>
      <c r="I29" s="251"/>
      <c r="J29" s="251"/>
      <c r="K29" s="251"/>
      <c r="L29" s="251"/>
    </row>
    <row r="30" spans="1:14" s="14" customFormat="1" ht="19.5" customHeight="1" x14ac:dyDescent="0.3">
      <c r="A30" s="248" t="s">
        <v>49</v>
      </c>
      <c r="B30" s="252">
        <f>B28-B29</f>
        <v>98.5</v>
      </c>
      <c r="C30" s="253"/>
      <c r="D30" s="253"/>
      <c r="E30" s="253"/>
      <c r="F30" s="253"/>
      <c r="G30" s="254"/>
      <c r="I30" s="251"/>
      <c r="J30" s="251"/>
      <c r="K30" s="251"/>
      <c r="L30" s="251"/>
    </row>
    <row r="31" spans="1:14" s="14" customFormat="1" ht="27" customHeight="1" x14ac:dyDescent="0.4">
      <c r="A31" s="248" t="s">
        <v>50</v>
      </c>
      <c r="B31" s="255">
        <v>1</v>
      </c>
      <c r="C31" s="919" t="s">
        <v>51</v>
      </c>
      <c r="D31" s="920"/>
      <c r="E31" s="920"/>
      <c r="F31" s="920"/>
      <c r="G31" s="920"/>
      <c r="H31" s="921"/>
      <c r="I31" s="251"/>
      <c r="J31" s="251"/>
      <c r="K31" s="251"/>
      <c r="L31" s="251"/>
    </row>
    <row r="32" spans="1:14" s="14" customFormat="1" ht="27" customHeight="1" x14ac:dyDescent="0.4">
      <c r="A32" s="248" t="s">
        <v>52</v>
      </c>
      <c r="B32" s="255">
        <v>1</v>
      </c>
      <c r="C32" s="919" t="s">
        <v>53</v>
      </c>
      <c r="D32" s="920"/>
      <c r="E32" s="920"/>
      <c r="F32" s="920"/>
      <c r="G32" s="920"/>
      <c r="H32" s="921"/>
      <c r="I32" s="251"/>
      <c r="J32" s="251"/>
      <c r="K32" s="251"/>
      <c r="L32" s="256"/>
      <c r="M32" s="256"/>
      <c r="N32" s="257"/>
    </row>
    <row r="33" spans="1:14" s="14" customFormat="1" ht="17.25" customHeight="1" x14ac:dyDescent="0.3">
      <c r="A33" s="248"/>
      <c r="B33" s="258"/>
      <c r="C33" s="259"/>
      <c r="D33" s="259"/>
      <c r="E33" s="259"/>
      <c r="F33" s="259"/>
      <c r="G33" s="259"/>
      <c r="H33" s="259"/>
      <c r="I33" s="251"/>
      <c r="J33" s="251"/>
      <c r="K33" s="251"/>
      <c r="L33" s="256"/>
      <c r="M33" s="256"/>
      <c r="N33" s="257"/>
    </row>
    <row r="34" spans="1:14" s="14" customFormat="1" ht="18.75" x14ac:dyDescent="0.3">
      <c r="A34" s="248" t="s">
        <v>54</v>
      </c>
      <c r="B34" s="260">
        <f>B31/B32</f>
        <v>1</v>
      </c>
      <c r="C34" s="239" t="s">
        <v>55</v>
      </c>
      <c r="D34" s="239"/>
      <c r="E34" s="239"/>
      <c r="F34" s="239"/>
      <c r="G34" s="239"/>
      <c r="I34" s="251"/>
      <c r="J34" s="251"/>
      <c r="K34" s="251"/>
      <c r="L34" s="256"/>
      <c r="M34" s="256"/>
      <c r="N34" s="257"/>
    </row>
    <row r="35" spans="1:14" s="14" customFormat="1" ht="19.5" customHeight="1" x14ac:dyDescent="0.3">
      <c r="A35" s="248"/>
      <c r="B35" s="252"/>
      <c r="G35" s="239"/>
      <c r="I35" s="251"/>
      <c r="J35" s="251"/>
      <c r="K35" s="251"/>
      <c r="L35" s="256"/>
      <c r="M35" s="256"/>
      <c r="N35" s="257"/>
    </row>
    <row r="36" spans="1:14" s="14" customFormat="1" ht="27" customHeight="1" x14ac:dyDescent="0.4">
      <c r="A36" s="261" t="s">
        <v>56</v>
      </c>
      <c r="B36" s="262">
        <v>100</v>
      </c>
      <c r="C36" s="239"/>
      <c r="D36" s="922" t="s">
        <v>57</v>
      </c>
      <c r="E36" s="940"/>
      <c r="F36" s="922" t="s">
        <v>58</v>
      </c>
      <c r="G36" s="923"/>
      <c r="J36" s="251"/>
      <c r="K36" s="251"/>
      <c r="L36" s="256"/>
      <c r="M36" s="256"/>
      <c r="N36" s="257"/>
    </row>
    <row r="37" spans="1:14" s="14" customFormat="1" ht="27" customHeight="1" x14ac:dyDescent="0.4">
      <c r="A37" s="263" t="s">
        <v>59</v>
      </c>
      <c r="B37" s="264">
        <v>1</v>
      </c>
      <c r="C37" s="265" t="s">
        <v>60</v>
      </c>
      <c r="D37" s="266" t="s">
        <v>61</v>
      </c>
      <c r="E37" s="267" t="s">
        <v>62</v>
      </c>
      <c r="F37" s="266" t="s">
        <v>61</v>
      </c>
      <c r="G37" s="268" t="s">
        <v>62</v>
      </c>
      <c r="I37" s="269" t="s">
        <v>63</v>
      </c>
      <c r="J37" s="251"/>
      <c r="K37" s="251"/>
      <c r="L37" s="256"/>
      <c r="M37" s="256"/>
      <c r="N37" s="257"/>
    </row>
    <row r="38" spans="1:14" s="14" customFormat="1" ht="26.25" customHeight="1" x14ac:dyDescent="0.4">
      <c r="A38" s="263" t="s">
        <v>64</v>
      </c>
      <c r="B38" s="264">
        <v>1</v>
      </c>
      <c r="C38" s="270">
        <v>1</v>
      </c>
      <c r="D38" s="271">
        <v>4029917</v>
      </c>
      <c r="E38" s="272">
        <f>IF(ISBLANK(D38),"-",$D$48/$D$45*D38)</f>
        <v>3319502.0644350862</v>
      </c>
      <c r="F38" s="271">
        <v>3300605</v>
      </c>
      <c r="G38" s="273">
        <f>IF(ISBLANK(F38),"-",$D$48/$F$45*F38)</f>
        <v>3301347.8032557326</v>
      </c>
      <c r="I38" s="274"/>
      <c r="J38" s="251"/>
      <c r="K38" s="251"/>
      <c r="L38" s="256"/>
      <c r="M38" s="256"/>
      <c r="N38" s="257"/>
    </row>
    <row r="39" spans="1:14" s="14" customFormat="1" ht="26.25" customHeight="1" x14ac:dyDescent="0.4">
      <c r="A39" s="263" t="s">
        <v>65</v>
      </c>
      <c r="B39" s="264">
        <v>1</v>
      </c>
      <c r="C39" s="275">
        <v>2</v>
      </c>
      <c r="D39" s="276">
        <v>4037888</v>
      </c>
      <c r="E39" s="277">
        <f>IF(ISBLANK(D39),"-",$D$48/$D$45*D39)</f>
        <v>3326067.8946880698</v>
      </c>
      <c r="F39" s="276">
        <v>3308864</v>
      </c>
      <c r="G39" s="278">
        <f>IF(ISBLANK(F39),"-",$D$48/$F$45*F39)</f>
        <v>3309608.6619489384</v>
      </c>
      <c r="I39" s="924">
        <f>ABS((F43/D43*D42)-F42)/D42</f>
        <v>4.3916604639904861E-3</v>
      </c>
      <c r="J39" s="251"/>
      <c r="K39" s="251"/>
      <c r="L39" s="256"/>
      <c r="M39" s="256"/>
      <c r="N39" s="257"/>
    </row>
    <row r="40" spans="1:14" ht="26.25" customHeight="1" x14ac:dyDescent="0.4">
      <c r="A40" s="263" t="s">
        <v>66</v>
      </c>
      <c r="B40" s="264">
        <v>1</v>
      </c>
      <c r="C40" s="275">
        <v>3</v>
      </c>
      <c r="D40" s="276">
        <v>4037264</v>
      </c>
      <c r="E40" s="277">
        <f>IF(ISBLANK(D40),"-",$D$48/$D$45*D40)</f>
        <v>3325553.8966855779</v>
      </c>
      <c r="F40" s="276">
        <v>3306250</v>
      </c>
      <c r="G40" s="278">
        <f>IF(ISBLANK(F40),"-",$D$48/$F$45*F40)</f>
        <v>3306994.0736665749</v>
      </c>
      <c r="I40" s="924"/>
      <c r="L40" s="256"/>
      <c r="M40" s="256"/>
      <c r="N40" s="279"/>
    </row>
    <row r="41" spans="1:14" ht="27" customHeight="1" x14ac:dyDescent="0.4">
      <c r="A41" s="263" t="s">
        <v>67</v>
      </c>
      <c r="B41" s="264">
        <v>1</v>
      </c>
      <c r="C41" s="280">
        <v>4</v>
      </c>
      <c r="D41" s="281"/>
      <c r="E41" s="282" t="str">
        <f>IF(ISBLANK(D41),"-",$D$48/$D$45*D41)</f>
        <v>-</v>
      </c>
      <c r="F41" s="281"/>
      <c r="G41" s="283" t="str">
        <f>IF(ISBLANK(F41),"-",$D$48/$F$45*F41)</f>
        <v>-</v>
      </c>
      <c r="I41" s="284"/>
      <c r="L41" s="256"/>
      <c r="M41" s="256"/>
      <c r="N41" s="279"/>
    </row>
    <row r="42" spans="1:14" ht="27" customHeight="1" x14ac:dyDescent="0.4">
      <c r="A42" s="263" t="s">
        <v>68</v>
      </c>
      <c r="B42" s="264">
        <v>1</v>
      </c>
      <c r="C42" s="285" t="s">
        <v>69</v>
      </c>
      <c r="D42" s="286">
        <f>AVERAGE(D38:D41)</f>
        <v>4035023</v>
      </c>
      <c r="E42" s="287">
        <f>AVERAGE(E38:E41)</f>
        <v>3323707.951936245</v>
      </c>
      <c r="F42" s="286">
        <f>AVERAGE(F38:F41)</f>
        <v>3305239.6666666665</v>
      </c>
      <c r="G42" s="288">
        <f>AVERAGE(G38:G41)</f>
        <v>3305983.5129570817</v>
      </c>
      <c r="H42" s="289"/>
    </row>
    <row r="43" spans="1:14" ht="26.25" customHeight="1" x14ac:dyDescent="0.4">
      <c r="A43" s="263" t="s">
        <v>70</v>
      </c>
      <c r="B43" s="264">
        <v>1</v>
      </c>
      <c r="C43" s="290" t="s">
        <v>71</v>
      </c>
      <c r="D43" s="291">
        <v>9.86</v>
      </c>
      <c r="E43" s="279"/>
      <c r="F43" s="291">
        <v>8.1199999999999992</v>
      </c>
      <c r="H43" s="289"/>
    </row>
    <row r="44" spans="1:14" ht="26.25" customHeight="1" x14ac:dyDescent="0.4">
      <c r="A44" s="263" t="s">
        <v>72</v>
      </c>
      <c r="B44" s="264">
        <v>1</v>
      </c>
      <c r="C44" s="292" t="s">
        <v>73</v>
      </c>
      <c r="D44" s="293">
        <f>D43*$B$34</f>
        <v>9.86</v>
      </c>
      <c r="E44" s="294"/>
      <c r="F44" s="293">
        <f>F43*$B$34</f>
        <v>8.1199999999999992</v>
      </c>
      <c r="H44" s="289"/>
    </row>
    <row r="45" spans="1:14" ht="19.5" customHeight="1" x14ac:dyDescent="0.3">
      <c r="A45" s="263" t="s">
        <v>74</v>
      </c>
      <c r="B45" s="295">
        <f>(B44/B43)*(B42/B41)*(B40/B39)*(B38/B37)*B36</f>
        <v>100</v>
      </c>
      <c r="C45" s="292" t="s">
        <v>75</v>
      </c>
      <c r="D45" s="296">
        <f>D44*$B$30/100</f>
        <v>9.7120999999999995</v>
      </c>
      <c r="E45" s="297"/>
      <c r="F45" s="296">
        <f>F44*$B$30/100</f>
        <v>7.9981999999999998</v>
      </c>
      <c r="H45" s="289"/>
    </row>
    <row r="46" spans="1:14" ht="19.5" customHeight="1" x14ac:dyDescent="0.3">
      <c r="A46" s="910" t="s">
        <v>76</v>
      </c>
      <c r="B46" s="911"/>
      <c r="C46" s="292" t="s">
        <v>77</v>
      </c>
      <c r="D46" s="298">
        <f>D45/$B$45</f>
        <v>9.7120999999999999E-2</v>
      </c>
      <c r="E46" s="299"/>
      <c r="F46" s="300">
        <f>F45/$B$45</f>
        <v>7.9981999999999998E-2</v>
      </c>
      <c r="H46" s="289"/>
    </row>
    <row r="47" spans="1:14" ht="27" customHeight="1" x14ac:dyDescent="0.4">
      <c r="A47" s="912"/>
      <c r="B47" s="913"/>
      <c r="C47" s="301" t="s">
        <v>78</v>
      </c>
      <c r="D47" s="302">
        <v>0.08</v>
      </c>
      <c r="E47" s="303"/>
      <c r="F47" s="299"/>
      <c r="H47" s="289"/>
    </row>
    <row r="48" spans="1:14" ht="18.75" x14ac:dyDescent="0.3">
      <c r="C48" s="304" t="s">
        <v>79</v>
      </c>
      <c r="D48" s="296">
        <f>D47*$B$45</f>
        <v>8</v>
      </c>
      <c r="F48" s="305"/>
      <c r="H48" s="289"/>
    </row>
    <row r="49" spans="1:12" ht="19.5" customHeight="1" x14ac:dyDescent="0.3">
      <c r="C49" s="306" t="s">
        <v>80</v>
      </c>
      <c r="D49" s="307">
        <f>D48/B34</f>
        <v>8</v>
      </c>
      <c r="F49" s="305"/>
      <c r="H49" s="289"/>
    </row>
    <row r="50" spans="1:12" ht="18.75" x14ac:dyDescent="0.3">
      <c r="C50" s="261" t="s">
        <v>81</v>
      </c>
      <c r="D50" s="308">
        <f>AVERAGE(E38:E41,G38:G41)</f>
        <v>3314845.7324466635</v>
      </c>
      <c r="F50" s="309"/>
      <c r="H50" s="289"/>
    </row>
    <row r="51" spans="1:12" ht="18.75" x14ac:dyDescent="0.3">
      <c r="C51" s="263" t="s">
        <v>82</v>
      </c>
      <c r="D51" s="310">
        <f>STDEV(E38:E41,G38:G41)/D50</f>
        <v>3.1163076710208687E-3</v>
      </c>
      <c r="F51" s="309"/>
      <c r="H51" s="289"/>
    </row>
    <row r="52" spans="1:12" ht="19.5" customHeight="1" x14ac:dyDescent="0.3">
      <c r="C52" s="311" t="s">
        <v>18</v>
      </c>
      <c r="D52" s="312">
        <f>COUNT(E38:E41,G38:G41)</f>
        <v>6</v>
      </c>
      <c r="F52" s="309"/>
    </row>
    <row r="54" spans="1:12" ht="18.75" x14ac:dyDescent="0.3">
      <c r="A54" s="313" t="s">
        <v>1</v>
      </c>
      <c r="B54" s="314" t="s">
        <v>83</v>
      </c>
    </row>
    <row r="55" spans="1:12" ht="18.75" x14ac:dyDescent="0.3">
      <c r="A55" s="239" t="s">
        <v>84</v>
      </c>
      <c r="B55" s="315" t="str">
        <f>B21</f>
        <v>RIFAMPICIN 150mg, ISONIAZID 75mg, PYRAZINAMIDE 400mg &amp; ETHAMBUTOL HCl 275mg</v>
      </c>
    </row>
    <row r="56" spans="1:12" ht="26.25" customHeight="1" x14ac:dyDescent="0.4">
      <c r="A56" s="316" t="s">
        <v>85</v>
      </c>
      <c r="B56" s="317">
        <v>75</v>
      </c>
      <c r="C56" s="239" t="str">
        <f>B20</f>
        <v xml:space="preserve"> ISONIAZID</v>
      </c>
      <c r="H56" s="318"/>
    </row>
    <row r="57" spans="1:12" ht="18.75" x14ac:dyDescent="0.3">
      <c r="A57" s="315" t="s">
        <v>86</v>
      </c>
      <c r="B57" s="406">
        <f>Rifampicin!B57</f>
        <v>1056.2800000000002</v>
      </c>
      <c r="H57" s="318"/>
    </row>
    <row r="58" spans="1:12" ht="19.5" customHeight="1" x14ac:dyDescent="0.3">
      <c r="H58" s="318"/>
    </row>
    <row r="59" spans="1:12" s="14" customFormat="1" ht="27" customHeight="1" x14ac:dyDescent="0.4">
      <c r="A59" s="261" t="s">
        <v>87</v>
      </c>
      <c r="B59" s="262">
        <v>200</v>
      </c>
      <c r="C59" s="239"/>
      <c r="D59" s="319" t="s">
        <v>88</v>
      </c>
      <c r="E59" s="320" t="s">
        <v>60</v>
      </c>
      <c r="F59" s="320" t="s">
        <v>61</v>
      </c>
      <c r="G59" s="320" t="s">
        <v>89</v>
      </c>
      <c r="H59" s="265" t="s">
        <v>90</v>
      </c>
      <c r="L59" s="251"/>
    </row>
    <row r="60" spans="1:12" s="14" customFormat="1" ht="26.25" customHeight="1" x14ac:dyDescent="0.4">
      <c r="A60" s="263" t="s">
        <v>91</v>
      </c>
      <c r="B60" s="264">
        <v>4</v>
      </c>
      <c r="C60" s="927" t="s">
        <v>92</v>
      </c>
      <c r="D60" s="930">
        <f>Rifampicin!D60</f>
        <v>1056.6300000000001</v>
      </c>
      <c r="E60" s="321">
        <v>1</v>
      </c>
      <c r="F60" s="322">
        <v>3187869</v>
      </c>
      <c r="G60" s="407">
        <f>IF(ISBLANK(F60),"-",(F60/$D$50*$D$47*$B$68)*($B$57/$D$60))</f>
        <v>76.910077917910428</v>
      </c>
      <c r="H60" s="323">
        <f t="shared" ref="H60:H71" si="0">IF(ISBLANK(F60),"-",G60/$B$56)</f>
        <v>1.0254677055721391</v>
      </c>
      <c r="L60" s="251"/>
    </row>
    <row r="61" spans="1:12" s="14" customFormat="1" ht="26.25" customHeight="1" x14ac:dyDescent="0.4">
      <c r="A61" s="263" t="s">
        <v>93</v>
      </c>
      <c r="B61" s="264">
        <v>20</v>
      </c>
      <c r="C61" s="928"/>
      <c r="D61" s="931"/>
      <c r="E61" s="324">
        <v>2</v>
      </c>
      <c r="F61" s="276">
        <v>3186989</v>
      </c>
      <c r="G61" s="408">
        <f>IF(ISBLANK(F61),"-",(F61/$D$50*$D$47*$B$68)*($B$57/$D$60))</f>
        <v>76.888847162014315</v>
      </c>
      <c r="H61" s="325">
        <f t="shared" si="0"/>
        <v>1.0251846288268576</v>
      </c>
      <c r="L61" s="251"/>
    </row>
    <row r="62" spans="1:12" s="14" customFormat="1" ht="26.25" customHeight="1" x14ac:dyDescent="0.4">
      <c r="A62" s="263" t="s">
        <v>94</v>
      </c>
      <c r="B62" s="264">
        <v>1</v>
      </c>
      <c r="C62" s="928"/>
      <c r="D62" s="931"/>
      <c r="E62" s="324">
        <v>3</v>
      </c>
      <c r="F62" s="326">
        <v>3176933</v>
      </c>
      <c r="G62" s="408">
        <f>IF(ISBLANK(F62),"-",(F62/$D$50*$D$47*$B$68)*($B$57/$D$60))</f>
        <v>76.646237524183363</v>
      </c>
      <c r="H62" s="325">
        <f t="shared" si="0"/>
        <v>1.0219498336557782</v>
      </c>
      <c r="L62" s="251"/>
    </row>
    <row r="63" spans="1:12" ht="27" customHeight="1" x14ac:dyDescent="0.4">
      <c r="A63" s="263" t="s">
        <v>95</v>
      </c>
      <c r="B63" s="264">
        <v>1</v>
      </c>
      <c r="C63" s="938"/>
      <c r="D63" s="932"/>
      <c r="E63" s="327">
        <v>4</v>
      </c>
      <c r="F63" s="328"/>
      <c r="G63" s="408" t="str">
        <f>IF(ISBLANK(F63),"-",(F63/$D$50*$D$47*$B$68)*($B$57/$D$60))</f>
        <v>-</v>
      </c>
      <c r="H63" s="325" t="str">
        <f t="shared" si="0"/>
        <v>-</v>
      </c>
    </row>
    <row r="64" spans="1:12" ht="26.25" customHeight="1" x14ac:dyDescent="0.4">
      <c r="A64" s="263" t="s">
        <v>96</v>
      </c>
      <c r="B64" s="264">
        <v>1</v>
      </c>
      <c r="C64" s="927" t="s">
        <v>97</v>
      </c>
      <c r="D64" s="930">
        <f>Rifampicin!D64</f>
        <v>1065.47</v>
      </c>
      <c r="E64" s="321">
        <v>1</v>
      </c>
      <c r="F64" s="322">
        <v>3197894</v>
      </c>
      <c r="G64" s="409">
        <f>IF(ISBLANK(F64),"-",(F64/$D$50*$D$47*$B$68)*($B$57/$D$64))</f>
        <v>76.511824825406293</v>
      </c>
      <c r="H64" s="329">
        <f t="shared" si="0"/>
        <v>1.0201576643387507</v>
      </c>
    </row>
    <row r="65" spans="1:8" ht="26.25" customHeight="1" x14ac:dyDescent="0.4">
      <c r="A65" s="263" t="s">
        <v>98</v>
      </c>
      <c r="B65" s="264">
        <v>1</v>
      </c>
      <c r="C65" s="928"/>
      <c r="D65" s="931"/>
      <c r="E65" s="324">
        <v>2</v>
      </c>
      <c r="F65" s="276">
        <v>3197654</v>
      </c>
      <c r="G65" s="410">
        <f>IF(ISBLANK(F65),"-",(F65/$D$50*$D$47*$B$68)*($B$57/$D$64))</f>
        <v>76.506082659481436</v>
      </c>
      <c r="H65" s="330">
        <f t="shared" si="0"/>
        <v>1.0200811021264191</v>
      </c>
    </row>
    <row r="66" spans="1:8" ht="26.25" customHeight="1" x14ac:dyDescent="0.4">
      <c r="A66" s="263" t="s">
        <v>99</v>
      </c>
      <c r="B66" s="264">
        <v>1</v>
      </c>
      <c r="C66" s="928"/>
      <c r="D66" s="931"/>
      <c r="E66" s="324">
        <v>3</v>
      </c>
      <c r="F66" s="276">
        <v>3193009</v>
      </c>
      <c r="G66" s="410">
        <f>IF(ISBLANK(F66),"-",(F66/$D$50*$D$47*$B$68)*($B$57/$D$64))</f>
        <v>76.39494782314415</v>
      </c>
      <c r="H66" s="330">
        <f t="shared" si="0"/>
        <v>1.0185993043085886</v>
      </c>
    </row>
    <row r="67" spans="1:8" ht="27" customHeight="1" x14ac:dyDescent="0.4">
      <c r="A67" s="263" t="s">
        <v>100</v>
      </c>
      <c r="B67" s="264">
        <v>1</v>
      </c>
      <c r="C67" s="938"/>
      <c r="D67" s="932"/>
      <c r="E67" s="327">
        <v>4</v>
      </c>
      <c r="F67" s="328"/>
      <c r="G67" s="411" t="str">
        <f>IF(ISBLANK(F67),"-",(F67/$D$50*$D$47*$B$68)*($B$57/$D$64))</f>
        <v>-</v>
      </c>
      <c r="H67" s="331" t="str">
        <f t="shared" si="0"/>
        <v>-</v>
      </c>
    </row>
    <row r="68" spans="1:8" ht="26.25" customHeight="1" x14ac:dyDescent="0.4">
      <c r="A68" s="263" t="s">
        <v>101</v>
      </c>
      <c r="B68" s="332">
        <f>(B67/B66)*(B65/B64)*(B63/B62)*(B61/B60)*B59</f>
        <v>1000</v>
      </c>
      <c r="C68" s="927" t="s">
        <v>102</v>
      </c>
      <c r="D68" s="930">
        <f>Rifampicin!D68</f>
        <v>1041.4000000000001</v>
      </c>
      <c r="E68" s="321">
        <v>1</v>
      </c>
      <c r="F68" s="322">
        <v>3196163</v>
      </c>
      <c r="G68" s="409">
        <f>IF(ISBLANK(F68),"-",(F68/$D$50*$D$47*$B$68)*($B$57/$D$68))</f>
        <v>78.237878971197688</v>
      </c>
      <c r="H68" s="325">
        <f t="shared" si="0"/>
        <v>1.0431717196159691</v>
      </c>
    </row>
    <row r="69" spans="1:8" ht="27" customHeight="1" x14ac:dyDescent="0.4">
      <c r="A69" s="311" t="s">
        <v>103</v>
      </c>
      <c r="B69" s="333">
        <f>(D47*B68)/B56*B57</f>
        <v>1126.6986666666669</v>
      </c>
      <c r="C69" s="928"/>
      <c r="D69" s="931"/>
      <c r="E69" s="324">
        <v>2</v>
      </c>
      <c r="F69" s="276">
        <v>3186740</v>
      </c>
      <c r="G69" s="410">
        <f>IF(ISBLANK(F69),"-",(F69/$D$50*$D$47*$B$68)*($B$57/$D$68))</f>
        <v>78.007216287991099</v>
      </c>
      <c r="H69" s="325">
        <f t="shared" si="0"/>
        <v>1.0400962171732147</v>
      </c>
    </row>
    <row r="70" spans="1:8" ht="26.25" customHeight="1" x14ac:dyDescent="0.4">
      <c r="A70" s="933" t="s">
        <v>76</v>
      </c>
      <c r="B70" s="934"/>
      <c r="C70" s="928"/>
      <c r="D70" s="931"/>
      <c r="E70" s="324">
        <v>3</v>
      </c>
      <c r="F70" s="276">
        <v>3183941</v>
      </c>
      <c r="G70" s="410">
        <f>IF(ISBLANK(F70),"-",(F70/$D$50*$D$47*$B$68)*($B$57/$D$68))</f>
        <v>77.938700438442652</v>
      </c>
      <c r="H70" s="325">
        <f t="shared" si="0"/>
        <v>1.0391826725125688</v>
      </c>
    </row>
    <row r="71" spans="1:8" ht="27" customHeight="1" x14ac:dyDescent="0.4">
      <c r="A71" s="935"/>
      <c r="B71" s="936"/>
      <c r="C71" s="929"/>
      <c r="D71" s="932"/>
      <c r="E71" s="327">
        <v>4</v>
      </c>
      <c r="F71" s="328"/>
      <c r="G71" s="411" t="str">
        <f>IF(ISBLANK(F71),"-",(F71/$D$50*$D$47*$B$68)*($B$57/$D$68))</f>
        <v>-</v>
      </c>
      <c r="H71" s="334" t="str">
        <f t="shared" si="0"/>
        <v>-</v>
      </c>
    </row>
    <row r="72" spans="1:8" ht="26.25" customHeight="1" x14ac:dyDescent="0.4">
      <c r="A72" s="335"/>
      <c r="B72" s="335"/>
      <c r="C72" s="335"/>
      <c r="D72" s="335"/>
      <c r="E72" s="335"/>
      <c r="F72" s="337" t="s">
        <v>69</v>
      </c>
      <c r="G72" s="416">
        <f>AVERAGE(G60:G71)</f>
        <v>77.115757067752384</v>
      </c>
      <c r="H72" s="338">
        <f>AVERAGE(H60:H71)</f>
        <v>1.0282100942366985</v>
      </c>
    </row>
    <row r="73" spans="1:8" ht="26.25" customHeight="1" x14ac:dyDescent="0.4">
      <c r="C73" s="335"/>
      <c r="D73" s="335"/>
      <c r="E73" s="335"/>
      <c r="F73" s="339" t="s">
        <v>82</v>
      </c>
      <c r="G73" s="412">
        <f>STDEV(G60:G71)/G72</f>
        <v>9.5085345929544103E-3</v>
      </c>
      <c r="H73" s="412">
        <f>STDEV(H60:H71)/H72</f>
        <v>9.5085345929544138E-3</v>
      </c>
    </row>
    <row r="74" spans="1:8" ht="27" customHeight="1" x14ac:dyDescent="0.4">
      <c r="A74" s="335"/>
      <c r="B74" s="335"/>
      <c r="C74" s="336"/>
      <c r="D74" s="336"/>
      <c r="E74" s="340"/>
      <c r="F74" s="341" t="s">
        <v>18</v>
      </c>
      <c r="G74" s="342">
        <f>COUNT(G60:G71)</f>
        <v>9</v>
      </c>
      <c r="H74" s="342">
        <f>COUNT(H60:H71)</f>
        <v>9</v>
      </c>
    </row>
    <row r="76" spans="1:8" ht="26.25" customHeight="1" x14ac:dyDescent="0.4">
      <c r="A76" s="247" t="s">
        <v>104</v>
      </c>
      <c r="B76" s="343" t="s">
        <v>105</v>
      </c>
      <c r="C76" s="914" t="str">
        <f>B20</f>
        <v xml:space="preserve"> ISONIAZID</v>
      </c>
      <c r="D76" s="914"/>
      <c r="E76" s="344" t="s">
        <v>106</v>
      </c>
      <c r="F76" s="344"/>
      <c r="G76" s="345">
        <f>H72</f>
        <v>1.0282100942366985</v>
      </c>
      <c r="H76" s="346"/>
    </row>
    <row r="77" spans="1:8" ht="18.75" x14ac:dyDescent="0.3">
      <c r="A77" s="246" t="s">
        <v>107</v>
      </c>
      <c r="B77" s="246" t="s">
        <v>108</v>
      </c>
    </row>
    <row r="78" spans="1:8" ht="18.75" x14ac:dyDescent="0.3">
      <c r="A78" s="246"/>
      <c r="B78" s="246"/>
    </row>
    <row r="79" spans="1:8" ht="26.25" customHeight="1" x14ac:dyDescent="0.4">
      <c r="A79" s="247" t="s">
        <v>4</v>
      </c>
      <c r="B79" s="937" t="str">
        <f>B26</f>
        <v>ISONIAZID</v>
      </c>
      <c r="C79" s="937"/>
    </row>
    <row r="80" spans="1:8" ht="26.25" customHeight="1" x14ac:dyDescent="0.4">
      <c r="A80" s="248" t="s">
        <v>46</v>
      </c>
      <c r="B80" s="937" t="str">
        <f>B27</f>
        <v xml:space="preserve">I8 2 </v>
      </c>
      <c r="C80" s="937"/>
    </row>
    <row r="81" spans="1:12" ht="27" customHeight="1" x14ac:dyDescent="0.4">
      <c r="A81" s="248" t="s">
        <v>6</v>
      </c>
      <c r="B81" s="347">
        <f>B28</f>
        <v>98.5</v>
      </c>
    </row>
    <row r="82" spans="1:12" s="14" customFormat="1" ht="27" customHeight="1" x14ac:dyDescent="0.4">
      <c r="A82" s="248" t="s">
        <v>47</v>
      </c>
      <c r="B82" s="250">
        <v>0</v>
      </c>
      <c r="C82" s="916" t="s">
        <v>48</v>
      </c>
      <c r="D82" s="917"/>
      <c r="E82" s="917"/>
      <c r="F82" s="917"/>
      <c r="G82" s="918"/>
      <c r="I82" s="251"/>
      <c r="J82" s="251"/>
      <c r="K82" s="251"/>
      <c r="L82" s="251"/>
    </row>
    <row r="83" spans="1:12" s="14" customFormat="1" ht="19.5" customHeight="1" x14ac:dyDescent="0.3">
      <c r="A83" s="248" t="s">
        <v>49</v>
      </c>
      <c r="B83" s="252">
        <f>B81-B82</f>
        <v>98.5</v>
      </c>
      <c r="C83" s="253"/>
      <c r="D83" s="253"/>
      <c r="E83" s="253"/>
      <c r="F83" s="253"/>
      <c r="G83" s="254"/>
      <c r="I83" s="251"/>
      <c r="J83" s="251"/>
      <c r="K83" s="251"/>
      <c r="L83" s="251"/>
    </row>
    <row r="84" spans="1:12" s="14" customFormat="1" ht="27" customHeight="1" x14ac:dyDescent="0.4">
      <c r="A84" s="248" t="s">
        <v>50</v>
      </c>
      <c r="B84" s="255">
        <v>1</v>
      </c>
      <c r="C84" s="919" t="s">
        <v>109</v>
      </c>
      <c r="D84" s="920"/>
      <c r="E84" s="920"/>
      <c r="F84" s="920"/>
      <c r="G84" s="920"/>
      <c r="H84" s="921"/>
      <c r="I84" s="251"/>
      <c r="J84" s="251"/>
      <c r="K84" s="251"/>
      <c r="L84" s="251"/>
    </row>
    <row r="85" spans="1:12" s="14" customFormat="1" ht="27" customHeight="1" x14ac:dyDescent="0.4">
      <c r="A85" s="248" t="s">
        <v>52</v>
      </c>
      <c r="B85" s="255">
        <v>1</v>
      </c>
      <c r="C85" s="919" t="s">
        <v>110</v>
      </c>
      <c r="D85" s="920"/>
      <c r="E85" s="920"/>
      <c r="F85" s="920"/>
      <c r="G85" s="920"/>
      <c r="H85" s="921"/>
      <c r="I85" s="251"/>
      <c r="J85" s="251"/>
      <c r="K85" s="251"/>
      <c r="L85" s="251"/>
    </row>
    <row r="86" spans="1:12" s="14" customFormat="1" ht="18.75" x14ac:dyDescent="0.3">
      <c r="A86" s="248"/>
      <c r="B86" s="258"/>
      <c r="C86" s="259"/>
      <c r="D86" s="259"/>
      <c r="E86" s="259"/>
      <c r="F86" s="259"/>
      <c r="G86" s="259"/>
      <c r="H86" s="259"/>
      <c r="I86" s="251"/>
      <c r="J86" s="251"/>
      <c r="K86" s="251"/>
      <c r="L86" s="251"/>
    </row>
    <row r="87" spans="1:12" s="14" customFormat="1" ht="18.75" x14ac:dyDescent="0.3">
      <c r="A87" s="248" t="s">
        <v>54</v>
      </c>
      <c r="B87" s="260">
        <f>B84/B85</f>
        <v>1</v>
      </c>
      <c r="C87" s="239" t="s">
        <v>55</v>
      </c>
      <c r="D87" s="239"/>
      <c r="E87" s="239"/>
      <c r="F87" s="239"/>
      <c r="G87" s="239"/>
      <c r="I87" s="251"/>
      <c r="J87" s="251"/>
      <c r="K87" s="251"/>
      <c r="L87" s="251"/>
    </row>
    <row r="88" spans="1:12" ht="19.5" customHeight="1" x14ac:dyDescent="0.3">
      <c r="A88" s="246"/>
      <c r="B88" s="246"/>
    </row>
    <row r="89" spans="1:12" ht="27" customHeight="1" x14ac:dyDescent="0.4">
      <c r="A89" s="261" t="s">
        <v>56</v>
      </c>
      <c r="B89" s="262">
        <v>100</v>
      </c>
      <c r="D89" s="348" t="s">
        <v>57</v>
      </c>
      <c r="E89" s="349"/>
      <c r="F89" s="922" t="s">
        <v>58</v>
      </c>
      <c r="G89" s="923"/>
    </row>
    <row r="90" spans="1:12" ht="27" customHeight="1" x14ac:dyDescent="0.4">
      <c r="A90" s="263" t="s">
        <v>59</v>
      </c>
      <c r="B90" s="264">
        <v>1</v>
      </c>
      <c r="C90" s="350" t="s">
        <v>60</v>
      </c>
      <c r="D90" s="266" t="s">
        <v>61</v>
      </c>
      <c r="E90" s="267" t="s">
        <v>62</v>
      </c>
      <c r="F90" s="266" t="s">
        <v>61</v>
      </c>
      <c r="G90" s="351" t="s">
        <v>62</v>
      </c>
      <c r="I90" s="269" t="s">
        <v>63</v>
      </c>
    </row>
    <row r="91" spans="1:12" ht="26.25" customHeight="1" x14ac:dyDescent="0.4">
      <c r="A91" s="263" t="s">
        <v>64</v>
      </c>
      <c r="B91" s="264">
        <v>1</v>
      </c>
      <c r="C91" s="352">
        <v>1</v>
      </c>
      <c r="D91" s="600">
        <v>4029917</v>
      </c>
      <c r="E91" s="272">
        <f>IF(ISBLANK(D91),"-",$D$101/$D$98*D91)</f>
        <v>3457814.6504532145</v>
      </c>
      <c r="F91" s="600">
        <v>3300605</v>
      </c>
      <c r="G91" s="273">
        <f>IF(ISBLANK(F91),"-",$D$101/$F$98*F91)</f>
        <v>3438903.9617247209</v>
      </c>
      <c r="I91" s="274"/>
    </row>
    <row r="92" spans="1:12" ht="26.25" customHeight="1" x14ac:dyDescent="0.4">
      <c r="A92" s="263" t="s">
        <v>65</v>
      </c>
      <c r="B92" s="264">
        <v>1</v>
      </c>
      <c r="C92" s="336">
        <v>2</v>
      </c>
      <c r="D92" s="601">
        <v>4037888</v>
      </c>
      <c r="E92" s="277">
        <f>IF(ISBLANK(D92),"-",$D$101/$D$98*D92)</f>
        <v>3464654.0569667388</v>
      </c>
      <c r="F92" s="601">
        <v>3308864</v>
      </c>
      <c r="G92" s="278">
        <f>IF(ISBLANK(F92),"-",$D$101/$F$98*F92)</f>
        <v>3447509.0228634775</v>
      </c>
      <c r="I92" s="924">
        <f>ABS((F96/D96*D95)-F95)/D95</f>
        <v>4.3916604639904861E-3</v>
      </c>
    </row>
    <row r="93" spans="1:12" ht="26.25" customHeight="1" x14ac:dyDescent="0.4">
      <c r="A93" s="263" t="s">
        <v>66</v>
      </c>
      <c r="B93" s="264">
        <v>1</v>
      </c>
      <c r="C93" s="336">
        <v>3</v>
      </c>
      <c r="D93" s="601">
        <v>4037264</v>
      </c>
      <c r="E93" s="277">
        <f>IF(ISBLANK(D93),"-",$D$101/$D$98*D93)</f>
        <v>3464118.6423808099</v>
      </c>
      <c r="F93" s="601">
        <v>3306250</v>
      </c>
      <c r="G93" s="278">
        <f>IF(ISBLANK(F93),"-",$D$101/$F$98*F93)</f>
        <v>3444785.4934026818</v>
      </c>
      <c r="I93" s="924"/>
    </row>
    <row r="94" spans="1:12" ht="27" customHeight="1" x14ac:dyDescent="0.4">
      <c r="A94" s="263" t="s">
        <v>67</v>
      </c>
      <c r="B94" s="264">
        <v>1</v>
      </c>
      <c r="C94" s="353">
        <v>4</v>
      </c>
      <c r="D94" s="602"/>
      <c r="E94" s="282" t="str">
        <f>IF(ISBLANK(D94),"-",$D$101/$D$98*D94)</f>
        <v>-</v>
      </c>
      <c r="F94" s="602"/>
      <c r="G94" s="283" t="str">
        <f>IF(ISBLANK(F94),"-",$D$101/$F$98*F94)</f>
        <v>-</v>
      </c>
      <c r="I94" s="284"/>
    </row>
    <row r="95" spans="1:12" ht="27" customHeight="1" x14ac:dyDescent="0.4">
      <c r="A95" s="263" t="s">
        <v>68</v>
      </c>
      <c r="B95" s="264">
        <v>1</v>
      </c>
      <c r="C95" s="354" t="s">
        <v>69</v>
      </c>
      <c r="D95" s="355">
        <f>AVERAGE(D91:D94)</f>
        <v>4035023</v>
      </c>
      <c r="E95" s="287">
        <f>AVERAGE(E91:E94)</f>
        <v>3462195.7832669211</v>
      </c>
      <c r="F95" s="356">
        <f>AVERAGE(F91:F94)</f>
        <v>3305239.6666666665</v>
      </c>
      <c r="G95" s="357">
        <f>AVERAGE(G91:G94)</f>
        <v>3443732.82599696</v>
      </c>
    </row>
    <row r="96" spans="1:12" ht="26.25" customHeight="1" x14ac:dyDescent="0.4">
      <c r="A96" s="263" t="s">
        <v>70</v>
      </c>
      <c r="B96" s="249">
        <v>1</v>
      </c>
      <c r="C96" s="358" t="s">
        <v>111</v>
      </c>
      <c r="D96" s="359">
        <v>9.86</v>
      </c>
      <c r="E96" s="279"/>
      <c r="F96" s="291">
        <v>8.1199999999999992</v>
      </c>
    </row>
    <row r="97" spans="1:10" ht="26.25" customHeight="1" x14ac:dyDescent="0.4">
      <c r="A97" s="263" t="s">
        <v>72</v>
      </c>
      <c r="B97" s="249">
        <v>1</v>
      </c>
      <c r="C97" s="360" t="s">
        <v>112</v>
      </c>
      <c r="D97" s="361">
        <f>D96*$B$87</f>
        <v>9.86</v>
      </c>
      <c r="E97" s="294"/>
      <c r="F97" s="293">
        <f>F96*$B$87</f>
        <v>8.1199999999999992</v>
      </c>
    </row>
    <row r="98" spans="1:10" ht="19.5" customHeight="1" x14ac:dyDescent="0.3">
      <c r="A98" s="263" t="s">
        <v>74</v>
      </c>
      <c r="B98" s="362">
        <f>(B97/B96)*(B95/B94)*(B93/B92)*(B91/B90)*B89</f>
        <v>100</v>
      </c>
      <c r="C98" s="360" t="s">
        <v>113</v>
      </c>
      <c r="D98" s="363">
        <f>D97*$B$83/100</f>
        <v>9.7120999999999995</v>
      </c>
      <c r="E98" s="297"/>
      <c r="F98" s="296">
        <f>F97*$B$83/100</f>
        <v>7.9981999999999998</v>
      </c>
    </row>
    <row r="99" spans="1:10" ht="19.5" customHeight="1" x14ac:dyDescent="0.3">
      <c r="A99" s="910" t="s">
        <v>76</v>
      </c>
      <c r="B99" s="925"/>
      <c r="C99" s="360" t="s">
        <v>114</v>
      </c>
      <c r="D99" s="364">
        <f>D98/$B$98</f>
        <v>9.7120999999999999E-2</v>
      </c>
      <c r="E99" s="297"/>
      <c r="F99" s="300">
        <f>F98/$B$98</f>
        <v>7.9981999999999998E-2</v>
      </c>
      <c r="G99" s="365"/>
      <c r="H99" s="289"/>
    </row>
    <row r="100" spans="1:10" ht="19.5" customHeight="1" x14ac:dyDescent="0.3">
      <c r="A100" s="912"/>
      <c r="B100" s="926"/>
      <c r="C100" s="360" t="s">
        <v>78</v>
      </c>
      <c r="D100" s="366">
        <f>$B$56/$B$116</f>
        <v>8.3333333333333329E-2</v>
      </c>
      <c r="F100" s="305"/>
      <c r="G100" s="367"/>
      <c r="H100" s="289"/>
    </row>
    <row r="101" spans="1:10" ht="18.75" x14ac:dyDescent="0.3">
      <c r="C101" s="360" t="s">
        <v>79</v>
      </c>
      <c r="D101" s="361">
        <f>D100*$B$98</f>
        <v>8.3333333333333321</v>
      </c>
      <c r="F101" s="305"/>
      <c r="G101" s="365"/>
      <c r="H101" s="289"/>
    </row>
    <row r="102" spans="1:10" ht="19.5" customHeight="1" x14ac:dyDescent="0.3">
      <c r="C102" s="368" t="s">
        <v>80</v>
      </c>
      <c r="D102" s="369">
        <f>D101/B34</f>
        <v>8.3333333333333321</v>
      </c>
      <c r="F102" s="309"/>
      <c r="G102" s="365"/>
      <c r="H102" s="289"/>
      <c r="J102" s="370"/>
    </row>
    <row r="103" spans="1:10" ht="18.75" x14ac:dyDescent="0.3">
      <c r="C103" s="371" t="s">
        <v>115</v>
      </c>
      <c r="D103" s="372">
        <f>AVERAGE(E91:E94,G91:G94)</f>
        <v>3452964.304631941</v>
      </c>
      <c r="F103" s="309"/>
      <c r="G103" s="373"/>
      <c r="H103" s="289"/>
      <c r="J103" s="374"/>
    </row>
    <row r="104" spans="1:10" ht="18.75" x14ac:dyDescent="0.3">
      <c r="C104" s="339" t="s">
        <v>82</v>
      </c>
      <c r="D104" s="375">
        <f>STDEV(E91:E94,G91:G94)/D103</f>
        <v>3.1163076710208587E-3</v>
      </c>
      <c r="F104" s="309"/>
      <c r="G104" s="365"/>
      <c r="H104" s="289"/>
      <c r="J104" s="374"/>
    </row>
    <row r="105" spans="1:10" ht="19.5" customHeight="1" x14ac:dyDescent="0.3">
      <c r="C105" s="341" t="s">
        <v>18</v>
      </c>
      <c r="D105" s="376">
        <f>COUNT(E91:E94,G91:G94)</f>
        <v>6</v>
      </c>
      <c r="F105" s="309"/>
      <c r="G105" s="365"/>
      <c r="H105" s="289"/>
      <c r="J105" s="374"/>
    </row>
    <row r="106" spans="1:10" ht="19.5" customHeight="1" x14ac:dyDescent="0.3">
      <c r="A106" s="313"/>
      <c r="B106" s="313"/>
      <c r="C106" s="313"/>
      <c r="D106" s="313"/>
      <c r="E106" s="313"/>
    </row>
    <row r="107" spans="1:10" ht="26.25" customHeight="1" x14ac:dyDescent="0.4">
      <c r="A107" s="261" t="s">
        <v>116</v>
      </c>
      <c r="B107" s="262">
        <v>900</v>
      </c>
      <c r="C107" s="377" t="s">
        <v>117</v>
      </c>
      <c r="D107" s="378" t="s">
        <v>61</v>
      </c>
      <c r="E107" s="379" t="s">
        <v>118</v>
      </c>
      <c r="F107" s="380" t="s">
        <v>119</v>
      </c>
    </row>
    <row r="108" spans="1:10" ht="26.25" customHeight="1" x14ac:dyDescent="0.4">
      <c r="A108" s="263" t="s">
        <v>120</v>
      </c>
      <c r="B108" s="264">
        <v>1</v>
      </c>
      <c r="C108" s="381">
        <v>1</v>
      </c>
      <c r="D108" s="382">
        <v>3205012</v>
      </c>
      <c r="E108" s="413">
        <f t="shared" ref="E108:E113" si="1">IF(ISBLANK(D108),"-",D108/$D$103*$D$100*$B$116)</f>
        <v>69.614359950825545</v>
      </c>
      <c r="F108" s="383">
        <f t="shared" ref="F108:F113" si="2">IF(ISBLANK(D108), "-", E108/$B$56)</f>
        <v>0.92819146601100722</v>
      </c>
    </row>
    <row r="109" spans="1:10" ht="26.25" customHeight="1" x14ac:dyDescent="0.4">
      <c r="A109" s="263" t="s">
        <v>93</v>
      </c>
      <c r="B109" s="264">
        <v>1</v>
      </c>
      <c r="C109" s="381">
        <v>2</v>
      </c>
      <c r="D109" s="382">
        <v>3197141</v>
      </c>
      <c r="E109" s="414">
        <f t="shared" si="1"/>
        <v>69.443398148756486</v>
      </c>
      <c r="F109" s="384">
        <f t="shared" si="2"/>
        <v>0.92591197531675318</v>
      </c>
    </row>
    <row r="110" spans="1:10" ht="26.25" customHeight="1" x14ac:dyDescent="0.4">
      <c r="A110" s="263" t="s">
        <v>94</v>
      </c>
      <c r="B110" s="264">
        <v>1</v>
      </c>
      <c r="C110" s="381">
        <v>3</v>
      </c>
      <c r="D110" s="382">
        <v>3207359</v>
      </c>
      <c r="E110" s="414">
        <f t="shared" si="1"/>
        <v>69.66533788875671</v>
      </c>
      <c r="F110" s="384">
        <f t="shared" si="2"/>
        <v>0.92887117185008949</v>
      </c>
    </row>
    <row r="111" spans="1:10" ht="26.25" customHeight="1" x14ac:dyDescent="0.4">
      <c r="A111" s="263" t="s">
        <v>95</v>
      </c>
      <c r="B111" s="264">
        <v>1</v>
      </c>
      <c r="C111" s="381">
        <v>4</v>
      </c>
      <c r="D111" s="382">
        <v>3202991</v>
      </c>
      <c r="E111" s="414">
        <f t="shared" si="1"/>
        <v>69.570462885397831</v>
      </c>
      <c r="F111" s="384">
        <f t="shared" si="2"/>
        <v>0.92760617180530436</v>
      </c>
    </row>
    <row r="112" spans="1:10" ht="26.25" customHeight="1" x14ac:dyDescent="0.4">
      <c r="A112" s="263" t="s">
        <v>96</v>
      </c>
      <c r="B112" s="264">
        <v>1</v>
      </c>
      <c r="C112" s="381">
        <v>5</v>
      </c>
      <c r="D112" s="382">
        <v>3196918</v>
      </c>
      <c r="E112" s="414">
        <f t="shared" si="1"/>
        <v>69.438554484436651</v>
      </c>
      <c r="F112" s="384">
        <f t="shared" si="2"/>
        <v>0.92584739312582198</v>
      </c>
    </row>
    <row r="113" spans="1:10" ht="26.25" customHeight="1" x14ac:dyDescent="0.4">
      <c r="A113" s="263" t="s">
        <v>98</v>
      </c>
      <c r="B113" s="264">
        <v>1</v>
      </c>
      <c r="C113" s="385">
        <v>6</v>
      </c>
      <c r="D113" s="386">
        <v>3201014</v>
      </c>
      <c r="E113" s="415">
        <f t="shared" si="1"/>
        <v>69.527521520553393</v>
      </c>
      <c r="F113" s="387">
        <f t="shared" si="2"/>
        <v>0.92703362027404523</v>
      </c>
    </row>
    <row r="114" spans="1:10" ht="26.25" customHeight="1" x14ac:dyDescent="0.4">
      <c r="A114" s="263" t="s">
        <v>99</v>
      </c>
      <c r="B114" s="264">
        <v>1</v>
      </c>
      <c r="C114" s="381"/>
      <c r="D114" s="336"/>
      <c r="E114" s="238"/>
      <c r="F114" s="388"/>
    </row>
    <row r="115" spans="1:10" ht="26.25" customHeight="1" x14ac:dyDescent="0.4">
      <c r="A115" s="263" t="s">
        <v>100</v>
      </c>
      <c r="B115" s="264">
        <v>1</v>
      </c>
      <c r="C115" s="381"/>
      <c r="D115" s="389" t="s">
        <v>69</v>
      </c>
      <c r="E115" s="417">
        <f>AVERAGE(E108:E113)</f>
        <v>69.543272479787774</v>
      </c>
      <c r="F115" s="390">
        <f>AVERAGE(F108:F113)</f>
        <v>0.92724363306383684</v>
      </c>
    </row>
    <row r="116" spans="1:10" ht="27" customHeight="1" x14ac:dyDescent="0.4">
      <c r="A116" s="263" t="s">
        <v>101</v>
      </c>
      <c r="B116" s="295">
        <f>(B115/B114)*(B113/B112)*(B111/B110)*(B109/B108)*B107</f>
        <v>900</v>
      </c>
      <c r="C116" s="391"/>
      <c r="D116" s="354" t="s">
        <v>82</v>
      </c>
      <c r="E116" s="392">
        <f>STDEV(E108:E113)/E115</f>
        <v>1.3160464458362388E-3</v>
      </c>
      <c r="F116" s="392">
        <f>STDEV(F108:F113)/F115</f>
        <v>1.316046445836236E-3</v>
      </c>
      <c r="I116" s="238"/>
    </row>
    <row r="117" spans="1:10" ht="27" customHeight="1" x14ac:dyDescent="0.4">
      <c r="A117" s="910" t="s">
        <v>76</v>
      </c>
      <c r="B117" s="911"/>
      <c r="C117" s="393"/>
      <c r="D117" s="394" t="s">
        <v>18</v>
      </c>
      <c r="E117" s="395">
        <f>COUNT(E108:E113)</f>
        <v>6</v>
      </c>
      <c r="F117" s="395">
        <f>COUNT(F108:F113)</f>
        <v>6</v>
      </c>
      <c r="I117" s="238"/>
      <c r="J117" s="374"/>
    </row>
    <row r="118" spans="1:10" ht="19.5" customHeight="1" x14ac:dyDescent="0.3">
      <c r="A118" s="912"/>
      <c r="B118" s="913"/>
      <c r="C118" s="238"/>
      <c r="D118" s="238"/>
      <c r="E118" s="238"/>
      <c r="F118" s="336"/>
      <c r="G118" s="238"/>
      <c r="H118" s="238"/>
      <c r="I118" s="238"/>
    </row>
    <row r="119" spans="1:10" ht="18.75" x14ac:dyDescent="0.3">
      <c r="A119" s="404"/>
      <c r="B119" s="259"/>
      <c r="C119" s="238"/>
      <c r="D119" s="238"/>
      <c r="E119" s="238"/>
      <c r="F119" s="336"/>
      <c r="G119" s="238"/>
      <c r="H119" s="238"/>
      <c r="I119" s="238"/>
    </row>
    <row r="120" spans="1:10" ht="26.25" customHeight="1" x14ac:dyDescent="0.4">
      <c r="A120" s="247" t="s">
        <v>104</v>
      </c>
      <c r="B120" s="343" t="s">
        <v>121</v>
      </c>
      <c r="C120" s="914" t="str">
        <f>B20</f>
        <v xml:space="preserve"> ISONIAZID</v>
      </c>
      <c r="D120" s="914"/>
      <c r="E120" s="344" t="s">
        <v>122</v>
      </c>
      <c r="F120" s="344"/>
      <c r="G120" s="345">
        <f>F115</f>
        <v>0.92724363306383684</v>
      </c>
      <c r="H120" s="238"/>
      <c r="I120" s="238"/>
    </row>
    <row r="121" spans="1:10" ht="19.5" customHeight="1" x14ac:dyDescent="0.3">
      <c r="A121" s="396"/>
      <c r="B121" s="396"/>
      <c r="C121" s="397"/>
      <c r="D121" s="397"/>
      <c r="E121" s="397"/>
      <c r="F121" s="397"/>
      <c r="G121" s="397"/>
      <c r="H121" s="397"/>
    </row>
    <row r="122" spans="1:10" ht="18.75" x14ac:dyDescent="0.3">
      <c r="B122" s="915" t="s">
        <v>24</v>
      </c>
      <c r="C122" s="915"/>
      <c r="E122" s="350" t="s">
        <v>25</v>
      </c>
      <c r="F122" s="398"/>
      <c r="G122" s="915" t="s">
        <v>26</v>
      </c>
      <c r="H122" s="915"/>
    </row>
    <row r="123" spans="1:10" ht="69.95" customHeight="1" x14ac:dyDescent="0.3">
      <c r="A123" s="399" t="s">
        <v>27</v>
      </c>
      <c r="B123" s="400"/>
      <c r="C123" s="400"/>
      <c r="E123" s="400"/>
      <c r="F123" s="238"/>
      <c r="G123" s="401"/>
      <c r="H123" s="401"/>
    </row>
    <row r="124" spans="1:10" ht="69.95" customHeight="1" x14ac:dyDescent="0.3">
      <c r="A124" s="399" t="s">
        <v>28</v>
      </c>
      <c r="B124" s="402"/>
      <c r="C124" s="402"/>
      <c r="E124" s="402"/>
      <c r="F124" s="238"/>
      <c r="G124" s="403"/>
      <c r="H124" s="403"/>
    </row>
    <row r="125" spans="1:10" ht="18.75" x14ac:dyDescent="0.3">
      <c r="A125" s="335"/>
      <c r="B125" s="335"/>
      <c r="C125" s="336"/>
      <c r="D125" s="336"/>
      <c r="E125" s="336"/>
      <c r="F125" s="340"/>
      <c r="G125" s="336"/>
      <c r="H125" s="336"/>
      <c r="I125" s="238"/>
    </row>
    <row r="126" spans="1:10" ht="18.75" x14ac:dyDescent="0.3">
      <c r="A126" s="335"/>
      <c r="B126" s="335"/>
      <c r="C126" s="336"/>
      <c r="D126" s="336"/>
      <c r="E126" s="336"/>
      <c r="F126" s="340"/>
      <c r="G126" s="336"/>
      <c r="H126" s="336"/>
      <c r="I126" s="238"/>
    </row>
    <row r="127" spans="1:10" ht="18.75" x14ac:dyDescent="0.3">
      <c r="A127" s="335"/>
      <c r="B127" s="335"/>
      <c r="C127" s="336"/>
      <c r="D127" s="336"/>
      <c r="E127" s="336"/>
      <c r="F127" s="340"/>
      <c r="G127" s="336"/>
      <c r="H127" s="336"/>
      <c r="I127" s="238"/>
    </row>
    <row r="128" spans="1:10" ht="18.75" x14ac:dyDescent="0.3">
      <c r="A128" s="335"/>
      <c r="B128" s="335"/>
      <c r="C128" s="336"/>
      <c r="D128" s="336"/>
      <c r="E128" s="336"/>
      <c r="F128" s="340"/>
      <c r="G128" s="336"/>
      <c r="H128" s="336"/>
      <c r="I128" s="238"/>
    </row>
    <row r="129" spans="1:9" ht="18.75" x14ac:dyDescent="0.3">
      <c r="A129" s="335"/>
      <c r="B129" s="335"/>
      <c r="C129" s="336"/>
      <c r="D129" s="336"/>
      <c r="E129" s="336"/>
      <c r="F129" s="340"/>
      <c r="G129" s="336"/>
      <c r="H129" s="336"/>
      <c r="I129" s="238"/>
    </row>
    <row r="130" spans="1:9" ht="18.75" x14ac:dyDescent="0.3">
      <c r="A130" s="335"/>
      <c r="B130" s="335"/>
      <c r="C130" s="336"/>
      <c r="D130" s="336"/>
      <c r="E130" s="336"/>
      <c r="F130" s="340"/>
      <c r="G130" s="336"/>
      <c r="H130" s="336"/>
      <c r="I130" s="238"/>
    </row>
    <row r="131" spans="1:9" ht="18.75" x14ac:dyDescent="0.3">
      <c r="A131" s="335"/>
      <c r="B131" s="335"/>
      <c r="C131" s="336"/>
      <c r="D131" s="336"/>
      <c r="E131" s="336"/>
      <c r="F131" s="340"/>
      <c r="G131" s="336"/>
      <c r="H131" s="336"/>
      <c r="I131" s="238"/>
    </row>
    <row r="132" spans="1:9" ht="18.75" x14ac:dyDescent="0.3">
      <c r="A132" s="335"/>
      <c r="B132" s="335"/>
      <c r="C132" s="336"/>
      <c r="D132" s="336"/>
      <c r="E132" s="336"/>
      <c r="F132" s="340"/>
      <c r="G132" s="336"/>
      <c r="H132" s="336"/>
      <c r="I132" s="238"/>
    </row>
    <row r="133" spans="1:9" ht="18.75" x14ac:dyDescent="0.3">
      <c r="A133" s="335"/>
      <c r="B133" s="335"/>
      <c r="C133" s="336"/>
      <c r="D133" s="336"/>
      <c r="E133" s="336"/>
      <c r="F133" s="340"/>
      <c r="G133" s="336"/>
      <c r="H133" s="336"/>
      <c r="I133" s="23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view="pageBreakPreview" topLeftCell="A13" zoomScale="60" zoomScaleNormal="100" workbookViewId="0">
      <selection activeCell="F54" sqref="F54"/>
    </sheetView>
  </sheetViews>
  <sheetFormatPr defaultRowHeight="13.5" x14ac:dyDescent="0.25"/>
  <cols>
    <col min="1" max="1" width="27.5703125" style="604" customWidth="1"/>
    <col min="2" max="2" width="20.42578125" style="604" customWidth="1"/>
    <col min="3" max="3" width="33.7109375" style="604" customWidth="1"/>
    <col min="4" max="4" width="25.85546875" style="604" customWidth="1"/>
    <col min="5" max="5" width="25.7109375" style="604" customWidth="1"/>
    <col min="6" max="6" width="23.140625" style="604" customWidth="1"/>
    <col min="7" max="7" width="28.42578125" style="604" customWidth="1"/>
    <col min="8" max="8" width="21.5703125" style="604" customWidth="1"/>
    <col min="9" max="9" width="9.140625" style="604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947" t="s">
        <v>0</v>
      </c>
      <c r="B15" s="947"/>
      <c r="C15" s="947"/>
      <c r="D15" s="947"/>
      <c r="E15" s="947"/>
    </row>
    <row r="16" spans="1:6" ht="16.5" customHeight="1" x14ac:dyDescent="0.3">
      <c r="A16" s="56" t="s">
        <v>1</v>
      </c>
      <c r="B16" s="52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53"/>
    </row>
    <row r="18" spans="1:5" ht="16.5" customHeight="1" x14ac:dyDescent="0.3">
      <c r="A18" s="55" t="s">
        <v>4</v>
      </c>
      <c r="B18" s="607" t="s">
        <v>136</v>
      </c>
      <c r="C18" s="53"/>
      <c r="D18" s="53"/>
      <c r="E18" s="53"/>
    </row>
    <row r="19" spans="1:5" ht="16.5" customHeight="1" x14ac:dyDescent="0.3">
      <c r="A19" s="55" t="s">
        <v>6</v>
      </c>
      <c r="B19" s="653" t="s">
        <v>139</v>
      </c>
      <c r="C19" s="53"/>
      <c r="D19" s="53"/>
      <c r="E19" s="53"/>
    </row>
    <row r="20" spans="1:5" ht="16.5" customHeight="1" x14ac:dyDescent="0.3">
      <c r="A20" s="8" t="s">
        <v>7</v>
      </c>
      <c r="B20" s="12">
        <v>43.25</v>
      </c>
      <c r="C20" s="53"/>
      <c r="D20" s="53"/>
      <c r="E20" s="53"/>
    </row>
    <row r="21" spans="1:5" ht="16.5" customHeight="1" x14ac:dyDescent="0.3">
      <c r="A21" s="8" t="s">
        <v>8</v>
      </c>
      <c r="B21" s="13">
        <f>B20/100</f>
        <v>0.4325</v>
      </c>
      <c r="C21" s="53"/>
      <c r="D21" s="53"/>
      <c r="E21" s="53"/>
    </row>
    <row r="22" spans="1:5" ht="15.75" customHeight="1" x14ac:dyDescent="0.25">
      <c r="A22" s="53"/>
      <c r="B22" s="53"/>
      <c r="C22" s="53"/>
      <c r="D22" s="53"/>
      <c r="E22" s="53"/>
    </row>
    <row r="23" spans="1:5" ht="16.5" customHeight="1" x14ac:dyDescent="0.3">
      <c r="A23" s="16" t="s">
        <v>11</v>
      </c>
      <c r="B23" s="15" t="s">
        <v>12</v>
      </c>
      <c r="C23" s="16" t="s">
        <v>13</v>
      </c>
      <c r="D23" s="16" t="s">
        <v>14</v>
      </c>
      <c r="E23" s="16" t="s">
        <v>15</v>
      </c>
    </row>
    <row r="24" spans="1:5" ht="16.5" customHeight="1" x14ac:dyDescent="0.3">
      <c r="A24" s="17">
        <v>1</v>
      </c>
      <c r="B24" s="18">
        <v>10712237</v>
      </c>
      <c r="C24" s="18">
        <v>9206.5</v>
      </c>
      <c r="D24" s="19">
        <v>1.1000000000000001</v>
      </c>
      <c r="E24" s="20">
        <v>3.1</v>
      </c>
    </row>
    <row r="25" spans="1:5" ht="16.5" customHeight="1" x14ac:dyDescent="0.3">
      <c r="A25" s="17">
        <v>2</v>
      </c>
      <c r="B25" s="18">
        <v>10710060</v>
      </c>
      <c r="C25" s="18">
        <v>9206.1</v>
      </c>
      <c r="D25" s="19">
        <v>1.1000000000000001</v>
      </c>
      <c r="E25" s="19">
        <v>3.1</v>
      </c>
    </row>
    <row r="26" spans="1:5" ht="16.5" customHeight="1" x14ac:dyDescent="0.3">
      <c r="A26" s="17">
        <v>3</v>
      </c>
      <c r="B26" s="18">
        <v>10711877</v>
      </c>
      <c r="C26" s="18">
        <v>9225.1</v>
      </c>
      <c r="D26" s="19">
        <v>1.1000000000000001</v>
      </c>
      <c r="E26" s="19">
        <v>3.1</v>
      </c>
    </row>
    <row r="27" spans="1:5" ht="16.5" customHeight="1" x14ac:dyDescent="0.3">
      <c r="A27" s="17">
        <v>4</v>
      </c>
      <c r="B27" s="18">
        <v>10711860</v>
      </c>
      <c r="C27" s="18">
        <v>9293.7000000000007</v>
      </c>
      <c r="D27" s="19">
        <v>1</v>
      </c>
      <c r="E27" s="19">
        <v>3.1070000000000002</v>
      </c>
    </row>
    <row r="28" spans="1:5" ht="16.5" customHeight="1" x14ac:dyDescent="0.3">
      <c r="A28" s="17">
        <v>5</v>
      </c>
      <c r="B28" s="18">
        <v>10709634</v>
      </c>
      <c r="C28" s="18">
        <v>9273.2000000000007</v>
      </c>
      <c r="D28" s="19">
        <v>1.1000000000000001</v>
      </c>
      <c r="E28" s="19">
        <v>3.1</v>
      </c>
    </row>
    <row r="29" spans="1:5" ht="16.5" customHeight="1" x14ac:dyDescent="0.3">
      <c r="A29" s="17">
        <v>6</v>
      </c>
      <c r="B29" s="21">
        <v>10711142</v>
      </c>
      <c r="C29" s="21">
        <v>9262.5</v>
      </c>
      <c r="D29" s="22">
        <v>1.1000000000000001</v>
      </c>
      <c r="E29" s="22">
        <v>3.1</v>
      </c>
    </row>
    <row r="30" spans="1:5" ht="16.5" customHeight="1" x14ac:dyDescent="0.3">
      <c r="A30" s="23" t="s">
        <v>16</v>
      </c>
      <c r="B30" s="24">
        <f>AVERAGE(B24:B29)</f>
        <v>10711135</v>
      </c>
      <c r="C30" s="25">
        <f>AVERAGE(C24:C29)</f>
        <v>9244.5166666666646</v>
      </c>
      <c r="D30" s="26">
        <f>AVERAGE(D24:D29)</f>
        <v>1.0833333333333333</v>
      </c>
      <c r="E30" s="26">
        <f>AVERAGE(E24:E29)</f>
        <v>3.1011666666666664</v>
      </c>
    </row>
    <row r="31" spans="1:5" ht="16.5" customHeight="1" x14ac:dyDescent="0.3">
      <c r="A31" s="27" t="s">
        <v>17</v>
      </c>
      <c r="B31" s="28">
        <f>(STDEV(B24:B29)/B30)</f>
        <v>9.9675642676570392E-5</v>
      </c>
      <c r="C31" s="29"/>
      <c r="D31" s="29"/>
      <c r="E31" s="30"/>
    </row>
    <row r="32" spans="1:5" s="604" customFormat="1" ht="16.5" customHeight="1" x14ac:dyDescent="0.3">
      <c r="A32" s="31" t="s">
        <v>18</v>
      </c>
      <c r="B32" s="32">
        <f>COUNT(B24:B29)</f>
        <v>6</v>
      </c>
      <c r="C32" s="33"/>
      <c r="D32" s="54"/>
      <c r="E32" s="35"/>
    </row>
    <row r="33" spans="1:5" s="604" customFormat="1" ht="15.75" customHeight="1" x14ac:dyDescent="0.25">
      <c r="A33" s="53"/>
      <c r="B33" s="53"/>
      <c r="C33" s="53"/>
      <c r="D33" s="53"/>
      <c r="E33" s="53"/>
    </row>
    <row r="34" spans="1:5" s="604" customFormat="1" ht="16.5" customHeight="1" x14ac:dyDescent="0.3">
      <c r="A34" s="55" t="s">
        <v>19</v>
      </c>
      <c r="B34" s="40" t="s">
        <v>20</v>
      </c>
      <c r="C34" s="39"/>
      <c r="D34" s="39"/>
      <c r="E34" s="39"/>
    </row>
    <row r="35" spans="1:5" ht="16.5" customHeight="1" x14ac:dyDescent="0.3">
      <c r="A35" s="55"/>
      <c r="B35" s="40" t="s">
        <v>144</v>
      </c>
      <c r="C35" s="39"/>
      <c r="D35" s="39"/>
      <c r="E35" s="39"/>
    </row>
    <row r="36" spans="1:5" ht="16.5" customHeight="1" x14ac:dyDescent="0.3">
      <c r="A36" s="55"/>
      <c r="B36" s="40" t="s">
        <v>22</v>
      </c>
      <c r="C36" s="39"/>
      <c r="D36" s="39"/>
      <c r="E36" s="39"/>
    </row>
    <row r="37" spans="1:5" ht="15.75" customHeight="1" x14ac:dyDescent="0.25">
      <c r="A37" s="53"/>
      <c r="B37" s="53"/>
      <c r="C37" s="53"/>
      <c r="D37" s="53"/>
      <c r="E37" s="53"/>
    </row>
    <row r="38" spans="1:5" ht="16.5" customHeight="1" x14ac:dyDescent="0.3">
      <c r="A38" s="56" t="s">
        <v>1</v>
      </c>
      <c r="B38" s="52" t="s">
        <v>23</v>
      </c>
    </row>
    <row r="39" spans="1:5" ht="16.5" customHeight="1" x14ac:dyDescent="0.3">
      <c r="A39" s="55" t="s">
        <v>4</v>
      </c>
      <c r="B39" s="607" t="s">
        <v>136</v>
      </c>
      <c r="C39" s="53"/>
      <c r="D39" s="53"/>
      <c r="E39" s="53"/>
    </row>
    <row r="40" spans="1:5" ht="16.5" customHeight="1" x14ac:dyDescent="0.3">
      <c r="A40" s="55" t="s">
        <v>6</v>
      </c>
      <c r="B40" s="12" t="s">
        <v>133</v>
      </c>
      <c r="C40" s="53"/>
      <c r="D40" s="53"/>
      <c r="E40" s="53"/>
    </row>
    <row r="41" spans="1:5" ht="16.5" customHeight="1" x14ac:dyDescent="0.3">
      <c r="A41" s="8" t="s">
        <v>7</v>
      </c>
      <c r="B41" s="12">
        <v>43.25</v>
      </c>
      <c r="C41" s="53"/>
      <c r="D41" s="53"/>
      <c r="E41" s="53"/>
    </row>
    <row r="42" spans="1:5" ht="16.5" customHeight="1" x14ac:dyDescent="0.3">
      <c r="A42" s="8" t="s">
        <v>8</v>
      </c>
      <c r="B42" s="13">
        <f>B41/100</f>
        <v>0.4325</v>
      </c>
      <c r="C42" s="53"/>
      <c r="D42" s="53"/>
      <c r="E42" s="53"/>
    </row>
    <row r="43" spans="1:5" ht="15.75" customHeight="1" x14ac:dyDescent="0.25">
      <c r="A43" s="53"/>
      <c r="B43" s="53"/>
      <c r="C43" s="53"/>
      <c r="D43" s="53"/>
      <c r="E43" s="53"/>
    </row>
    <row r="44" spans="1:5" ht="16.5" customHeight="1" x14ac:dyDescent="0.3">
      <c r="A44" s="16" t="s">
        <v>11</v>
      </c>
      <c r="B44" s="15" t="s">
        <v>12</v>
      </c>
      <c r="C44" s="16" t="s">
        <v>13</v>
      </c>
      <c r="D44" s="16" t="s">
        <v>14</v>
      </c>
      <c r="E44" s="16" t="s">
        <v>15</v>
      </c>
    </row>
    <row r="45" spans="1:5" ht="16.5" customHeight="1" x14ac:dyDescent="0.3">
      <c r="A45" s="17">
        <v>1</v>
      </c>
      <c r="B45" s="18">
        <v>10712237</v>
      </c>
      <c r="C45" s="18">
        <v>9206.5</v>
      </c>
      <c r="D45" s="19">
        <v>1.1000000000000001</v>
      </c>
      <c r="E45" s="20">
        <v>3.1</v>
      </c>
    </row>
    <row r="46" spans="1:5" ht="16.5" customHeight="1" x14ac:dyDescent="0.3">
      <c r="A46" s="17">
        <v>2</v>
      </c>
      <c r="B46" s="18">
        <v>10710060</v>
      </c>
      <c r="C46" s="18">
        <v>9206.1</v>
      </c>
      <c r="D46" s="19">
        <v>1.1000000000000001</v>
      </c>
      <c r="E46" s="19">
        <v>3.1</v>
      </c>
    </row>
    <row r="47" spans="1:5" ht="16.5" customHeight="1" x14ac:dyDescent="0.3">
      <c r="A47" s="17">
        <v>3</v>
      </c>
      <c r="B47" s="18">
        <v>10711877</v>
      </c>
      <c r="C47" s="18">
        <v>9225.1</v>
      </c>
      <c r="D47" s="19">
        <v>1.1000000000000001</v>
      </c>
      <c r="E47" s="19">
        <v>3.1</v>
      </c>
    </row>
    <row r="48" spans="1:5" ht="16.5" customHeight="1" x14ac:dyDescent="0.3">
      <c r="A48" s="17">
        <v>4</v>
      </c>
      <c r="B48" s="18">
        <v>10711860</v>
      </c>
      <c r="C48" s="18">
        <v>9293.7000000000007</v>
      </c>
      <c r="D48" s="19">
        <v>1</v>
      </c>
      <c r="E48" s="19">
        <v>3.1070000000000002</v>
      </c>
    </row>
    <row r="49" spans="1:7" ht="16.5" customHeight="1" x14ac:dyDescent="0.3">
      <c r="A49" s="17">
        <v>5</v>
      </c>
      <c r="B49" s="18">
        <v>10709634</v>
      </c>
      <c r="C49" s="18">
        <v>9273.2000000000007</v>
      </c>
      <c r="D49" s="19">
        <v>1.1000000000000001</v>
      </c>
      <c r="E49" s="19">
        <v>3.1</v>
      </c>
    </row>
    <row r="50" spans="1:7" ht="16.5" customHeight="1" x14ac:dyDescent="0.3">
      <c r="A50" s="17">
        <v>6</v>
      </c>
      <c r="B50" s="21">
        <v>10711142</v>
      </c>
      <c r="C50" s="21">
        <v>9262.5</v>
      </c>
      <c r="D50" s="22">
        <v>1.1000000000000001</v>
      </c>
      <c r="E50" s="22">
        <v>3.1</v>
      </c>
    </row>
    <row r="51" spans="1:7" ht="16.5" customHeight="1" x14ac:dyDescent="0.3">
      <c r="A51" s="23" t="s">
        <v>16</v>
      </c>
      <c r="B51" s="24">
        <f>AVERAGE(B45:B50)</f>
        <v>10711135</v>
      </c>
      <c r="C51" s="25">
        <f>AVERAGE(C45:C50)</f>
        <v>9244.5166666666646</v>
      </c>
      <c r="D51" s="26">
        <f>AVERAGE(D45:D50)</f>
        <v>1.0833333333333333</v>
      </c>
      <c r="E51" s="26">
        <f>AVERAGE(E45:E50)</f>
        <v>3.1011666666666664</v>
      </c>
    </row>
    <row r="52" spans="1:7" ht="16.5" customHeight="1" x14ac:dyDescent="0.3">
      <c r="A52" s="27" t="s">
        <v>17</v>
      </c>
      <c r="B52" s="28">
        <f>(STDEV(B45:B50)/B51)</f>
        <v>9.9675642676570392E-5</v>
      </c>
      <c r="C52" s="29"/>
      <c r="D52" s="29"/>
      <c r="E52" s="30"/>
    </row>
    <row r="53" spans="1:7" s="604" customFormat="1" ht="16.5" customHeight="1" x14ac:dyDescent="0.3">
      <c r="A53" s="31" t="s">
        <v>18</v>
      </c>
      <c r="B53" s="32">
        <f>COUNT(B45:B50)</f>
        <v>6</v>
      </c>
      <c r="C53" s="33"/>
      <c r="D53" s="54"/>
      <c r="E53" s="35"/>
    </row>
    <row r="54" spans="1:7" s="604" customFormat="1" ht="15.75" customHeight="1" x14ac:dyDescent="0.25">
      <c r="A54" s="53"/>
      <c r="B54" s="53"/>
      <c r="C54" s="53"/>
      <c r="D54" s="53"/>
      <c r="E54" s="53"/>
    </row>
    <row r="55" spans="1:7" s="604" customFormat="1" ht="16.5" customHeight="1" x14ac:dyDescent="0.3">
      <c r="A55" s="55" t="s">
        <v>19</v>
      </c>
      <c r="B55" s="40" t="s">
        <v>20</v>
      </c>
      <c r="C55" s="39"/>
      <c r="D55" s="39"/>
      <c r="E55" s="39"/>
    </row>
    <row r="56" spans="1:7" ht="16.5" customHeight="1" x14ac:dyDescent="0.3">
      <c r="A56" s="55"/>
      <c r="B56" s="40" t="s">
        <v>144</v>
      </c>
      <c r="C56" s="39"/>
      <c r="D56" s="39"/>
      <c r="E56" s="39"/>
    </row>
    <row r="57" spans="1:7" ht="16.5" customHeight="1" x14ac:dyDescent="0.3">
      <c r="A57" s="55"/>
      <c r="B57" s="40" t="s">
        <v>22</v>
      </c>
      <c r="C57" s="39"/>
      <c r="D57" s="39"/>
      <c r="E57" s="39"/>
    </row>
    <row r="58" spans="1:7" ht="14.25" customHeight="1" thickBot="1" x14ac:dyDescent="0.3">
      <c r="A58" s="41"/>
      <c r="B58" s="603"/>
      <c r="D58" s="43"/>
      <c r="F58" s="44"/>
      <c r="G58" s="44"/>
    </row>
    <row r="59" spans="1:7" ht="15" customHeight="1" x14ac:dyDescent="0.3">
      <c r="B59" s="948" t="s">
        <v>24</v>
      </c>
      <c r="C59" s="948"/>
      <c r="E59" s="605" t="s">
        <v>25</v>
      </c>
      <c r="F59" s="46"/>
      <c r="G59" s="605" t="s">
        <v>26</v>
      </c>
    </row>
    <row r="60" spans="1:7" ht="15" customHeight="1" x14ac:dyDescent="0.3">
      <c r="A60" s="47" t="s">
        <v>27</v>
      </c>
      <c r="B60" s="49"/>
      <c r="C60" s="49"/>
      <c r="E60" s="49"/>
      <c r="G60" s="49"/>
    </row>
    <row r="61" spans="1:7" ht="15" customHeight="1" x14ac:dyDescent="0.3">
      <c r="A61" s="47" t="s">
        <v>28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83" zoomScale="60" zoomScaleNormal="40" zoomScalePageLayoutView="40" workbookViewId="0">
      <selection activeCell="H109" sqref="H10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908" t="s">
        <v>43</v>
      </c>
      <c r="B1" s="908"/>
      <c r="C1" s="908"/>
      <c r="D1" s="908"/>
      <c r="E1" s="908"/>
      <c r="F1" s="908"/>
      <c r="G1" s="908"/>
      <c r="H1" s="908"/>
      <c r="I1" s="908"/>
    </row>
    <row r="2" spans="1:9" ht="18.75" customHeight="1" x14ac:dyDescent="0.25">
      <c r="A2" s="908"/>
      <c r="B2" s="908"/>
      <c r="C2" s="908"/>
      <c r="D2" s="908"/>
      <c r="E2" s="908"/>
      <c r="F2" s="908"/>
      <c r="G2" s="908"/>
      <c r="H2" s="908"/>
      <c r="I2" s="908"/>
    </row>
    <row r="3" spans="1:9" ht="18.75" customHeight="1" x14ac:dyDescent="0.25">
      <c r="A3" s="908"/>
      <c r="B3" s="908"/>
      <c r="C3" s="908"/>
      <c r="D3" s="908"/>
      <c r="E3" s="908"/>
      <c r="F3" s="908"/>
      <c r="G3" s="908"/>
      <c r="H3" s="908"/>
      <c r="I3" s="908"/>
    </row>
    <row r="4" spans="1:9" ht="18.75" customHeight="1" x14ac:dyDescent="0.25">
      <c r="A4" s="908"/>
      <c r="B4" s="908"/>
      <c r="C4" s="908"/>
      <c r="D4" s="908"/>
      <c r="E4" s="908"/>
      <c r="F4" s="908"/>
      <c r="G4" s="908"/>
      <c r="H4" s="908"/>
      <c r="I4" s="908"/>
    </row>
    <row r="5" spans="1:9" ht="18.75" customHeight="1" x14ac:dyDescent="0.25">
      <c r="A5" s="908"/>
      <c r="B5" s="908"/>
      <c r="C5" s="908"/>
      <c r="D5" s="908"/>
      <c r="E5" s="908"/>
      <c r="F5" s="908"/>
      <c r="G5" s="908"/>
      <c r="H5" s="908"/>
      <c r="I5" s="908"/>
    </row>
    <row r="6" spans="1:9" ht="18.75" customHeight="1" x14ac:dyDescent="0.25">
      <c r="A6" s="908"/>
      <c r="B6" s="908"/>
      <c r="C6" s="908"/>
      <c r="D6" s="908"/>
      <c r="E6" s="908"/>
      <c r="F6" s="908"/>
      <c r="G6" s="908"/>
      <c r="H6" s="908"/>
      <c r="I6" s="908"/>
    </row>
    <row r="7" spans="1:9" ht="18.75" customHeight="1" x14ac:dyDescent="0.25">
      <c r="A7" s="908"/>
      <c r="B7" s="908"/>
      <c r="C7" s="908"/>
      <c r="D7" s="908"/>
      <c r="E7" s="908"/>
      <c r="F7" s="908"/>
      <c r="G7" s="908"/>
      <c r="H7" s="908"/>
      <c r="I7" s="908"/>
    </row>
    <row r="8" spans="1:9" x14ac:dyDescent="0.25">
      <c r="A8" s="909" t="s">
        <v>44</v>
      </c>
      <c r="B8" s="909"/>
      <c r="C8" s="909"/>
      <c r="D8" s="909"/>
      <c r="E8" s="909"/>
      <c r="F8" s="909"/>
      <c r="G8" s="909"/>
      <c r="H8" s="909"/>
      <c r="I8" s="909"/>
    </row>
    <row r="9" spans="1:9" x14ac:dyDescent="0.25">
      <c r="A9" s="909"/>
      <c r="B9" s="909"/>
      <c r="C9" s="909"/>
      <c r="D9" s="909"/>
      <c r="E9" s="909"/>
      <c r="F9" s="909"/>
      <c r="G9" s="909"/>
      <c r="H9" s="909"/>
      <c r="I9" s="909"/>
    </row>
    <row r="10" spans="1:9" x14ac:dyDescent="0.25">
      <c r="A10" s="909"/>
      <c r="B10" s="909"/>
      <c r="C10" s="909"/>
      <c r="D10" s="909"/>
      <c r="E10" s="909"/>
      <c r="F10" s="909"/>
      <c r="G10" s="909"/>
      <c r="H10" s="909"/>
      <c r="I10" s="909"/>
    </row>
    <row r="11" spans="1:9" x14ac:dyDescent="0.25">
      <c r="A11" s="909"/>
      <c r="B11" s="909"/>
      <c r="C11" s="909"/>
      <c r="D11" s="909"/>
      <c r="E11" s="909"/>
      <c r="F11" s="909"/>
      <c r="G11" s="909"/>
      <c r="H11" s="909"/>
      <c r="I11" s="909"/>
    </row>
    <row r="12" spans="1:9" x14ac:dyDescent="0.25">
      <c r="A12" s="909"/>
      <c r="B12" s="909"/>
      <c r="C12" s="909"/>
      <c r="D12" s="909"/>
      <c r="E12" s="909"/>
      <c r="F12" s="909"/>
      <c r="G12" s="909"/>
      <c r="H12" s="909"/>
      <c r="I12" s="909"/>
    </row>
    <row r="13" spans="1:9" x14ac:dyDescent="0.25">
      <c r="A13" s="909"/>
      <c r="B13" s="909"/>
      <c r="C13" s="909"/>
      <c r="D13" s="909"/>
      <c r="E13" s="909"/>
      <c r="F13" s="909"/>
      <c r="G13" s="909"/>
      <c r="H13" s="909"/>
      <c r="I13" s="909"/>
    </row>
    <row r="14" spans="1:9" x14ac:dyDescent="0.25">
      <c r="A14" s="909"/>
      <c r="B14" s="909"/>
      <c r="C14" s="909"/>
      <c r="D14" s="909"/>
      <c r="E14" s="909"/>
      <c r="F14" s="909"/>
      <c r="G14" s="909"/>
      <c r="H14" s="909"/>
      <c r="I14" s="909"/>
    </row>
    <row r="15" spans="1:9" ht="19.5" customHeight="1" x14ac:dyDescent="0.3">
      <c r="A15" s="419"/>
    </row>
    <row r="16" spans="1:9" ht="19.5" customHeight="1" x14ac:dyDescent="0.3">
      <c r="A16" s="942" t="s">
        <v>29</v>
      </c>
      <c r="B16" s="943"/>
      <c r="C16" s="943"/>
      <c r="D16" s="943"/>
      <c r="E16" s="943"/>
      <c r="F16" s="943"/>
      <c r="G16" s="943"/>
      <c r="H16" s="944"/>
    </row>
    <row r="17" spans="1:14" ht="20.25" customHeight="1" x14ac:dyDescent="0.25">
      <c r="A17" s="945" t="s">
        <v>45</v>
      </c>
      <c r="B17" s="945"/>
      <c r="C17" s="945"/>
      <c r="D17" s="945"/>
      <c r="E17" s="945"/>
      <c r="F17" s="945"/>
      <c r="G17" s="945"/>
      <c r="H17" s="945"/>
    </row>
    <row r="18" spans="1:14" ht="26.25" customHeight="1" x14ac:dyDescent="0.4">
      <c r="A18" s="421" t="s">
        <v>31</v>
      </c>
      <c r="B18" s="941" t="s">
        <v>5</v>
      </c>
      <c r="C18" s="941"/>
      <c r="D18" s="586"/>
      <c r="E18" s="422"/>
      <c r="F18" s="423"/>
      <c r="G18" s="423"/>
      <c r="H18" s="423"/>
    </row>
    <row r="19" spans="1:14" ht="26.25" customHeight="1" x14ac:dyDescent="0.4">
      <c r="A19" s="421" t="s">
        <v>32</v>
      </c>
      <c r="B19" s="652" t="s">
        <v>139</v>
      </c>
      <c r="C19" s="599">
        <v>29</v>
      </c>
      <c r="D19" s="423"/>
      <c r="E19" s="423"/>
      <c r="F19" s="423"/>
      <c r="G19" s="423"/>
      <c r="H19" s="423"/>
    </row>
    <row r="20" spans="1:14" ht="26.25" customHeight="1" x14ac:dyDescent="0.4">
      <c r="A20" s="421" t="s">
        <v>33</v>
      </c>
      <c r="B20" s="949" t="s">
        <v>125</v>
      </c>
      <c r="C20" s="946"/>
      <c r="D20" s="423"/>
      <c r="E20" s="423"/>
      <c r="F20" s="423"/>
      <c r="G20" s="423"/>
      <c r="H20" s="423"/>
    </row>
    <row r="21" spans="1:14" ht="26.25" customHeight="1" x14ac:dyDescent="0.4">
      <c r="A21" s="421" t="s">
        <v>34</v>
      </c>
      <c r="B21" s="946" t="s">
        <v>9</v>
      </c>
      <c r="C21" s="946"/>
      <c r="D21" s="946"/>
      <c r="E21" s="946"/>
      <c r="F21" s="946"/>
      <c r="G21" s="946"/>
      <c r="H21" s="946"/>
      <c r="I21" s="424"/>
    </row>
    <row r="22" spans="1:14" ht="26.25" customHeight="1" x14ac:dyDescent="0.4">
      <c r="A22" s="421" t="s">
        <v>35</v>
      </c>
      <c r="B22" s="425" t="s">
        <v>10</v>
      </c>
      <c r="C22" s="423"/>
      <c r="D22" s="423"/>
      <c r="E22" s="423"/>
      <c r="F22" s="423"/>
      <c r="G22" s="423"/>
      <c r="H22" s="423"/>
    </row>
    <row r="23" spans="1:14" ht="26.25" customHeight="1" x14ac:dyDescent="0.4">
      <c r="A23" s="421" t="s">
        <v>36</v>
      </c>
      <c r="B23" s="425"/>
      <c r="C23" s="423"/>
      <c r="D23" s="423"/>
      <c r="E23" s="423"/>
      <c r="F23" s="423"/>
      <c r="G23" s="423"/>
      <c r="H23" s="423"/>
    </row>
    <row r="24" spans="1:14" ht="18.75" x14ac:dyDescent="0.3">
      <c r="A24" s="421"/>
      <c r="B24" s="426"/>
    </row>
    <row r="25" spans="1:14" ht="18.75" x14ac:dyDescent="0.3">
      <c r="A25" s="427" t="s">
        <v>1</v>
      </c>
      <c r="B25" s="426"/>
    </row>
    <row r="26" spans="1:14" ht="26.25" customHeight="1" x14ac:dyDescent="0.4">
      <c r="A26" s="428" t="s">
        <v>4</v>
      </c>
      <c r="B26" s="941" t="s">
        <v>125</v>
      </c>
      <c r="C26" s="941"/>
    </row>
    <row r="27" spans="1:14" ht="26.25" customHeight="1" x14ac:dyDescent="0.4">
      <c r="A27" s="429" t="s">
        <v>46</v>
      </c>
      <c r="B27" s="939" t="s">
        <v>130</v>
      </c>
      <c r="C27" s="939"/>
    </row>
    <row r="28" spans="1:14" ht="27" customHeight="1" x14ac:dyDescent="0.4">
      <c r="A28" s="429" t="s">
        <v>6</v>
      </c>
      <c r="B28" s="430">
        <v>99.5</v>
      </c>
    </row>
    <row r="29" spans="1:14" s="14" customFormat="1" ht="27" customHeight="1" x14ac:dyDescent="0.4">
      <c r="A29" s="429" t="s">
        <v>47</v>
      </c>
      <c r="B29" s="431">
        <v>0</v>
      </c>
      <c r="C29" s="916" t="s">
        <v>48</v>
      </c>
      <c r="D29" s="917"/>
      <c r="E29" s="917"/>
      <c r="F29" s="917"/>
      <c r="G29" s="918"/>
      <c r="I29" s="432"/>
      <c r="J29" s="432"/>
      <c r="K29" s="432"/>
      <c r="L29" s="432"/>
    </row>
    <row r="30" spans="1:14" s="14" customFormat="1" ht="19.5" customHeight="1" x14ac:dyDescent="0.3">
      <c r="A30" s="429" t="s">
        <v>49</v>
      </c>
      <c r="B30" s="433">
        <f>B28-B29</f>
        <v>99.5</v>
      </c>
      <c r="C30" s="434"/>
      <c r="D30" s="434"/>
      <c r="E30" s="434"/>
      <c r="F30" s="434"/>
      <c r="G30" s="435"/>
      <c r="I30" s="432"/>
      <c r="J30" s="432"/>
      <c r="K30" s="432"/>
      <c r="L30" s="432"/>
    </row>
    <row r="31" spans="1:14" s="14" customFormat="1" ht="27" customHeight="1" x14ac:dyDescent="0.4">
      <c r="A31" s="429" t="s">
        <v>50</v>
      </c>
      <c r="B31" s="436">
        <v>1</v>
      </c>
      <c r="C31" s="919" t="s">
        <v>51</v>
      </c>
      <c r="D31" s="920"/>
      <c r="E31" s="920"/>
      <c r="F31" s="920"/>
      <c r="G31" s="920"/>
      <c r="H31" s="921"/>
      <c r="I31" s="432"/>
      <c r="J31" s="432"/>
      <c r="K31" s="432"/>
      <c r="L31" s="432"/>
    </row>
    <row r="32" spans="1:14" s="14" customFormat="1" ht="27" customHeight="1" x14ac:dyDescent="0.4">
      <c r="A32" s="429" t="s">
        <v>52</v>
      </c>
      <c r="B32" s="436">
        <v>1</v>
      </c>
      <c r="C32" s="919" t="s">
        <v>53</v>
      </c>
      <c r="D32" s="920"/>
      <c r="E32" s="920"/>
      <c r="F32" s="920"/>
      <c r="G32" s="920"/>
      <c r="H32" s="921"/>
      <c r="I32" s="432"/>
      <c r="J32" s="432"/>
      <c r="K32" s="432"/>
      <c r="L32" s="437"/>
      <c r="M32" s="437"/>
      <c r="N32" s="438"/>
    </row>
    <row r="33" spans="1:14" s="14" customFormat="1" ht="17.25" customHeight="1" x14ac:dyDescent="0.3">
      <c r="A33" s="429"/>
      <c r="B33" s="439"/>
      <c r="C33" s="440"/>
      <c r="D33" s="440"/>
      <c r="E33" s="440"/>
      <c r="F33" s="440"/>
      <c r="G33" s="440"/>
      <c r="H33" s="440"/>
      <c r="I33" s="432"/>
      <c r="J33" s="432"/>
      <c r="K33" s="432"/>
      <c r="L33" s="437"/>
      <c r="M33" s="437"/>
      <c r="N33" s="438"/>
    </row>
    <row r="34" spans="1:14" s="14" customFormat="1" ht="18.75" x14ac:dyDescent="0.3">
      <c r="A34" s="429" t="s">
        <v>54</v>
      </c>
      <c r="B34" s="441">
        <f>B31/B32</f>
        <v>1</v>
      </c>
      <c r="C34" s="420" t="s">
        <v>55</v>
      </c>
      <c r="D34" s="420"/>
      <c r="E34" s="420"/>
      <c r="F34" s="420"/>
      <c r="G34" s="420"/>
      <c r="I34" s="432"/>
      <c r="J34" s="432"/>
      <c r="K34" s="432"/>
      <c r="L34" s="437"/>
      <c r="M34" s="437"/>
      <c r="N34" s="438"/>
    </row>
    <row r="35" spans="1:14" s="14" customFormat="1" ht="19.5" customHeight="1" x14ac:dyDescent="0.3">
      <c r="A35" s="429"/>
      <c r="B35" s="433"/>
      <c r="G35" s="420"/>
      <c r="I35" s="432"/>
      <c r="J35" s="432"/>
      <c r="K35" s="432"/>
      <c r="L35" s="437"/>
      <c r="M35" s="437"/>
      <c r="N35" s="438"/>
    </row>
    <row r="36" spans="1:14" s="14" customFormat="1" ht="27" customHeight="1" x14ac:dyDescent="0.4">
      <c r="A36" s="442" t="s">
        <v>56</v>
      </c>
      <c r="B36" s="443">
        <v>100</v>
      </c>
      <c r="C36" s="420"/>
      <c r="D36" s="922" t="s">
        <v>57</v>
      </c>
      <c r="E36" s="940"/>
      <c r="F36" s="922" t="s">
        <v>58</v>
      </c>
      <c r="G36" s="923"/>
      <c r="J36" s="432"/>
      <c r="K36" s="432"/>
      <c r="L36" s="437"/>
      <c r="M36" s="437"/>
      <c r="N36" s="438"/>
    </row>
    <row r="37" spans="1:14" s="14" customFormat="1" ht="27" customHeight="1" x14ac:dyDescent="0.4">
      <c r="A37" s="444" t="s">
        <v>59</v>
      </c>
      <c r="B37" s="445">
        <v>1</v>
      </c>
      <c r="C37" s="446" t="s">
        <v>60</v>
      </c>
      <c r="D37" s="447" t="s">
        <v>61</v>
      </c>
      <c r="E37" s="448" t="s">
        <v>62</v>
      </c>
      <c r="F37" s="447" t="s">
        <v>61</v>
      </c>
      <c r="G37" s="449" t="s">
        <v>62</v>
      </c>
      <c r="I37" s="450" t="s">
        <v>63</v>
      </c>
      <c r="J37" s="432"/>
      <c r="K37" s="432"/>
      <c r="L37" s="437"/>
      <c r="M37" s="437"/>
      <c r="N37" s="438"/>
    </row>
    <row r="38" spans="1:14" s="14" customFormat="1" ht="26.25" customHeight="1" x14ac:dyDescent="0.4">
      <c r="A38" s="444" t="s">
        <v>64</v>
      </c>
      <c r="B38" s="445">
        <v>1</v>
      </c>
      <c r="C38" s="451">
        <v>1</v>
      </c>
      <c r="D38" s="452">
        <v>10711068</v>
      </c>
      <c r="E38" s="453">
        <f>IF(ISBLANK(D38),"-",$D$48/$D$45*D38)</f>
        <v>10702667.650390683</v>
      </c>
      <c r="F38" s="452">
        <v>10217238</v>
      </c>
      <c r="G38" s="454">
        <f>IF(ISBLANK(F38),"-",$D$48/$F$45*F38)</f>
        <v>10688670.513059122</v>
      </c>
      <c r="I38" s="455"/>
      <c r="J38" s="432"/>
      <c r="K38" s="432"/>
      <c r="L38" s="437"/>
      <c r="M38" s="437"/>
      <c r="N38" s="438"/>
    </row>
    <row r="39" spans="1:14" s="14" customFormat="1" ht="26.25" customHeight="1" x14ac:dyDescent="0.4">
      <c r="A39" s="444" t="s">
        <v>65</v>
      </c>
      <c r="B39" s="445">
        <v>1</v>
      </c>
      <c r="C39" s="456">
        <v>2</v>
      </c>
      <c r="D39" s="457">
        <v>10714601</v>
      </c>
      <c r="E39" s="458">
        <f>IF(ISBLANK(D39),"-",$D$48/$D$45*D39)</f>
        <v>10706197.879571268</v>
      </c>
      <c r="F39" s="457">
        <v>10221231</v>
      </c>
      <c r="G39" s="459">
        <f>IF(ISBLANK(F39),"-",$D$48/$F$45*F39)</f>
        <v>10692847.753655715</v>
      </c>
      <c r="I39" s="924">
        <f>ABS((F43/D43*D42)-F42)/D42</f>
        <v>1.2912287606124812E-3</v>
      </c>
      <c r="J39" s="432"/>
      <c r="K39" s="432"/>
      <c r="L39" s="437"/>
      <c r="M39" s="437"/>
      <c r="N39" s="438"/>
    </row>
    <row r="40" spans="1:14" ht="26.25" customHeight="1" x14ac:dyDescent="0.4">
      <c r="A40" s="444" t="s">
        <v>66</v>
      </c>
      <c r="B40" s="445">
        <v>1</v>
      </c>
      <c r="C40" s="456">
        <v>3</v>
      </c>
      <c r="D40" s="457">
        <v>10712043</v>
      </c>
      <c r="E40" s="458">
        <f>IF(ISBLANK(D40),"-",$D$48/$D$45*D40)</f>
        <v>10703641.885729225</v>
      </c>
      <c r="F40" s="457">
        <v>10216193</v>
      </c>
      <c r="G40" s="459">
        <f>IF(ISBLANK(F40),"-",$D$48/$F$45*F40)</f>
        <v>10687577.295823099</v>
      </c>
      <c r="I40" s="924"/>
      <c r="L40" s="437"/>
      <c r="M40" s="437"/>
      <c r="N40" s="460"/>
    </row>
    <row r="41" spans="1:14" ht="27" customHeight="1" x14ac:dyDescent="0.4">
      <c r="A41" s="444" t="s">
        <v>67</v>
      </c>
      <c r="B41" s="445">
        <v>1</v>
      </c>
      <c r="C41" s="461">
        <v>4</v>
      </c>
      <c r="D41" s="462"/>
      <c r="E41" s="463" t="str">
        <f>IF(ISBLANK(D41),"-",$D$48/$D$45*D41)</f>
        <v>-</v>
      </c>
      <c r="F41" s="462"/>
      <c r="G41" s="464" t="str">
        <f>IF(ISBLANK(F41),"-",$D$48/$F$45*F41)</f>
        <v>-</v>
      </c>
      <c r="I41" s="465"/>
      <c r="L41" s="437"/>
      <c r="M41" s="437"/>
      <c r="N41" s="460"/>
    </row>
    <row r="42" spans="1:14" ht="27" customHeight="1" x14ac:dyDescent="0.4">
      <c r="A42" s="444" t="s">
        <v>68</v>
      </c>
      <c r="B42" s="445">
        <v>1</v>
      </c>
      <c r="C42" s="466" t="s">
        <v>69</v>
      </c>
      <c r="D42" s="467">
        <f>AVERAGE(D38:D41)</f>
        <v>10712570.666666666</v>
      </c>
      <c r="E42" s="468">
        <f>AVERAGE(E38:E41)</f>
        <v>10704169.138563724</v>
      </c>
      <c r="F42" s="467">
        <f>AVERAGE(F38:F41)</f>
        <v>10218220.666666666</v>
      </c>
      <c r="G42" s="469">
        <f>AVERAGE(G38:G41)</f>
        <v>10689698.520845979</v>
      </c>
      <c r="H42" s="470"/>
    </row>
    <row r="43" spans="1:14" ht="26.25" customHeight="1" x14ac:dyDescent="0.4">
      <c r="A43" s="444" t="s">
        <v>70</v>
      </c>
      <c r="B43" s="445">
        <v>1</v>
      </c>
      <c r="C43" s="471" t="s">
        <v>71</v>
      </c>
      <c r="D43" s="472">
        <v>43.25</v>
      </c>
      <c r="E43" s="460"/>
      <c r="F43" s="472">
        <v>41.31</v>
      </c>
      <c r="H43" s="470"/>
    </row>
    <row r="44" spans="1:14" ht="26.25" customHeight="1" x14ac:dyDescent="0.4">
      <c r="A44" s="444" t="s">
        <v>72</v>
      </c>
      <c r="B44" s="445">
        <v>1</v>
      </c>
      <c r="C44" s="473" t="s">
        <v>73</v>
      </c>
      <c r="D44" s="474">
        <f>D43*$B$34</f>
        <v>43.25</v>
      </c>
      <c r="E44" s="475"/>
      <c r="F44" s="474">
        <f>F43*$B$34</f>
        <v>41.31</v>
      </c>
      <c r="H44" s="470"/>
    </row>
    <row r="45" spans="1:14" ht="19.5" customHeight="1" x14ac:dyDescent="0.3">
      <c r="A45" s="444" t="s">
        <v>74</v>
      </c>
      <c r="B45" s="476">
        <f>(B44/B43)*(B42/B41)*(B40/B39)*(B38/B37)*B36</f>
        <v>100</v>
      </c>
      <c r="C45" s="473" t="s">
        <v>75</v>
      </c>
      <c r="D45" s="477">
        <f>D44*$B$30/100</f>
        <v>43.033749999999998</v>
      </c>
      <c r="E45" s="478"/>
      <c r="F45" s="477">
        <f>F44*$B$30/100</f>
        <v>41.103450000000002</v>
      </c>
      <c r="H45" s="470"/>
    </row>
    <row r="46" spans="1:14" ht="19.5" customHeight="1" x14ac:dyDescent="0.3">
      <c r="A46" s="910" t="s">
        <v>76</v>
      </c>
      <c r="B46" s="911"/>
      <c r="C46" s="473" t="s">
        <v>77</v>
      </c>
      <c r="D46" s="479">
        <f>D45/$B$45</f>
        <v>0.43033749999999998</v>
      </c>
      <c r="E46" s="480"/>
      <c r="F46" s="481">
        <f>F45/$B$45</f>
        <v>0.41103450000000002</v>
      </c>
      <c r="H46" s="470"/>
    </row>
    <row r="47" spans="1:14" ht="27" customHeight="1" x14ac:dyDescent="0.4">
      <c r="A47" s="912"/>
      <c r="B47" s="913"/>
      <c r="C47" s="482" t="s">
        <v>78</v>
      </c>
      <c r="D47" s="483">
        <v>0.43</v>
      </c>
      <c r="E47" s="484"/>
      <c r="F47" s="480"/>
      <c r="H47" s="470"/>
    </row>
    <row r="48" spans="1:14" ht="18.75" x14ac:dyDescent="0.3">
      <c r="C48" s="485" t="s">
        <v>79</v>
      </c>
      <c r="D48" s="477">
        <f>D47*$B$45</f>
        <v>43</v>
      </c>
      <c r="F48" s="486"/>
      <c r="H48" s="470"/>
    </row>
    <row r="49" spans="1:12" ht="19.5" customHeight="1" x14ac:dyDescent="0.3">
      <c r="C49" s="487" t="s">
        <v>80</v>
      </c>
      <c r="D49" s="488">
        <f>D48/B34</f>
        <v>43</v>
      </c>
      <c r="F49" s="486"/>
      <c r="H49" s="470"/>
    </row>
    <row r="50" spans="1:12" ht="18.75" x14ac:dyDescent="0.3">
      <c r="C50" s="442" t="s">
        <v>81</v>
      </c>
      <c r="D50" s="489">
        <f>AVERAGE(E38:E41,G38:G41)</f>
        <v>10696933.829704853</v>
      </c>
      <c r="F50" s="490"/>
      <c r="H50" s="470"/>
    </row>
    <row r="51" spans="1:12" ht="18.75" x14ac:dyDescent="0.3">
      <c r="C51" s="444" t="s">
        <v>82</v>
      </c>
      <c r="D51" s="491">
        <f>STDEV(E38:E41,G38:G41)/D50</f>
        <v>7.6659815742777476E-4</v>
      </c>
      <c r="F51" s="490"/>
      <c r="H51" s="470"/>
    </row>
    <row r="52" spans="1:12" ht="19.5" customHeight="1" x14ac:dyDescent="0.3">
      <c r="C52" s="492" t="s">
        <v>18</v>
      </c>
      <c r="D52" s="493">
        <f>COUNT(E38:E41,G38:G41)</f>
        <v>6</v>
      </c>
      <c r="F52" s="490"/>
    </row>
    <row r="54" spans="1:12" ht="18.75" x14ac:dyDescent="0.3">
      <c r="A54" s="494" t="s">
        <v>1</v>
      </c>
      <c r="B54" s="495" t="s">
        <v>83</v>
      </c>
    </row>
    <row r="55" spans="1:12" ht="18.75" x14ac:dyDescent="0.3">
      <c r="A55" s="420" t="s">
        <v>84</v>
      </c>
      <c r="B55" s="496" t="str">
        <f>B21</f>
        <v>RIFAMPICIN 150mg, ISONIAZID 75mg, PYRAZINAMIDE 400mg &amp; ETHAMBUTOL HCl 275mg</v>
      </c>
    </row>
    <row r="56" spans="1:12" ht="26.25" customHeight="1" x14ac:dyDescent="0.4">
      <c r="A56" s="497" t="s">
        <v>85</v>
      </c>
      <c r="B56" s="498">
        <v>400</v>
      </c>
      <c r="C56" s="420" t="str">
        <f>B20</f>
        <v>PYRAZINAMIDE</v>
      </c>
      <c r="H56" s="499"/>
    </row>
    <row r="57" spans="1:12" ht="18.75" x14ac:dyDescent="0.3">
      <c r="A57" s="496" t="s">
        <v>86</v>
      </c>
      <c r="B57" s="587">
        <f>Isoniazid!B57</f>
        <v>1056.2800000000002</v>
      </c>
      <c r="H57" s="499"/>
    </row>
    <row r="58" spans="1:12" ht="19.5" customHeight="1" x14ac:dyDescent="0.3">
      <c r="H58" s="499"/>
    </row>
    <row r="59" spans="1:12" s="14" customFormat="1" ht="27" customHeight="1" x14ac:dyDescent="0.4">
      <c r="A59" s="442" t="s">
        <v>87</v>
      </c>
      <c r="B59" s="443">
        <v>200</v>
      </c>
      <c r="C59" s="420"/>
      <c r="D59" s="500" t="s">
        <v>88</v>
      </c>
      <c r="E59" s="501" t="s">
        <v>60</v>
      </c>
      <c r="F59" s="501" t="s">
        <v>61</v>
      </c>
      <c r="G59" s="501" t="s">
        <v>89</v>
      </c>
      <c r="H59" s="446" t="s">
        <v>90</v>
      </c>
      <c r="L59" s="432"/>
    </row>
    <row r="60" spans="1:12" s="14" customFormat="1" ht="26.25" customHeight="1" x14ac:dyDescent="0.4">
      <c r="A60" s="444" t="s">
        <v>91</v>
      </c>
      <c r="B60" s="445">
        <v>4</v>
      </c>
      <c r="C60" s="927" t="s">
        <v>92</v>
      </c>
      <c r="D60" s="930">
        <f>Isoniazid!D60</f>
        <v>1056.6300000000001</v>
      </c>
      <c r="E60" s="502">
        <v>1</v>
      </c>
      <c r="F60" s="503">
        <v>10431193</v>
      </c>
      <c r="G60" s="588">
        <f>IF(ISBLANK(F60),"-",(F60/$D$50*$D$47*$B$68)*($B$57/$D$60))</f>
        <v>419.17873899285149</v>
      </c>
      <c r="H60" s="504">
        <f t="shared" ref="H60:H71" si="0">IF(ISBLANK(F60),"-",G60/$B$56)</f>
        <v>1.0479468474821287</v>
      </c>
      <c r="L60" s="432"/>
    </row>
    <row r="61" spans="1:12" s="14" customFormat="1" ht="26.25" customHeight="1" x14ac:dyDescent="0.4">
      <c r="A61" s="444" t="s">
        <v>93</v>
      </c>
      <c r="B61" s="445">
        <v>20</v>
      </c>
      <c r="C61" s="928"/>
      <c r="D61" s="931"/>
      <c r="E61" s="505">
        <v>2</v>
      </c>
      <c r="F61" s="457">
        <v>10505011</v>
      </c>
      <c r="G61" s="589">
        <f>IF(ISBLANK(F61),"-",(F61/$D$50*$D$47*$B$68)*($B$57/$D$60))</f>
        <v>422.1451241565594</v>
      </c>
      <c r="H61" s="506">
        <f t="shared" si="0"/>
        <v>1.0553628103913986</v>
      </c>
      <c r="L61" s="432"/>
    </row>
    <row r="62" spans="1:12" s="14" customFormat="1" ht="26.25" customHeight="1" x14ac:dyDescent="0.4">
      <c r="A62" s="444" t="s">
        <v>94</v>
      </c>
      <c r="B62" s="445">
        <v>1</v>
      </c>
      <c r="C62" s="928"/>
      <c r="D62" s="931"/>
      <c r="E62" s="505">
        <v>3</v>
      </c>
      <c r="F62" s="507">
        <v>10417159</v>
      </c>
      <c r="G62" s="589">
        <f>IF(ISBLANK(F62),"-",(F62/$D$50*$D$47*$B$68)*($B$57/$D$60))</f>
        <v>418.61478102342028</v>
      </c>
      <c r="H62" s="506">
        <f t="shared" si="0"/>
        <v>1.0465369525585506</v>
      </c>
      <c r="L62" s="432"/>
    </row>
    <row r="63" spans="1:12" ht="27" customHeight="1" x14ac:dyDescent="0.4">
      <c r="A63" s="444" t="s">
        <v>95</v>
      </c>
      <c r="B63" s="445">
        <v>1</v>
      </c>
      <c r="C63" s="938"/>
      <c r="D63" s="932"/>
      <c r="E63" s="508">
        <v>4</v>
      </c>
      <c r="F63" s="509"/>
      <c r="G63" s="589" t="str">
        <f>IF(ISBLANK(F63),"-",(F63/$D$50*$D$47*$B$68)*($B$57/$D$60))</f>
        <v>-</v>
      </c>
      <c r="H63" s="506" t="str">
        <f t="shared" si="0"/>
        <v>-</v>
      </c>
    </row>
    <row r="64" spans="1:12" ht="26.25" customHeight="1" x14ac:dyDescent="0.4">
      <c r="A64" s="444" t="s">
        <v>96</v>
      </c>
      <c r="B64" s="445">
        <v>1</v>
      </c>
      <c r="C64" s="927" t="s">
        <v>97</v>
      </c>
      <c r="D64" s="930">
        <f>Isoniazid!D64</f>
        <v>1065.47</v>
      </c>
      <c r="E64" s="502">
        <v>1</v>
      </c>
      <c r="F64" s="503">
        <v>10557501</v>
      </c>
      <c r="G64" s="590">
        <f>IF(ISBLANK(F64),"-",(F64/$D$50*$D$47*$B$68)*($B$57/$D$64))</f>
        <v>420.73448345498622</v>
      </c>
      <c r="H64" s="510">
        <f t="shared" si="0"/>
        <v>1.0518362086374655</v>
      </c>
    </row>
    <row r="65" spans="1:8" ht="26.25" customHeight="1" x14ac:dyDescent="0.4">
      <c r="A65" s="444" t="s">
        <v>98</v>
      </c>
      <c r="B65" s="445">
        <v>1</v>
      </c>
      <c r="C65" s="928"/>
      <c r="D65" s="931"/>
      <c r="E65" s="505">
        <v>2</v>
      </c>
      <c r="F65" s="457">
        <v>10555861</v>
      </c>
      <c r="G65" s="591">
        <f>IF(ISBLANK(F65),"-",(F65/$D$50*$D$47*$B$68)*($B$57/$D$64))</f>
        <v>420.66912664821285</v>
      </c>
      <c r="H65" s="511">
        <f t="shared" si="0"/>
        <v>1.051672816620532</v>
      </c>
    </row>
    <row r="66" spans="1:8" ht="26.25" customHeight="1" x14ac:dyDescent="0.4">
      <c r="A66" s="444" t="s">
        <v>99</v>
      </c>
      <c r="B66" s="445">
        <v>1</v>
      </c>
      <c r="C66" s="928"/>
      <c r="D66" s="931"/>
      <c r="E66" s="505">
        <v>3</v>
      </c>
      <c r="F66" s="457">
        <v>10546579</v>
      </c>
      <c r="G66" s="591">
        <f>IF(ISBLANK(F66),"-",(F66/$D$50*$D$47*$B$68)*($B$57/$D$64))</f>
        <v>420.29922306256043</v>
      </c>
      <c r="H66" s="511">
        <f t="shared" si="0"/>
        <v>1.050748057656401</v>
      </c>
    </row>
    <row r="67" spans="1:8" ht="27" customHeight="1" x14ac:dyDescent="0.4">
      <c r="A67" s="444" t="s">
        <v>100</v>
      </c>
      <c r="B67" s="445">
        <v>1</v>
      </c>
      <c r="C67" s="938"/>
      <c r="D67" s="932"/>
      <c r="E67" s="508">
        <v>4</v>
      </c>
      <c r="F67" s="509"/>
      <c r="G67" s="592" t="str">
        <f>IF(ISBLANK(F67),"-",(F67/$D$50*$D$47*$B$68)*($B$57/$D$64))</f>
        <v>-</v>
      </c>
      <c r="H67" s="512" t="str">
        <f t="shared" si="0"/>
        <v>-</v>
      </c>
    </row>
    <row r="68" spans="1:8" ht="26.25" customHeight="1" x14ac:dyDescent="0.4">
      <c r="A68" s="444" t="s">
        <v>101</v>
      </c>
      <c r="B68" s="513">
        <f>(B67/B66)*(B65/B64)*(B63/B62)*(B61/B60)*B59</f>
        <v>1000</v>
      </c>
      <c r="C68" s="927" t="s">
        <v>102</v>
      </c>
      <c r="D68" s="930">
        <f>Isoniazid!D68</f>
        <v>1041.4000000000001</v>
      </c>
      <c r="E68" s="502">
        <v>1</v>
      </c>
      <c r="F68" s="503">
        <v>10711053</v>
      </c>
      <c r="G68" s="590">
        <f>IF(ISBLANK(F68),"-",(F68/$D$50*$D$47*$B$68)*($B$57/$D$68))</f>
        <v>436.71971510309544</v>
      </c>
      <c r="H68" s="506">
        <f t="shared" si="0"/>
        <v>1.0917992877577385</v>
      </c>
    </row>
    <row r="69" spans="1:8" ht="27" customHeight="1" x14ac:dyDescent="0.4">
      <c r="A69" s="492" t="s">
        <v>103</v>
      </c>
      <c r="B69" s="514">
        <f>(D47*B68)/B56*B57</f>
        <v>1135.5010000000002</v>
      </c>
      <c r="C69" s="928"/>
      <c r="D69" s="931"/>
      <c r="E69" s="505">
        <v>2</v>
      </c>
      <c r="F69" s="457">
        <v>10688628</v>
      </c>
      <c r="G69" s="591">
        <f>IF(ISBLANK(F69),"-",(F69/$D$50*$D$47*$B$68)*($B$57/$D$68))</f>
        <v>435.80538486766596</v>
      </c>
      <c r="H69" s="506">
        <f t="shared" si="0"/>
        <v>1.0895134621691649</v>
      </c>
    </row>
    <row r="70" spans="1:8" ht="26.25" customHeight="1" x14ac:dyDescent="0.4">
      <c r="A70" s="933" t="s">
        <v>76</v>
      </c>
      <c r="B70" s="934"/>
      <c r="C70" s="928"/>
      <c r="D70" s="931"/>
      <c r="E70" s="505">
        <v>3</v>
      </c>
      <c r="F70" s="457">
        <v>10686389</v>
      </c>
      <c r="G70" s="591">
        <f>IF(ISBLANK(F70),"-",(F70/$D$50*$D$47*$B$68)*($B$57/$D$68))</f>
        <v>435.71409454895354</v>
      </c>
      <c r="H70" s="506">
        <f t="shared" si="0"/>
        <v>1.0892852363723839</v>
      </c>
    </row>
    <row r="71" spans="1:8" ht="27" customHeight="1" x14ac:dyDescent="0.4">
      <c r="A71" s="935"/>
      <c r="B71" s="936"/>
      <c r="C71" s="929"/>
      <c r="D71" s="932"/>
      <c r="E71" s="508">
        <v>4</v>
      </c>
      <c r="F71" s="509"/>
      <c r="G71" s="592" t="str">
        <f>IF(ISBLANK(F71),"-",(F71/$D$50*$D$47*$B$68)*($B$57/$D$68))</f>
        <v>-</v>
      </c>
      <c r="H71" s="515" t="str">
        <f t="shared" si="0"/>
        <v>-</v>
      </c>
    </row>
    <row r="72" spans="1:8" ht="26.25" customHeight="1" x14ac:dyDescent="0.4">
      <c r="A72" s="516"/>
      <c r="B72" s="516"/>
      <c r="C72" s="516"/>
      <c r="D72" s="516"/>
      <c r="E72" s="516"/>
      <c r="F72" s="518" t="s">
        <v>69</v>
      </c>
      <c r="G72" s="597">
        <f>AVERAGE(G60:G71)</f>
        <v>425.54229687314512</v>
      </c>
      <c r="H72" s="519">
        <f>AVERAGE(H60:H71)</f>
        <v>1.0638557421828625</v>
      </c>
    </row>
    <row r="73" spans="1:8" ht="26.25" customHeight="1" x14ac:dyDescent="0.4">
      <c r="C73" s="516"/>
      <c r="D73" s="516"/>
      <c r="E73" s="516"/>
      <c r="F73" s="520" t="s">
        <v>82</v>
      </c>
      <c r="G73" s="593">
        <f>STDEV(G60:G71)/G72</f>
        <v>1.8727987643463215E-2</v>
      </c>
      <c r="H73" s="593">
        <f>STDEV(H60:H71)/H72</f>
        <v>1.8727987643463239E-2</v>
      </c>
    </row>
    <row r="74" spans="1:8" ht="27" customHeight="1" x14ac:dyDescent="0.4">
      <c r="A74" s="516"/>
      <c r="B74" s="516"/>
      <c r="C74" s="517"/>
      <c r="D74" s="517"/>
      <c r="E74" s="521"/>
      <c r="F74" s="522" t="s">
        <v>18</v>
      </c>
      <c r="G74" s="523">
        <f>COUNT(G60:G71)</f>
        <v>9</v>
      </c>
      <c r="H74" s="523">
        <f>COUNT(H60:H71)</f>
        <v>9</v>
      </c>
    </row>
    <row r="76" spans="1:8" ht="26.25" customHeight="1" x14ac:dyDescent="0.4">
      <c r="A76" s="428" t="s">
        <v>104</v>
      </c>
      <c r="B76" s="524" t="s">
        <v>105</v>
      </c>
      <c r="C76" s="914" t="str">
        <f>B20</f>
        <v>PYRAZINAMIDE</v>
      </c>
      <c r="D76" s="914"/>
      <c r="E76" s="525" t="s">
        <v>106</v>
      </c>
      <c r="F76" s="525"/>
      <c r="G76" s="526">
        <f>H72</f>
        <v>1.0638557421828625</v>
      </c>
      <c r="H76" s="527"/>
    </row>
    <row r="77" spans="1:8" ht="18.75" x14ac:dyDescent="0.3">
      <c r="A77" s="427" t="s">
        <v>107</v>
      </c>
      <c r="B77" s="427" t="s">
        <v>108</v>
      </c>
    </row>
    <row r="78" spans="1:8" ht="18.75" x14ac:dyDescent="0.3">
      <c r="A78" s="427"/>
      <c r="B78" s="427"/>
    </row>
    <row r="79" spans="1:8" ht="26.25" customHeight="1" x14ac:dyDescent="0.4">
      <c r="A79" s="428" t="s">
        <v>4</v>
      </c>
      <c r="B79" s="937" t="str">
        <f>B26</f>
        <v>PYRAZINAMIDE</v>
      </c>
      <c r="C79" s="937"/>
    </row>
    <row r="80" spans="1:8" ht="26.25" customHeight="1" x14ac:dyDescent="0.4">
      <c r="A80" s="429" t="s">
        <v>46</v>
      </c>
      <c r="B80" s="937" t="str">
        <f>B27</f>
        <v>P19 1</v>
      </c>
      <c r="C80" s="937"/>
    </row>
    <row r="81" spans="1:12" ht="27" customHeight="1" x14ac:dyDescent="0.4">
      <c r="A81" s="429" t="s">
        <v>6</v>
      </c>
      <c r="B81" s="528">
        <f>B28</f>
        <v>99.5</v>
      </c>
    </row>
    <row r="82" spans="1:12" s="14" customFormat="1" ht="27" customHeight="1" x14ac:dyDescent="0.4">
      <c r="A82" s="429" t="s">
        <v>47</v>
      </c>
      <c r="B82" s="431">
        <v>0</v>
      </c>
      <c r="C82" s="916" t="s">
        <v>48</v>
      </c>
      <c r="D82" s="917"/>
      <c r="E82" s="917"/>
      <c r="F82" s="917"/>
      <c r="G82" s="918"/>
      <c r="I82" s="432"/>
      <c r="J82" s="432"/>
      <c r="K82" s="432"/>
      <c r="L82" s="432"/>
    </row>
    <row r="83" spans="1:12" s="14" customFormat="1" ht="19.5" customHeight="1" x14ac:dyDescent="0.3">
      <c r="A83" s="429" t="s">
        <v>49</v>
      </c>
      <c r="B83" s="433">
        <f>B81-B82</f>
        <v>99.5</v>
      </c>
      <c r="C83" s="434"/>
      <c r="D83" s="434"/>
      <c r="E83" s="434"/>
      <c r="F83" s="434"/>
      <c r="G83" s="435"/>
      <c r="I83" s="432"/>
      <c r="J83" s="432"/>
      <c r="K83" s="432"/>
      <c r="L83" s="432"/>
    </row>
    <row r="84" spans="1:12" s="14" customFormat="1" ht="27" customHeight="1" x14ac:dyDescent="0.4">
      <c r="A84" s="429" t="s">
        <v>50</v>
      </c>
      <c r="B84" s="436">
        <v>1</v>
      </c>
      <c r="C84" s="919" t="s">
        <v>109</v>
      </c>
      <c r="D84" s="920"/>
      <c r="E84" s="920"/>
      <c r="F84" s="920"/>
      <c r="G84" s="920"/>
      <c r="H84" s="921"/>
      <c r="I84" s="432"/>
      <c r="J84" s="432"/>
      <c r="K84" s="432"/>
      <c r="L84" s="432"/>
    </row>
    <row r="85" spans="1:12" s="14" customFormat="1" ht="27" customHeight="1" x14ac:dyDescent="0.4">
      <c r="A85" s="429" t="s">
        <v>52</v>
      </c>
      <c r="B85" s="436">
        <v>1</v>
      </c>
      <c r="C85" s="919" t="s">
        <v>110</v>
      </c>
      <c r="D85" s="920"/>
      <c r="E85" s="920"/>
      <c r="F85" s="920"/>
      <c r="G85" s="920"/>
      <c r="H85" s="921"/>
      <c r="I85" s="432"/>
      <c r="J85" s="432"/>
      <c r="K85" s="432"/>
      <c r="L85" s="432"/>
    </row>
    <row r="86" spans="1:12" s="14" customFormat="1" ht="18.75" x14ac:dyDescent="0.3">
      <c r="A86" s="429"/>
      <c r="B86" s="439"/>
      <c r="C86" s="440"/>
      <c r="D86" s="440"/>
      <c r="E86" s="440"/>
      <c r="F86" s="440"/>
      <c r="G86" s="440"/>
      <c r="H86" s="440"/>
      <c r="I86" s="432"/>
      <c r="J86" s="432"/>
      <c r="K86" s="432"/>
      <c r="L86" s="432"/>
    </row>
    <row r="87" spans="1:12" s="14" customFormat="1" ht="18.75" x14ac:dyDescent="0.3">
      <c r="A87" s="429" t="s">
        <v>54</v>
      </c>
      <c r="B87" s="441">
        <f>B84/B85</f>
        <v>1</v>
      </c>
      <c r="C87" s="420" t="s">
        <v>55</v>
      </c>
      <c r="D87" s="420"/>
      <c r="E87" s="420"/>
      <c r="F87" s="420"/>
      <c r="G87" s="420"/>
      <c r="I87" s="432"/>
      <c r="J87" s="432"/>
      <c r="K87" s="432"/>
      <c r="L87" s="432"/>
    </row>
    <row r="88" spans="1:12" ht="19.5" customHeight="1" x14ac:dyDescent="0.3">
      <c r="A88" s="427"/>
      <c r="B88" s="427"/>
    </row>
    <row r="89" spans="1:12" ht="27" customHeight="1" x14ac:dyDescent="0.4">
      <c r="A89" s="442" t="s">
        <v>56</v>
      </c>
      <c r="B89" s="443">
        <v>100</v>
      </c>
      <c r="D89" s="529" t="s">
        <v>57</v>
      </c>
      <c r="E89" s="530"/>
      <c r="F89" s="922" t="s">
        <v>58</v>
      </c>
      <c r="G89" s="923"/>
    </row>
    <row r="90" spans="1:12" ht="27" customHeight="1" x14ac:dyDescent="0.4">
      <c r="A90" s="444" t="s">
        <v>59</v>
      </c>
      <c r="B90" s="445">
        <v>1</v>
      </c>
      <c r="C90" s="531" t="s">
        <v>60</v>
      </c>
      <c r="D90" s="447" t="s">
        <v>61</v>
      </c>
      <c r="E90" s="448" t="s">
        <v>62</v>
      </c>
      <c r="F90" s="447" t="s">
        <v>61</v>
      </c>
      <c r="G90" s="532" t="s">
        <v>62</v>
      </c>
      <c r="I90" s="450" t="s">
        <v>63</v>
      </c>
    </row>
    <row r="91" spans="1:12" ht="26.25" customHeight="1" x14ac:dyDescent="0.4">
      <c r="A91" s="444" t="s">
        <v>64</v>
      </c>
      <c r="B91" s="445">
        <v>1</v>
      </c>
      <c r="C91" s="533">
        <v>1</v>
      </c>
      <c r="D91" s="600">
        <v>10711068</v>
      </c>
      <c r="E91" s="453">
        <f>IF(ISBLANK(D91),"-",$D$101/$D$98*D91)</f>
        <v>11062188.785933521</v>
      </c>
      <c r="F91" s="600">
        <v>10217238</v>
      </c>
      <c r="G91" s="454">
        <f>IF(ISBLANK(F91),"-",$D$101/$F$98*F91)</f>
        <v>11047721.460526224</v>
      </c>
      <c r="I91" s="455"/>
    </row>
    <row r="92" spans="1:12" ht="26.25" customHeight="1" x14ac:dyDescent="0.4">
      <c r="A92" s="444" t="s">
        <v>65</v>
      </c>
      <c r="B92" s="445">
        <v>1</v>
      </c>
      <c r="C92" s="517">
        <v>2</v>
      </c>
      <c r="D92" s="601">
        <v>10714601</v>
      </c>
      <c r="E92" s="458">
        <f>IF(ISBLANK(D92),"-",$D$101/$D$98*D92)</f>
        <v>11065837.601624047</v>
      </c>
      <c r="F92" s="601">
        <v>10221231</v>
      </c>
      <c r="G92" s="459">
        <f>IF(ISBLANK(F92),"-",$D$101/$F$98*F92)</f>
        <v>11052039.021866372</v>
      </c>
      <c r="I92" s="924">
        <f>ABS((F96/D96*D95)-F95)/D95</f>
        <v>1.2912287606124812E-3</v>
      </c>
    </row>
    <row r="93" spans="1:12" ht="26.25" customHeight="1" x14ac:dyDescent="0.4">
      <c r="A93" s="444" t="s">
        <v>66</v>
      </c>
      <c r="B93" s="445">
        <v>1</v>
      </c>
      <c r="C93" s="517">
        <v>3</v>
      </c>
      <c r="D93" s="601">
        <v>10712043</v>
      </c>
      <c r="E93" s="458">
        <f>IF(ISBLANK(D93),"-",$D$101/$D$98*D93)</f>
        <v>11063195.747523746</v>
      </c>
      <c r="F93" s="601">
        <v>10216193</v>
      </c>
      <c r="G93" s="459">
        <f>IF(ISBLANK(F93),"-",$D$101/$F$98*F93)</f>
        <v>11046591.520230595</v>
      </c>
      <c r="I93" s="924"/>
    </row>
    <row r="94" spans="1:12" ht="27" customHeight="1" x14ac:dyDescent="0.4">
      <c r="A94" s="444" t="s">
        <v>67</v>
      </c>
      <c r="B94" s="445">
        <v>1</v>
      </c>
      <c r="C94" s="534">
        <v>4</v>
      </c>
      <c r="D94" s="602"/>
      <c r="E94" s="463" t="str">
        <f>IF(ISBLANK(D94),"-",$D$101/$D$98*D94)</f>
        <v>-</v>
      </c>
      <c r="F94" s="602"/>
      <c r="G94" s="464" t="str">
        <f>IF(ISBLANK(F94),"-",$D$101/$F$98*F94)</f>
        <v>-</v>
      </c>
      <c r="I94" s="465"/>
    </row>
    <row r="95" spans="1:12" ht="27" customHeight="1" x14ac:dyDescent="0.4">
      <c r="A95" s="444" t="s">
        <v>68</v>
      </c>
      <c r="B95" s="445">
        <v>1</v>
      </c>
      <c r="C95" s="535" t="s">
        <v>69</v>
      </c>
      <c r="D95" s="536">
        <f>AVERAGE(D91:D94)</f>
        <v>10712570.666666666</v>
      </c>
      <c r="E95" s="468">
        <f>AVERAGE(E91:E94)</f>
        <v>11063740.711693771</v>
      </c>
      <c r="F95" s="537">
        <f>AVERAGE(F91:F94)</f>
        <v>10218220.666666666</v>
      </c>
      <c r="G95" s="538">
        <f>AVERAGE(G91:G94)</f>
        <v>11048784.000874396</v>
      </c>
    </row>
    <row r="96" spans="1:12" ht="26.25" customHeight="1" x14ac:dyDescent="0.4">
      <c r="A96" s="444" t="s">
        <v>70</v>
      </c>
      <c r="B96" s="430">
        <v>1</v>
      </c>
      <c r="C96" s="539" t="s">
        <v>111</v>
      </c>
      <c r="D96" s="540">
        <v>43.25</v>
      </c>
      <c r="E96" s="460"/>
      <c r="F96" s="472">
        <v>41.31</v>
      </c>
    </row>
    <row r="97" spans="1:10" ht="26.25" customHeight="1" x14ac:dyDescent="0.4">
      <c r="A97" s="444" t="s">
        <v>72</v>
      </c>
      <c r="B97" s="430">
        <v>1</v>
      </c>
      <c r="C97" s="541" t="s">
        <v>112</v>
      </c>
      <c r="D97" s="542">
        <f>D96*$B$87</f>
        <v>43.25</v>
      </c>
      <c r="E97" s="475"/>
      <c r="F97" s="474">
        <f>F96*$B$87</f>
        <v>41.31</v>
      </c>
    </row>
    <row r="98" spans="1:10" ht="19.5" customHeight="1" x14ac:dyDescent="0.3">
      <c r="A98" s="444" t="s">
        <v>74</v>
      </c>
      <c r="B98" s="543">
        <f>(B97/B96)*(B95/B94)*(B93/B92)*(B91/B90)*B89</f>
        <v>100</v>
      </c>
      <c r="C98" s="541" t="s">
        <v>113</v>
      </c>
      <c r="D98" s="544">
        <f>D97*$B$83/100</f>
        <v>43.033749999999998</v>
      </c>
      <c r="E98" s="478"/>
      <c r="F98" s="477">
        <f>F97*$B$83/100</f>
        <v>41.103450000000002</v>
      </c>
    </row>
    <row r="99" spans="1:10" ht="19.5" customHeight="1" x14ac:dyDescent="0.3">
      <c r="A99" s="910" t="s">
        <v>76</v>
      </c>
      <c r="B99" s="925"/>
      <c r="C99" s="541" t="s">
        <v>114</v>
      </c>
      <c r="D99" s="545">
        <f>D98/$B$98</f>
        <v>0.43033749999999998</v>
      </c>
      <c r="E99" s="478"/>
      <c r="F99" s="481">
        <f>F98/$B$98</f>
        <v>0.41103450000000002</v>
      </c>
      <c r="G99" s="546"/>
      <c r="H99" s="470"/>
    </row>
    <row r="100" spans="1:10" ht="19.5" customHeight="1" x14ac:dyDescent="0.3">
      <c r="A100" s="912"/>
      <c r="B100" s="926"/>
      <c r="C100" s="541" t="s">
        <v>78</v>
      </c>
      <c r="D100" s="547">
        <f>$B$56/$B$116</f>
        <v>0.44444444444444442</v>
      </c>
      <c r="F100" s="486"/>
      <c r="G100" s="548"/>
      <c r="H100" s="470"/>
    </row>
    <row r="101" spans="1:10" ht="18.75" x14ac:dyDescent="0.3">
      <c r="C101" s="541" t="s">
        <v>79</v>
      </c>
      <c r="D101" s="542">
        <f>D100*$B$98</f>
        <v>44.444444444444443</v>
      </c>
      <c r="F101" s="486"/>
      <c r="G101" s="546"/>
      <c r="H101" s="470"/>
    </row>
    <row r="102" spans="1:10" ht="19.5" customHeight="1" x14ac:dyDescent="0.3">
      <c r="C102" s="549" t="s">
        <v>80</v>
      </c>
      <c r="D102" s="550">
        <f>D101/B34</f>
        <v>44.444444444444443</v>
      </c>
      <c r="F102" s="490"/>
      <c r="G102" s="546"/>
      <c r="H102" s="470"/>
      <c r="J102" s="551"/>
    </row>
    <row r="103" spans="1:10" ht="18.75" x14ac:dyDescent="0.3">
      <c r="C103" s="552" t="s">
        <v>115</v>
      </c>
      <c r="D103" s="553">
        <f>AVERAGE(E91:E94,G91:G94)</f>
        <v>11056262.356284084</v>
      </c>
      <c r="F103" s="490"/>
      <c r="G103" s="554"/>
      <c r="H103" s="470"/>
      <c r="J103" s="555"/>
    </row>
    <row r="104" spans="1:10" ht="18.75" x14ac:dyDescent="0.3">
      <c r="C104" s="520" t="s">
        <v>82</v>
      </c>
      <c r="D104" s="556">
        <f>STDEV(E91:E94,G91:G94)/D103</f>
        <v>7.6659815742765626E-4</v>
      </c>
      <c r="F104" s="490"/>
      <c r="G104" s="546"/>
      <c r="H104" s="470"/>
      <c r="J104" s="555"/>
    </row>
    <row r="105" spans="1:10" ht="19.5" customHeight="1" x14ac:dyDescent="0.3">
      <c r="C105" s="522" t="s">
        <v>18</v>
      </c>
      <c r="D105" s="557">
        <f>COUNT(E91:E94,G91:G94)</f>
        <v>6</v>
      </c>
      <c r="F105" s="490"/>
      <c r="G105" s="546"/>
      <c r="H105" s="470"/>
      <c r="J105" s="555"/>
    </row>
    <row r="106" spans="1:10" ht="19.5" customHeight="1" x14ac:dyDescent="0.3">
      <c r="A106" s="494"/>
      <c r="B106" s="494"/>
      <c r="C106" s="494"/>
      <c r="D106" s="494"/>
      <c r="E106" s="494"/>
    </row>
    <row r="107" spans="1:10" ht="26.25" customHeight="1" x14ac:dyDescent="0.4">
      <c r="A107" s="442" t="s">
        <v>116</v>
      </c>
      <c r="B107" s="443">
        <v>900</v>
      </c>
      <c r="C107" s="558" t="s">
        <v>117</v>
      </c>
      <c r="D107" s="559" t="s">
        <v>61</v>
      </c>
      <c r="E107" s="560" t="s">
        <v>118</v>
      </c>
      <c r="F107" s="561" t="s">
        <v>119</v>
      </c>
    </row>
    <row r="108" spans="1:10" ht="26.25" customHeight="1" x14ac:dyDescent="0.4">
      <c r="A108" s="444" t="s">
        <v>120</v>
      </c>
      <c r="B108" s="445">
        <v>1</v>
      </c>
      <c r="C108" s="562">
        <v>1</v>
      </c>
      <c r="D108" s="563">
        <v>10773229</v>
      </c>
      <c r="E108" s="594">
        <f t="shared" ref="E108:E113" si="1">IF(ISBLANK(D108),"-",D108/$D$103*$D$100*$B$116)</f>
        <v>389.76025180432822</v>
      </c>
      <c r="F108" s="564">
        <f t="shared" ref="F108:F113" si="2">IF(ISBLANK(D108), "-", E108/$B$56)</f>
        <v>0.97440062951082052</v>
      </c>
    </row>
    <row r="109" spans="1:10" ht="26.25" customHeight="1" x14ac:dyDescent="0.4">
      <c r="A109" s="444" t="s">
        <v>93</v>
      </c>
      <c r="B109" s="445">
        <v>1</v>
      </c>
      <c r="C109" s="562">
        <v>2</v>
      </c>
      <c r="D109" s="563">
        <v>10752262</v>
      </c>
      <c r="E109" s="595">
        <f t="shared" si="1"/>
        <v>389.00169527502942</v>
      </c>
      <c r="F109" s="565">
        <f t="shared" si="2"/>
        <v>0.97250423818757359</v>
      </c>
    </row>
    <row r="110" spans="1:10" ht="26.25" customHeight="1" x14ac:dyDescent="0.4">
      <c r="A110" s="444" t="s">
        <v>94</v>
      </c>
      <c r="B110" s="445">
        <v>1</v>
      </c>
      <c r="C110" s="562">
        <v>3</v>
      </c>
      <c r="D110" s="563">
        <v>10759667</v>
      </c>
      <c r="E110" s="595">
        <f t="shared" si="1"/>
        <v>389.26959774555246</v>
      </c>
      <c r="F110" s="565">
        <f t="shared" si="2"/>
        <v>0.97317399436388119</v>
      </c>
    </row>
    <row r="111" spans="1:10" ht="26.25" customHeight="1" x14ac:dyDescent="0.4">
      <c r="A111" s="444" t="s">
        <v>95</v>
      </c>
      <c r="B111" s="445">
        <v>1</v>
      </c>
      <c r="C111" s="562">
        <v>4</v>
      </c>
      <c r="D111" s="563">
        <v>10755847</v>
      </c>
      <c r="E111" s="595">
        <f t="shared" si="1"/>
        <v>389.1313955257823</v>
      </c>
      <c r="F111" s="565">
        <f t="shared" si="2"/>
        <v>0.97282848881445572</v>
      </c>
    </row>
    <row r="112" spans="1:10" ht="26.25" customHeight="1" x14ac:dyDescent="0.4">
      <c r="A112" s="444" t="s">
        <v>96</v>
      </c>
      <c r="B112" s="445">
        <v>1</v>
      </c>
      <c r="C112" s="562">
        <v>5</v>
      </c>
      <c r="D112" s="563">
        <v>10735833</v>
      </c>
      <c r="E112" s="595">
        <f t="shared" si="1"/>
        <v>388.40731719424292</v>
      </c>
      <c r="F112" s="565">
        <f t="shared" si="2"/>
        <v>0.97101829298560727</v>
      </c>
    </row>
    <row r="113" spans="1:10" ht="26.25" customHeight="1" x14ac:dyDescent="0.4">
      <c r="A113" s="444" t="s">
        <v>98</v>
      </c>
      <c r="B113" s="445">
        <v>1</v>
      </c>
      <c r="C113" s="566">
        <v>6</v>
      </c>
      <c r="D113" s="567">
        <v>10768700</v>
      </c>
      <c r="E113" s="596">
        <f t="shared" si="1"/>
        <v>389.59639896313996</v>
      </c>
      <c r="F113" s="568">
        <f t="shared" si="2"/>
        <v>0.97399099740784989</v>
      </c>
    </row>
    <row r="114" spans="1:10" ht="26.25" customHeight="1" x14ac:dyDescent="0.4">
      <c r="A114" s="444" t="s">
        <v>99</v>
      </c>
      <c r="B114" s="445">
        <v>1</v>
      </c>
      <c r="C114" s="562"/>
      <c r="D114" s="517"/>
      <c r="E114" s="419"/>
      <c r="F114" s="569"/>
    </row>
    <row r="115" spans="1:10" ht="26.25" customHeight="1" x14ac:dyDescent="0.4">
      <c r="A115" s="444" t="s">
        <v>100</v>
      </c>
      <c r="B115" s="445">
        <v>1</v>
      </c>
      <c r="C115" s="562"/>
      <c r="D115" s="570" t="s">
        <v>69</v>
      </c>
      <c r="E115" s="598">
        <f>AVERAGE(E108:E113)</f>
        <v>389.19444275134589</v>
      </c>
      <c r="F115" s="571">
        <f>AVERAGE(F108:F113)</f>
        <v>0.97298610687836462</v>
      </c>
    </row>
    <row r="116" spans="1:10" ht="27" customHeight="1" x14ac:dyDescent="0.4">
      <c r="A116" s="444" t="s">
        <v>101</v>
      </c>
      <c r="B116" s="476">
        <f>(B115/B114)*(B113/B112)*(B111/B110)*(B109/B108)*B107</f>
        <v>900</v>
      </c>
      <c r="C116" s="572"/>
      <c r="D116" s="535" t="s">
        <v>82</v>
      </c>
      <c r="E116" s="573">
        <f>STDEV(E108:E113)/E115</f>
        <v>1.2312005337845567E-3</v>
      </c>
      <c r="F116" s="573">
        <f>STDEV(F108:F113)/F115</f>
        <v>1.2312005337845565E-3</v>
      </c>
      <c r="I116" s="419"/>
    </row>
    <row r="117" spans="1:10" ht="27" customHeight="1" x14ac:dyDescent="0.4">
      <c r="A117" s="910" t="s">
        <v>76</v>
      </c>
      <c r="B117" s="911"/>
      <c r="C117" s="574"/>
      <c r="D117" s="575" t="s">
        <v>18</v>
      </c>
      <c r="E117" s="576">
        <f>COUNT(E108:E113)</f>
        <v>6</v>
      </c>
      <c r="F117" s="576">
        <f>COUNT(F108:F113)</f>
        <v>6</v>
      </c>
      <c r="I117" s="419"/>
      <c r="J117" s="555"/>
    </row>
    <row r="118" spans="1:10" ht="19.5" customHeight="1" x14ac:dyDescent="0.3">
      <c r="A118" s="912"/>
      <c r="B118" s="913"/>
      <c r="C118" s="419"/>
      <c r="D118" s="419"/>
      <c r="E118" s="419"/>
      <c r="F118" s="517"/>
      <c r="G118" s="419"/>
      <c r="H118" s="419"/>
      <c r="I118" s="419"/>
    </row>
    <row r="119" spans="1:10" ht="18.75" x14ac:dyDescent="0.3">
      <c r="A119" s="585"/>
      <c r="B119" s="440"/>
      <c r="C119" s="419"/>
      <c r="D119" s="419"/>
      <c r="E119" s="419"/>
      <c r="F119" s="517"/>
      <c r="G119" s="419"/>
      <c r="H119" s="419"/>
      <c r="I119" s="419"/>
    </row>
    <row r="120" spans="1:10" ht="26.25" customHeight="1" x14ac:dyDescent="0.4">
      <c r="A120" s="428" t="s">
        <v>104</v>
      </c>
      <c r="B120" s="524" t="s">
        <v>121</v>
      </c>
      <c r="C120" s="914" t="str">
        <f>B20</f>
        <v>PYRAZINAMIDE</v>
      </c>
      <c r="D120" s="914"/>
      <c r="E120" s="525" t="s">
        <v>122</v>
      </c>
      <c r="F120" s="525"/>
      <c r="G120" s="526">
        <f>F115</f>
        <v>0.97298610687836462</v>
      </c>
      <c r="H120" s="419"/>
      <c r="I120" s="419"/>
    </row>
    <row r="121" spans="1:10" ht="19.5" customHeight="1" x14ac:dyDescent="0.3">
      <c r="A121" s="577"/>
      <c r="B121" s="577"/>
      <c r="C121" s="578"/>
      <c r="D121" s="578"/>
      <c r="E121" s="578"/>
      <c r="F121" s="578"/>
      <c r="G121" s="578"/>
      <c r="H121" s="578"/>
    </row>
    <row r="122" spans="1:10" ht="18.75" x14ac:dyDescent="0.3">
      <c r="B122" s="915" t="s">
        <v>24</v>
      </c>
      <c r="C122" s="915"/>
      <c r="E122" s="531" t="s">
        <v>25</v>
      </c>
      <c r="F122" s="579"/>
      <c r="G122" s="915" t="s">
        <v>26</v>
      </c>
      <c r="H122" s="915"/>
    </row>
    <row r="123" spans="1:10" ht="69.95" customHeight="1" x14ac:dyDescent="0.3">
      <c r="A123" s="580" t="s">
        <v>27</v>
      </c>
      <c r="B123" s="581"/>
      <c r="C123" s="581"/>
      <c r="E123" s="581"/>
      <c r="F123" s="419"/>
      <c r="G123" s="582"/>
      <c r="H123" s="582"/>
    </row>
    <row r="124" spans="1:10" ht="69.95" customHeight="1" x14ac:dyDescent="0.3">
      <c r="A124" s="580" t="s">
        <v>28</v>
      </c>
      <c r="B124" s="583"/>
      <c r="C124" s="583"/>
      <c r="E124" s="583"/>
      <c r="F124" s="419"/>
      <c r="G124" s="584"/>
      <c r="H124" s="584"/>
    </row>
    <row r="125" spans="1:10" ht="18.75" x14ac:dyDescent="0.3">
      <c r="A125" s="516"/>
      <c r="B125" s="516"/>
      <c r="C125" s="517"/>
      <c r="D125" s="517"/>
      <c r="E125" s="517"/>
      <c r="F125" s="521"/>
      <c r="G125" s="517"/>
      <c r="H125" s="517"/>
      <c r="I125" s="419"/>
    </row>
    <row r="126" spans="1:10" ht="18.75" x14ac:dyDescent="0.3">
      <c r="A126" s="516"/>
      <c r="B126" s="516"/>
      <c r="C126" s="517"/>
      <c r="D126" s="517"/>
      <c r="E126" s="517"/>
      <c r="F126" s="521"/>
      <c r="G126" s="517"/>
      <c r="H126" s="517"/>
      <c r="I126" s="419"/>
    </row>
    <row r="127" spans="1:10" ht="18.75" x14ac:dyDescent="0.3">
      <c r="A127" s="516"/>
      <c r="B127" s="516"/>
      <c r="C127" s="517"/>
      <c r="D127" s="517"/>
      <c r="E127" s="517"/>
      <c r="F127" s="521"/>
      <c r="G127" s="517"/>
      <c r="H127" s="517"/>
      <c r="I127" s="419"/>
    </row>
    <row r="128" spans="1:10" ht="18.75" x14ac:dyDescent="0.3">
      <c r="A128" s="516"/>
      <c r="B128" s="516"/>
      <c r="C128" s="517"/>
      <c r="D128" s="517"/>
      <c r="E128" s="517"/>
      <c r="F128" s="521"/>
      <c r="G128" s="517"/>
      <c r="H128" s="517"/>
      <c r="I128" s="419"/>
    </row>
    <row r="129" spans="1:9" ht="18.75" x14ac:dyDescent="0.3">
      <c r="A129" s="516"/>
      <c r="B129" s="516"/>
      <c r="C129" s="517"/>
      <c r="D129" s="517"/>
      <c r="E129" s="517"/>
      <c r="F129" s="521"/>
      <c r="G129" s="517"/>
      <c r="H129" s="517"/>
      <c r="I129" s="419"/>
    </row>
    <row r="130" spans="1:9" ht="18.75" x14ac:dyDescent="0.3">
      <c r="A130" s="516"/>
      <c r="B130" s="516"/>
      <c r="C130" s="517"/>
      <c r="D130" s="517"/>
      <c r="E130" s="517"/>
      <c r="F130" s="521"/>
      <c r="G130" s="517"/>
      <c r="H130" s="517"/>
      <c r="I130" s="419"/>
    </row>
    <row r="131" spans="1:9" ht="18.75" x14ac:dyDescent="0.3">
      <c r="A131" s="516"/>
      <c r="B131" s="516"/>
      <c r="C131" s="517"/>
      <c r="D131" s="517"/>
      <c r="E131" s="517"/>
      <c r="F131" s="521"/>
      <c r="G131" s="517"/>
      <c r="H131" s="517"/>
      <c r="I131" s="419"/>
    </row>
    <row r="132" spans="1:9" ht="18.75" x14ac:dyDescent="0.3">
      <c r="A132" s="516"/>
      <c r="B132" s="516"/>
      <c r="C132" s="517"/>
      <c r="D132" s="517"/>
      <c r="E132" s="517"/>
      <c r="F132" s="521"/>
      <c r="G132" s="517"/>
      <c r="H132" s="517"/>
      <c r="I132" s="419"/>
    </row>
    <row r="133" spans="1:9" ht="18.75" x14ac:dyDescent="0.3">
      <c r="A133" s="516"/>
      <c r="B133" s="516"/>
      <c r="C133" s="517"/>
      <c r="D133" s="517"/>
      <c r="E133" s="517"/>
      <c r="F133" s="521"/>
      <c r="G133" s="517"/>
      <c r="H133" s="517"/>
      <c r="I133" s="419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25" zoomScale="60" zoomScaleNormal="100" workbookViewId="0">
      <selection activeCell="D47" sqref="D47"/>
    </sheetView>
  </sheetViews>
  <sheetFormatPr defaultRowHeight="13.5" x14ac:dyDescent="0.25"/>
  <cols>
    <col min="1" max="1" width="27.5703125" style="604" customWidth="1"/>
    <col min="2" max="2" width="20.42578125" style="604" customWidth="1"/>
    <col min="3" max="3" width="31.85546875" style="604" customWidth="1"/>
    <col min="4" max="4" width="25.85546875" style="604" customWidth="1"/>
    <col min="5" max="5" width="25.7109375" style="604" customWidth="1"/>
    <col min="6" max="6" width="23.140625" style="604" customWidth="1"/>
    <col min="7" max="7" width="28.42578125" style="604" customWidth="1"/>
    <col min="8" max="8" width="21.5703125" style="604" customWidth="1"/>
    <col min="9" max="9" width="9.140625" style="604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947" t="s">
        <v>0</v>
      </c>
      <c r="B15" s="947"/>
      <c r="C15" s="947"/>
      <c r="D15" s="947"/>
      <c r="E15" s="947"/>
    </row>
    <row r="16" spans="1:6" ht="16.5" customHeight="1" x14ac:dyDescent="0.3">
      <c r="A16" s="56" t="s">
        <v>1</v>
      </c>
      <c r="B16" s="52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53"/>
    </row>
    <row r="18" spans="1:5" ht="16.5" customHeight="1" x14ac:dyDescent="0.3">
      <c r="A18" s="55" t="s">
        <v>4</v>
      </c>
      <c r="B18" s="607" t="s">
        <v>137</v>
      </c>
      <c r="C18" s="53"/>
      <c r="D18" s="53"/>
      <c r="E18" s="53"/>
    </row>
    <row r="19" spans="1:5" ht="16.5" customHeight="1" x14ac:dyDescent="0.3">
      <c r="A19" s="55" t="s">
        <v>6</v>
      </c>
      <c r="B19" s="12" t="s">
        <v>139</v>
      </c>
      <c r="C19" s="53"/>
      <c r="D19" s="53"/>
      <c r="E19" s="53"/>
    </row>
    <row r="20" spans="1:5" ht="16.5" customHeight="1" x14ac:dyDescent="0.3">
      <c r="A20" s="8" t="s">
        <v>7</v>
      </c>
      <c r="B20" s="12">
        <v>17.760000000000002</v>
      </c>
      <c r="C20" s="53"/>
      <c r="D20" s="53"/>
      <c r="E20" s="53"/>
    </row>
    <row r="21" spans="1:5" ht="16.5" customHeight="1" x14ac:dyDescent="0.3">
      <c r="A21" s="8" t="s">
        <v>8</v>
      </c>
      <c r="B21" s="13">
        <f>B20/100</f>
        <v>0.17760000000000001</v>
      </c>
      <c r="C21" s="53"/>
      <c r="D21" s="53"/>
      <c r="E21" s="53"/>
    </row>
    <row r="22" spans="1:5" ht="15.75" customHeight="1" x14ac:dyDescent="0.25">
      <c r="A22" s="53"/>
      <c r="B22" s="53"/>
      <c r="C22" s="53"/>
      <c r="D22" s="53"/>
      <c r="E22" s="53"/>
    </row>
    <row r="23" spans="1:5" ht="16.5" customHeight="1" x14ac:dyDescent="0.3">
      <c r="A23" s="16" t="s">
        <v>11</v>
      </c>
      <c r="B23" s="15" t="s">
        <v>12</v>
      </c>
      <c r="C23" s="16" t="s">
        <v>13</v>
      </c>
      <c r="D23" s="16" t="s">
        <v>14</v>
      </c>
      <c r="E23" s="16" t="s">
        <v>15</v>
      </c>
    </row>
    <row r="24" spans="1:5" ht="16.5" customHeight="1" x14ac:dyDescent="0.3">
      <c r="A24" s="17">
        <v>1</v>
      </c>
      <c r="B24" s="18">
        <v>4326118</v>
      </c>
      <c r="C24" s="18">
        <v>49706.400000000001</v>
      </c>
      <c r="D24" s="19">
        <v>1.1000000000000001</v>
      </c>
      <c r="E24" s="20">
        <v>6.367</v>
      </c>
    </row>
    <row r="25" spans="1:5" ht="16.5" customHeight="1" x14ac:dyDescent="0.3">
      <c r="A25" s="17">
        <v>2</v>
      </c>
      <c r="B25" s="18">
        <v>4293979</v>
      </c>
      <c r="C25" s="18">
        <v>49827.5</v>
      </c>
      <c r="D25" s="19">
        <v>1.1000000000000001</v>
      </c>
      <c r="E25" s="19">
        <v>6.36</v>
      </c>
    </row>
    <row r="26" spans="1:5" ht="16.5" customHeight="1" x14ac:dyDescent="0.3">
      <c r="A26" s="17">
        <v>3</v>
      </c>
      <c r="B26" s="18">
        <v>4299448</v>
      </c>
      <c r="C26" s="18">
        <v>49721.4</v>
      </c>
      <c r="D26" s="19">
        <v>1.1000000000000001</v>
      </c>
      <c r="E26" s="19">
        <v>6.36</v>
      </c>
    </row>
    <row r="27" spans="1:5" ht="16.5" customHeight="1" x14ac:dyDescent="0.3">
      <c r="A27" s="17">
        <v>4</v>
      </c>
      <c r="B27" s="18">
        <v>4292853</v>
      </c>
      <c r="C27" s="18">
        <v>49863.1</v>
      </c>
      <c r="D27" s="19">
        <v>1.1000000000000001</v>
      </c>
      <c r="E27" s="19">
        <v>6.36</v>
      </c>
    </row>
    <row r="28" spans="1:5" ht="16.5" customHeight="1" x14ac:dyDescent="0.3">
      <c r="A28" s="17">
        <v>5</v>
      </c>
      <c r="B28" s="18">
        <v>4286665</v>
      </c>
      <c r="C28" s="18">
        <v>49368.2</v>
      </c>
      <c r="D28" s="19">
        <v>1.2</v>
      </c>
      <c r="E28" s="19">
        <v>6.3529999999999998</v>
      </c>
    </row>
    <row r="29" spans="1:5" ht="16.5" customHeight="1" x14ac:dyDescent="0.3">
      <c r="A29" s="17">
        <v>6</v>
      </c>
      <c r="B29" s="21">
        <v>4275204</v>
      </c>
      <c r="C29" s="21">
        <v>49887.3</v>
      </c>
      <c r="D29" s="22">
        <v>1.1000000000000001</v>
      </c>
      <c r="E29" s="22">
        <v>6.3529999999999998</v>
      </c>
    </row>
    <row r="30" spans="1:5" ht="16.5" customHeight="1" x14ac:dyDescent="0.3">
      <c r="A30" s="23" t="s">
        <v>16</v>
      </c>
      <c r="B30" s="24">
        <f>AVERAGE(B24:B29)</f>
        <v>4295711.166666667</v>
      </c>
      <c r="C30" s="25">
        <f>AVERAGE(C24:C29)</f>
        <v>49728.98333333333</v>
      </c>
      <c r="D30" s="26">
        <f>AVERAGE(D24:D29)</f>
        <v>1.1166666666666669</v>
      </c>
      <c r="E30" s="26">
        <f>AVERAGE(E24:E29)</f>
        <v>6.3588333333333331</v>
      </c>
    </row>
    <row r="31" spans="1:5" ht="16.5" customHeight="1" x14ac:dyDescent="0.3">
      <c r="A31" s="27" t="s">
        <v>17</v>
      </c>
      <c r="B31" s="28">
        <f>(STDEV(B24:B29)/B30)</f>
        <v>3.9671268725873926E-3</v>
      </c>
      <c r="C31" s="29"/>
      <c r="D31" s="29"/>
      <c r="E31" s="30"/>
    </row>
    <row r="32" spans="1:5" s="604" customFormat="1" ht="16.5" customHeight="1" x14ac:dyDescent="0.3">
      <c r="A32" s="31" t="s">
        <v>18</v>
      </c>
      <c r="B32" s="32">
        <f>COUNT(B24:B29)</f>
        <v>6</v>
      </c>
      <c r="C32" s="33"/>
      <c r="D32" s="54"/>
      <c r="E32" s="35"/>
    </row>
    <row r="33" spans="1:5" s="604" customFormat="1" ht="15.75" customHeight="1" x14ac:dyDescent="0.25">
      <c r="A33" s="53"/>
      <c r="B33" s="53"/>
      <c r="C33" s="53"/>
      <c r="D33" s="53"/>
      <c r="E33" s="53"/>
    </row>
    <row r="34" spans="1:5" s="604" customFormat="1" ht="16.5" customHeight="1" x14ac:dyDescent="0.3">
      <c r="A34" s="55" t="s">
        <v>19</v>
      </c>
      <c r="B34" s="40" t="s">
        <v>20</v>
      </c>
      <c r="C34" s="39"/>
      <c r="D34" s="39"/>
      <c r="E34" s="39"/>
    </row>
    <row r="35" spans="1:5" ht="16.5" customHeight="1" x14ac:dyDescent="0.3">
      <c r="A35" s="55"/>
      <c r="B35" s="40" t="s">
        <v>146</v>
      </c>
      <c r="C35" s="39"/>
      <c r="D35" s="39"/>
      <c r="E35" s="39"/>
    </row>
    <row r="36" spans="1:5" ht="16.5" customHeight="1" x14ac:dyDescent="0.3">
      <c r="A36" s="55"/>
      <c r="B36" s="40" t="s">
        <v>22</v>
      </c>
      <c r="C36" s="39"/>
      <c r="D36" s="39"/>
      <c r="E36" s="39"/>
    </row>
    <row r="37" spans="1:5" ht="15.75" customHeight="1" x14ac:dyDescent="0.25">
      <c r="A37" s="53"/>
      <c r="B37" s="53"/>
      <c r="C37" s="53"/>
      <c r="D37" s="53"/>
      <c r="E37" s="53"/>
    </row>
    <row r="38" spans="1:5" ht="16.5" customHeight="1" x14ac:dyDescent="0.3">
      <c r="A38" s="56" t="s">
        <v>1</v>
      </c>
      <c r="B38" s="52" t="s">
        <v>23</v>
      </c>
    </row>
    <row r="39" spans="1:5" ht="16.5" customHeight="1" x14ac:dyDescent="0.3">
      <c r="A39" s="55" t="s">
        <v>4</v>
      </c>
      <c r="B39" s="607" t="s">
        <v>137</v>
      </c>
      <c r="C39" s="53"/>
      <c r="D39" s="53"/>
      <c r="E39" s="53"/>
    </row>
    <row r="40" spans="1:5" ht="16.5" customHeight="1" x14ac:dyDescent="0.3">
      <c r="A40" s="55" t="s">
        <v>6</v>
      </c>
      <c r="B40" s="12" t="s">
        <v>139</v>
      </c>
      <c r="C40" s="53"/>
      <c r="D40" s="53"/>
      <c r="E40" s="53"/>
    </row>
    <row r="41" spans="1:5" ht="16.5" customHeight="1" x14ac:dyDescent="0.3">
      <c r="A41" s="8" t="s">
        <v>7</v>
      </c>
      <c r="B41" s="12">
        <v>17.760000000000002</v>
      </c>
      <c r="C41" s="53"/>
      <c r="D41" s="53"/>
      <c r="E41" s="53"/>
    </row>
    <row r="42" spans="1:5" ht="16.5" customHeight="1" x14ac:dyDescent="0.3">
      <c r="A42" s="8" t="s">
        <v>8</v>
      </c>
      <c r="B42" s="13">
        <f>B41/100</f>
        <v>0.17760000000000001</v>
      </c>
      <c r="C42" s="53"/>
      <c r="D42" s="53"/>
      <c r="E42" s="53"/>
    </row>
    <row r="43" spans="1:5" ht="15.75" customHeight="1" x14ac:dyDescent="0.25">
      <c r="A43" s="53"/>
      <c r="B43" s="53"/>
      <c r="C43" s="53"/>
      <c r="D43" s="53"/>
      <c r="E43" s="53"/>
    </row>
    <row r="44" spans="1:5" ht="16.5" customHeight="1" x14ac:dyDescent="0.3">
      <c r="A44" s="16" t="s">
        <v>11</v>
      </c>
      <c r="B44" s="15" t="s">
        <v>12</v>
      </c>
      <c r="C44" s="16" t="s">
        <v>13</v>
      </c>
      <c r="D44" s="16" t="s">
        <v>14</v>
      </c>
      <c r="E44" s="16" t="s">
        <v>15</v>
      </c>
    </row>
    <row r="45" spans="1:5" ht="16.5" customHeight="1" x14ac:dyDescent="0.3">
      <c r="A45" s="17">
        <v>1</v>
      </c>
      <c r="B45" s="18">
        <v>4326118</v>
      </c>
      <c r="C45" s="18">
        <v>49706.400000000001</v>
      </c>
      <c r="D45" s="19">
        <v>1.1000000000000001</v>
      </c>
      <c r="E45" s="20">
        <v>6.367</v>
      </c>
    </row>
    <row r="46" spans="1:5" ht="16.5" customHeight="1" x14ac:dyDescent="0.3">
      <c r="A46" s="17">
        <v>2</v>
      </c>
      <c r="B46" s="18">
        <v>4293979</v>
      </c>
      <c r="C46" s="18">
        <v>49827.5</v>
      </c>
      <c r="D46" s="19">
        <v>1.1000000000000001</v>
      </c>
      <c r="E46" s="19">
        <v>6.36</v>
      </c>
    </row>
    <row r="47" spans="1:5" ht="16.5" customHeight="1" x14ac:dyDescent="0.3">
      <c r="A47" s="17">
        <v>3</v>
      </c>
      <c r="B47" s="18">
        <v>4299448</v>
      </c>
      <c r="C47" s="18">
        <v>49721.4</v>
      </c>
      <c r="D47" s="19">
        <v>1.1000000000000001</v>
      </c>
      <c r="E47" s="19">
        <v>6.36</v>
      </c>
    </row>
    <row r="48" spans="1:5" ht="16.5" customHeight="1" x14ac:dyDescent="0.3">
      <c r="A48" s="17">
        <v>4</v>
      </c>
      <c r="B48" s="18">
        <v>4292853</v>
      </c>
      <c r="C48" s="18">
        <v>49863.1</v>
      </c>
      <c r="D48" s="19">
        <v>1.1000000000000001</v>
      </c>
      <c r="E48" s="19">
        <v>6.36</v>
      </c>
    </row>
    <row r="49" spans="1:7" ht="16.5" customHeight="1" x14ac:dyDescent="0.3">
      <c r="A49" s="17">
        <v>5</v>
      </c>
      <c r="B49" s="18">
        <v>4286665</v>
      </c>
      <c r="C49" s="18">
        <v>49368.2</v>
      </c>
      <c r="D49" s="19">
        <v>1.2</v>
      </c>
      <c r="E49" s="19">
        <v>6.3529999999999998</v>
      </c>
    </row>
    <row r="50" spans="1:7" ht="16.5" customHeight="1" x14ac:dyDescent="0.3">
      <c r="A50" s="17">
        <v>6</v>
      </c>
      <c r="B50" s="21">
        <v>4275204</v>
      </c>
      <c r="C50" s="21">
        <v>49887.3</v>
      </c>
      <c r="D50" s="22">
        <v>1.1000000000000001</v>
      </c>
      <c r="E50" s="22">
        <v>6.3529999999999998</v>
      </c>
    </row>
    <row r="51" spans="1:7" ht="16.5" customHeight="1" x14ac:dyDescent="0.3">
      <c r="A51" s="23" t="s">
        <v>16</v>
      </c>
      <c r="B51" s="24">
        <f>AVERAGE(B45:B50)</f>
        <v>4295711.166666667</v>
      </c>
      <c r="C51" s="25">
        <f>AVERAGE(C45:C50)</f>
        <v>49728.98333333333</v>
      </c>
      <c r="D51" s="26">
        <f>AVERAGE(D45:D50)</f>
        <v>1.1166666666666669</v>
      </c>
      <c r="E51" s="26">
        <f>AVERAGE(E45:E50)</f>
        <v>6.3588333333333331</v>
      </c>
    </row>
    <row r="52" spans="1:7" ht="16.5" customHeight="1" x14ac:dyDescent="0.3">
      <c r="A52" s="27" t="s">
        <v>17</v>
      </c>
      <c r="B52" s="28">
        <f>(STDEV(B45:B50)/B51)</f>
        <v>3.9671268725873926E-3</v>
      </c>
      <c r="C52" s="29"/>
      <c r="D52" s="29"/>
      <c r="E52" s="30"/>
    </row>
    <row r="53" spans="1:7" s="604" customFormat="1" ht="16.5" customHeight="1" x14ac:dyDescent="0.3">
      <c r="A53" s="31" t="s">
        <v>18</v>
      </c>
      <c r="B53" s="32">
        <f>COUNT(B45:B50)</f>
        <v>6</v>
      </c>
      <c r="C53" s="33"/>
      <c r="D53" s="54"/>
      <c r="E53" s="35"/>
    </row>
    <row r="54" spans="1:7" s="604" customFormat="1" ht="15.75" customHeight="1" x14ac:dyDescent="0.25">
      <c r="A54" s="53"/>
      <c r="B54" s="53"/>
      <c r="C54" s="53"/>
      <c r="D54" s="53"/>
      <c r="E54" s="53"/>
    </row>
    <row r="55" spans="1:7" s="604" customFormat="1" ht="16.5" customHeight="1" x14ac:dyDescent="0.3">
      <c r="A55" s="55" t="s">
        <v>19</v>
      </c>
      <c r="B55" s="40" t="s">
        <v>20</v>
      </c>
      <c r="C55" s="39"/>
      <c r="D55" s="39"/>
      <c r="E55" s="39"/>
    </row>
    <row r="56" spans="1:7" ht="16.5" customHeight="1" x14ac:dyDescent="0.3">
      <c r="A56" s="55"/>
      <c r="B56" s="40" t="s">
        <v>146</v>
      </c>
      <c r="C56" s="39"/>
      <c r="D56" s="39"/>
      <c r="E56" s="39"/>
    </row>
    <row r="57" spans="1:7" ht="16.5" customHeight="1" x14ac:dyDescent="0.3">
      <c r="A57" s="55"/>
      <c r="B57" s="40" t="s">
        <v>22</v>
      </c>
      <c r="C57" s="39"/>
      <c r="D57" s="39"/>
      <c r="E57" s="39"/>
    </row>
    <row r="58" spans="1:7" ht="14.25" customHeight="1" thickBot="1" x14ac:dyDescent="0.3">
      <c r="A58" s="41"/>
      <c r="B58" s="603"/>
      <c r="D58" s="43"/>
      <c r="F58" s="44"/>
      <c r="G58" s="44"/>
    </row>
    <row r="59" spans="1:7" ht="15" customHeight="1" x14ac:dyDescent="0.3">
      <c r="B59" s="948" t="s">
        <v>24</v>
      </c>
      <c r="C59" s="948"/>
      <c r="E59" s="606" t="s">
        <v>25</v>
      </c>
      <c r="F59" s="46"/>
      <c r="G59" s="606" t="s">
        <v>26</v>
      </c>
    </row>
    <row r="60" spans="1:7" ht="15" customHeight="1" x14ac:dyDescent="0.3">
      <c r="A60" s="47" t="s">
        <v>27</v>
      </c>
      <c r="B60" s="49"/>
      <c r="C60" s="49"/>
      <c r="E60" s="49"/>
      <c r="G60" s="49"/>
    </row>
    <row r="61" spans="1:7" ht="15" customHeight="1" x14ac:dyDescent="0.3">
      <c r="A61" s="47" t="s">
        <v>28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SST E</vt:lpstr>
      <vt:lpstr>Ethambutol hydrochloride (2)</vt:lpstr>
      <vt:lpstr>Uniformity</vt:lpstr>
      <vt:lpstr>Rifampicin</vt:lpstr>
      <vt:lpstr>SST I</vt:lpstr>
      <vt:lpstr>Isoniazid</vt:lpstr>
      <vt:lpstr>SST P</vt:lpstr>
      <vt:lpstr>Pyrazinamide</vt:lpstr>
      <vt:lpstr>SST R</vt:lpstr>
      <vt:lpstr>'Ethambutol hydrochloride (2)'!Print_Area</vt:lpstr>
      <vt:lpstr>Isoniazid!Print_Area</vt:lpstr>
      <vt:lpstr>Pyrazinamide!Print_Area</vt:lpstr>
      <vt:lpstr>Rifampicin!Print_Area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2016-06-15T05:50:16Z</cp:lastPrinted>
  <dcterms:created xsi:type="dcterms:W3CDTF">2005-07-05T10:19:27Z</dcterms:created>
  <dcterms:modified xsi:type="dcterms:W3CDTF">2016-06-17T12:27:17Z</dcterms:modified>
</cp:coreProperties>
</file>