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510" yWindow="585" windowWidth="14055" windowHeight="6090" activeTab="6"/>
  </bookViews>
  <sheets>
    <sheet name="Uniformity" sheetId="10" r:id="rId1"/>
    <sheet name="Rifampicin" sheetId="3" r:id="rId2"/>
    <sheet name="SST I" sheetId="1" r:id="rId3"/>
    <sheet name="Isoniazid" sheetId="4" r:id="rId4"/>
    <sheet name="SST P" sheetId="7" r:id="rId5"/>
    <sheet name="Pyrazinamide" sheetId="5" r:id="rId6"/>
    <sheet name="SST E" sheetId="11" r:id="rId7"/>
    <sheet name="Ethambutol hydrochloride" sheetId="12" r:id="rId8"/>
    <sheet name="SST R" sheetId="8" r:id="rId9"/>
  </sheets>
  <definedNames>
    <definedName name="_xlnm.Print_Area" localSheetId="7">'Ethambutol hydrochloride'!$A$1:$I$125</definedName>
    <definedName name="_xlnm.Print_Area" localSheetId="3">Isoniazid!$A$1:$I$125</definedName>
    <definedName name="_xlnm.Print_Area" localSheetId="5">Pyrazinamide!$A$1:$I$125</definedName>
    <definedName name="_xlnm.Print_Area" localSheetId="1">Rifampicin!$A$1:$I$125</definedName>
    <definedName name="_xlnm.Print_Area" localSheetId="0">Uniformity!$A$1:$F$54</definedName>
  </definedNames>
  <calcPr calcId="144525"/>
</workbook>
</file>

<file path=xl/calcChain.xml><?xml version="1.0" encoding="utf-8"?>
<calcChain xmlns="http://schemas.openxmlformats.org/spreadsheetml/2006/main">
  <c r="B57" i="12" l="1"/>
  <c r="C120" i="12"/>
  <c r="B116" i="12"/>
  <c r="D101" i="12"/>
  <c r="D102" i="12" s="1"/>
  <c r="D100" i="12"/>
  <c r="B98" i="12"/>
  <c r="F96" i="12"/>
  <c r="F97" i="12" s="1"/>
  <c r="F98" i="12" s="1"/>
  <c r="D96" i="12"/>
  <c r="F95" i="12"/>
  <c r="D95" i="12"/>
  <c r="G94" i="12"/>
  <c r="E94" i="12"/>
  <c r="B87" i="12"/>
  <c r="D97" i="12" s="1"/>
  <c r="D98" i="12" s="1"/>
  <c r="B83" i="12"/>
  <c r="B81" i="12"/>
  <c r="B80" i="12"/>
  <c r="B79" i="12"/>
  <c r="C76" i="12"/>
  <c r="H71" i="12"/>
  <c r="G71" i="12"/>
  <c r="B68" i="12"/>
  <c r="B69" i="12" s="1"/>
  <c r="H67" i="12"/>
  <c r="G67" i="12"/>
  <c r="H63" i="12"/>
  <c r="G63" i="12"/>
  <c r="G62" i="12"/>
  <c r="H62" i="12" s="1"/>
  <c r="G61" i="12"/>
  <c r="H61" i="12" s="1"/>
  <c r="G60" i="12"/>
  <c r="H60" i="12" s="1"/>
  <c r="C56" i="12"/>
  <c r="B55" i="12"/>
  <c r="D48" i="12"/>
  <c r="G40" i="12" s="1"/>
  <c r="F45" i="12"/>
  <c r="F46" i="12" s="1"/>
  <c r="D45" i="12"/>
  <c r="D46" i="12" s="1"/>
  <c r="B45" i="12"/>
  <c r="F44" i="12"/>
  <c r="D44" i="12"/>
  <c r="F42" i="12"/>
  <c r="D42" i="12"/>
  <c r="G41" i="12"/>
  <c r="E41" i="12"/>
  <c r="I39" i="12"/>
  <c r="E38" i="12"/>
  <c r="B34" i="12"/>
  <c r="B30" i="12"/>
  <c r="B53" i="11"/>
  <c r="E51" i="11"/>
  <c r="D51" i="11"/>
  <c r="C51" i="11"/>
  <c r="B51" i="11"/>
  <c r="B52" i="11" s="1"/>
  <c r="B32" i="11"/>
  <c r="E30" i="11"/>
  <c r="D30" i="11"/>
  <c r="C30" i="11"/>
  <c r="B30" i="11"/>
  <c r="B31" i="11" s="1"/>
  <c r="B21" i="11"/>
  <c r="G92" i="12" l="1"/>
  <c r="G93" i="12"/>
  <c r="F99" i="12"/>
  <c r="D99" i="12"/>
  <c r="E92" i="12"/>
  <c r="G38" i="12"/>
  <c r="E39" i="12"/>
  <c r="D50" i="12" s="1"/>
  <c r="E42" i="12"/>
  <c r="G39" i="12"/>
  <c r="G91" i="12"/>
  <c r="E93" i="12"/>
  <c r="D49" i="12"/>
  <c r="E40" i="12"/>
  <c r="E91" i="12"/>
  <c r="I92" i="12"/>
  <c r="B42" i="1"/>
  <c r="B42" i="7"/>
  <c r="B42" i="8"/>
  <c r="B57" i="5"/>
  <c r="B57" i="4"/>
  <c r="B57" i="3"/>
  <c r="C46" i="10"/>
  <c r="D42" i="10" s="1"/>
  <c r="C45" i="10"/>
  <c r="C19" i="10"/>
  <c r="D60" i="5"/>
  <c r="D68" i="4"/>
  <c r="D68" i="5" s="1"/>
  <c r="D64" i="4"/>
  <c r="D64" i="5" s="1"/>
  <c r="D60" i="4"/>
  <c r="B53" i="8"/>
  <c r="E51" i="8"/>
  <c r="D51" i="8"/>
  <c r="C51" i="8"/>
  <c r="B51" i="8"/>
  <c r="B52" i="8" s="1"/>
  <c r="B32" i="8"/>
  <c r="E30" i="8"/>
  <c r="D30" i="8"/>
  <c r="C30" i="8"/>
  <c r="B30" i="8"/>
  <c r="B31" i="8" s="1"/>
  <c r="B21" i="8"/>
  <c r="G66" i="12" l="1"/>
  <c r="H66" i="12" s="1"/>
  <c r="G64" i="12"/>
  <c r="G70" i="12"/>
  <c r="H70" i="12" s="1"/>
  <c r="G68" i="12"/>
  <c r="H68" i="12" s="1"/>
  <c r="G65" i="12"/>
  <c r="H65" i="12" s="1"/>
  <c r="G69" i="12"/>
  <c r="H69" i="12" s="1"/>
  <c r="D51" i="12"/>
  <c r="G95" i="12"/>
  <c r="G42" i="12"/>
  <c r="D52" i="12"/>
  <c r="D105" i="12"/>
  <c r="E95" i="12"/>
  <c r="D103" i="12"/>
  <c r="D30" i="10"/>
  <c r="D38" i="10"/>
  <c r="D50" i="10"/>
  <c r="D27" i="10"/>
  <c r="D31" i="10"/>
  <c r="D35" i="10"/>
  <c r="D39" i="10"/>
  <c r="D43" i="10"/>
  <c r="C49" i="10"/>
  <c r="D25" i="10"/>
  <c r="D29" i="10"/>
  <c r="D33" i="10"/>
  <c r="D37" i="10"/>
  <c r="D41" i="10"/>
  <c r="C50" i="10"/>
  <c r="D26" i="10"/>
  <c r="D34" i="10"/>
  <c r="B49" i="10"/>
  <c r="D24" i="10"/>
  <c r="D28" i="10"/>
  <c r="D32" i="10"/>
  <c r="D36" i="10"/>
  <c r="D40" i="10"/>
  <c r="D49" i="10"/>
  <c r="B21" i="7"/>
  <c r="B21" i="1"/>
  <c r="B53" i="7"/>
  <c r="E51" i="7"/>
  <c r="D51" i="7"/>
  <c r="C51" i="7"/>
  <c r="B51" i="7"/>
  <c r="B52" i="7" s="1"/>
  <c r="B32" i="7"/>
  <c r="E30" i="7"/>
  <c r="D30" i="7"/>
  <c r="C30" i="7"/>
  <c r="B30" i="7"/>
  <c r="B31" i="7" s="1"/>
  <c r="H64" i="12" l="1"/>
  <c r="G72" i="12"/>
  <c r="G73" i="12" s="1"/>
  <c r="G74" i="12"/>
  <c r="E112" i="12"/>
  <c r="F112" i="12" s="1"/>
  <c r="E110" i="12"/>
  <c r="F110" i="12" s="1"/>
  <c r="E108" i="12"/>
  <c r="E113" i="12"/>
  <c r="F113" i="12" s="1"/>
  <c r="E111" i="12"/>
  <c r="F111" i="12" s="1"/>
  <c r="E109" i="12"/>
  <c r="F109" i="12" s="1"/>
  <c r="D104" i="12"/>
  <c r="C120" i="5"/>
  <c r="B116" i="5"/>
  <c r="D100" i="5"/>
  <c r="D101" i="5" s="1"/>
  <c r="B98" i="5"/>
  <c r="D97" i="5"/>
  <c r="F95" i="5"/>
  <c r="D95" i="5"/>
  <c r="I92" i="5" s="1"/>
  <c r="B87" i="5"/>
  <c r="F97" i="5" s="1"/>
  <c r="B81" i="5"/>
  <c r="B83" i="5" s="1"/>
  <c r="B80" i="5"/>
  <c r="B79" i="5"/>
  <c r="C76" i="5"/>
  <c r="B68" i="5"/>
  <c r="C56" i="5"/>
  <c r="B55" i="5"/>
  <c r="B45" i="5"/>
  <c r="D48" i="5" s="1"/>
  <c r="F42" i="5"/>
  <c r="D42" i="5"/>
  <c r="B34" i="5"/>
  <c r="D44" i="5" s="1"/>
  <c r="D45" i="5" s="1"/>
  <c r="B30" i="5"/>
  <c r="C120" i="4"/>
  <c r="B116" i="4"/>
  <c r="D100" i="4" s="1"/>
  <c r="D101" i="4" s="1"/>
  <c r="B98" i="4"/>
  <c r="F95" i="4"/>
  <c r="D95" i="4"/>
  <c r="I92" i="4" s="1"/>
  <c r="B87" i="4"/>
  <c r="F97" i="4" s="1"/>
  <c r="B81" i="4"/>
  <c r="B83" i="4" s="1"/>
  <c r="B80" i="4"/>
  <c r="B79" i="4"/>
  <c r="C76" i="4"/>
  <c r="B68" i="4"/>
  <c r="C56" i="4"/>
  <c r="B55" i="4"/>
  <c r="B45" i="4"/>
  <c r="D48" i="4" s="1"/>
  <c r="F42" i="4"/>
  <c r="D42" i="4"/>
  <c r="B34" i="4"/>
  <c r="D44" i="4" s="1"/>
  <c r="B30" i="4"/>
  <c r="C120" i="3"/>
  <c r="B116" i="3"/>
  <c r="D100" i="3" s="1"/>
  <c r="B98" i="3"/>
  <c r="F95" i="3"/>
  <c r="D95" i="3"/>
  <c r="I92" i="3"/>
  <c r="B87" i="3"/>
  <c r="F97" i="3" s="1"/>
  <c r="B81" i="3"/>
  <c r="B83" i="3" s="1"/>
  <c r="B80" i="3"/>
  <c r="B79" i="3"/>
  <c r="C76" i="3"/>
  <c r="B68" i="3"/>
  <c r="C56" i="3"/>
  <c r="B55" i="3"/>
  <c r="B45" i="3"/>
  <c r="D48" i="3" s="1"/>
  <c r="F42" i="3"/>
  <c r="D42" i="3"/>
  <c r="B34" i="3"/>
  <c r="F44" i="3" s="1"/>
  <c r="B30" i="3"/>
  <c r="B53" i="1"/>
  <c r="E51" i="1"/>
  <c r="D51" i="1"/>
  <c r="C51" i="1"/>
  <c r="B51" i="1"/>
  <c r="B52" i="1" s="1"/>
  <c r="B32" i="1"/>
  <c r="E30" i="1"/>
  <c r="D30" i="1"/>
  <c r="C30" i="1"/>
  <c r="B30" i="1"/>
  <c r="B31" i="1" s="1"/>
  <c r="H74" i="12" l="1"/>
  <c r="H72" i="12"/>
  <c r="E115" i="12"/>
  <c r="E116" i="12" s="1"/>
  <c r="E117" i="12"/>
  <c r="F108" i="12"/>
  <c r="F98" i="5"/>
  <c r="F99" i="5" s="1"/>
  <c r="D97" i="4"/>
  <c r="D97" i="3"/>
  <c r="D98" i="3" s="1"/>
  <c r="D99" i="3" s="1"/>
  <c r="D101" i="3"/>
  <c r="I39" i="5"/>
  <c r="F98" i="4"/>
  <c r="G94" i="4" s="1"/>
  <c r="I39" i="4"/>
  <c r="D45" i="4"/>
  <c r="D46" i="4" s="1"/>
  <c r="I39" i="3"/>
  <c r="F45" i="3"/>
  <c r="G38" i="3" s="1"/>
  <c r="F98" i="3"/>
  <c r="F99" i="3" s="1"/>
  <c r="B69" i="3"/>
  <c r="D49" i="4"/>
  <c r="E40" i="4"/>
  <c r="G91" i="4"/>
  <c r="D46" i="5"/>
  <c r="E38" i="5"/>
  <c r="G91" i="5"/>
  <c r="D44" i="3"/>
  <c r="D45" i="3" s="1"/>
  <c r="E39" i="3" s="1"/>
  <c r="D49" i="3"/>
  <c r="D98" i="5"/>
  <c r="D99" i="5" s="1"/>
  <c r="D102" i="5"/>
  <c r="G93" i="5"/>
  <c r="G94" i="5"/>
  <c r="G92" i="5"/>
  <c r="B69" i="4"/>
  <c r="D98" i="4"/>
  <c r="E91" i="4" s="1"/>
  <c r="D102" i="4"/>
  <c r="G93" i="4"/>
  <c r="F44" i="4"/>
  <c r="F45" i="4" s="1"/>
  <c r="F46" i="4" s="1"/>
  <c r="D49" i="5"/>
  <c r="E40" i="5"/>
  <c r="E41" i="5"/>
  <c r="E39" i="5"/>
  <c r="B69" i="5"/>
  <c r="F44" i="5"/>
  <c r="F45" i="5" s="1"/>
  <c r="F46" i="5" s="1"/>
  <c r="G76" i="12" l="1"/>
  <c r="H73" i="12"/>
  <c r="F117" i="12"/>
  <c r="F115" i="12"/>
  <c r="G92" i="4"/>
  <c r="E94" i="4"/>
  <c r="E91" i="3"/>
  <c r="G91" i="3"/>
  <c r="E92" i="3"/>
  <c r="D102" i="3"/>
  <c r="G92" i="3"/>
  <c r="F99" i="4"/>
  <c r="G95" i="4"/>
  <c r="E38" i="4"/>
  <c r="E92" i="4"/>
  <c r="E39" i="4"/>
  <c r="E41" i="4"/>
  <c r="G39" i="3"/>
  <c r="F46" i="3"/>
  <c r="E93" i="3"/>
  <c r="E94" i="3"/>
  <c r="G95" i="5"/>
  <c r="E93" i="5"/>
  <c r="E94" i="5"/>
  <c r="E92" i="5"/>
  <c r="G93" i="3"/>
  <c r="G40" i="3"/>
  <c r="G41" i="3"/>
  <c r="G94" i="3"/>
  <c r="E38" i="3"/>
  <c r="E41" i="3"/>
  <c r="D46" i="3"/>
  <c r="E40" i="3"/>
  <c r="G41" i="5"/>
  <c r="E42" i="5"/>
  <c r="G39" i="4"/>
  <c r="G38" i="4"/>
  <c r="G39" i="5"/>
  <c r="G38" i="5"/>
  <c r="E91" i="5"/>
  <c r="G41" i="4"/>
  <c r="G40" i="5"/>
  <c r="D99" i="4"/>
  <c r="E93" i="4"/>
  <c r="G40" i="4"/>
  <c r="G120" i="12" l="1"/>
  <c r="F116" i="12"/>
  <c r="D105" i="3"/>
  <c r="G42" i="5"/>
  <c r="E95" i="4"/>
  <c r="D50" i="4"/>
  <c r="G70" i="4" s="1"/>
  <c r="H70" i="4" s="1"/>
  <c r="E42" i="4"/>
  <c r="D105" i="4"/>
  <c r="D103" i="4"/>
  <c r="E108" i="4" s="1"/>
  <c r="G42" i="4"/>
  <c r="E95" i="3"/>
  <c r="G42" i="3"/>
  <c r="D103" i="3"/>
  <c r="E109" i="3" s="1"/>
  <c r="F109" i="3" s="1"/>
  <c r="D50" i="5"/>
  <c r="G67" i="5" s="1"/>
  <c r="H67" i="5" s="1"/>
  <c r="G95" i="3"/>
  <c r="D52" i="4"/>
  <c r="D52" i="3"/>
  <c r="D50" i="3"/>
  <c r="E42" i="3"/>
  <c r="D52" i="5"/>
  <c r="E112" i="4"/>
  <c r="F112" i="4" s="1"/>
  <c r="E95" i="5"/>
  <c r="D103" i="5"/>
  <c r="D105" i="5"/>
  <c r="E110" i="4" l="1"/>
  <c r="F110" i="4" s="1"/>
  <c r="E112" i="3"/>
  <c r="F112" i="3" s="1"/>
  <c r="E111" i="3"/>
  <c r="F111" i="3" s="1"/>
  <c r="E110" i="3"/>
  <c r="F110" i="3" s="1"/>
  <c r="E113" i="3"/>
  <c r="F113" i="3" s="1"/>
  <c r="G63" i="5"/>
  <c r="H63" i="5" s="1"/>
  <c r="G64" i="5"/>
  <c r="H64" i="5" s="1"/>
  <c r="G70" i="5"/>
  <c r="H70" i="5" s="1"/>
  <c r="G71" i="5"/>
  <c r="H71" i="5" s="1"/>
  <c r="D51" i="5"/>
  <c r="G61" i="5"/>
  <c r="H61" i="5" s="1"/>
  <c r="E109" i="4"/>
  <c r="F109" i="4" s="1"/>
  <c r="E111" i="4"/>
  <c r="F111" i="4" s="1"/>
  <c r="E113" i="4"/>
  <c r="F113" i="4" s="1"/>
  <c r="D104" i="4"/>
  <c r="G71" i="4"/>
  <c r="H71" i="4" s="1"/>
  <c r="G60" i="4"/>
  <c r="H60" i="4" s="1"/>
  <c r="G61" i="4"/>
  <c r="H61" i="4" s="1"/>
  <c r="D51" i="4"/>
  <c r="G66" i="4"/>
  <c r="H66" i="4" s="1"/>
  <c r="G69" i="4"/>
  <c r="H69" i="4" s="1"/>
  <c r="G64" i="4"/>
  <c r="H64" i="4" s="1"/>
  <c r="G62" i="4"/>
  <c r="H62" i="4" s="1"/>
  <c r="G63" i="4"/>
  <c r="H63" i="4" s="1"/>
  <c r="G68" i="4"/>
  <c r="H68" i="4" s="1"/>
  <c r="G67" i="4"/>
  <c r="H67" i="4" s="1"/>
  <c r="G65" i="4"/>
  <c r="H65" i="4" s="1"/>
  <c r="D104" i="3"/>
  <c r="E108" i="3"/>
  <c r="G62" i="5"/>
  <c r="H62" i="5" s="1"/>
  <c r="G66" i="5"/>
  <c r="H66" i="5" s="1"/>
  <c r="G65" i="5"/>
  <c r="H65" i="5" s="1"/>
  <c r="G68" i="5"/>
  <c r="H68" i="5" s="1"/>
  <c r="G69" i="5"/>
  <c r="H69" i="5" s="1"/>
  <c r="G60" i="5"/>
  <c r="H60" i="5" s="1"/>
  <c r="G71" i="3"/>
  <c r="H71" i="3" s="1"/>
  <c r="G69" i="3"/>
  <c r="H69" i="3" s="1"/>
  <c r="G66" i="3"/>
  <c r="H66" i="3" s="1"/>
  <c r="G64" i="3"/>
  <c r="H64" i="3" s="1"/>
  <c r="G62" i="3"/>
  <c r="H62" i="3" s="1"/>
  <c r="G60" i="3"/>
  <c r="D51" i="3"/>
  <c r="G70" i="3"/>
  <c r="H70" i="3" s="1"/>
  <c r="G67" i="3"/>
  <c r="H67" i="3" s="1"/>
  <c r="G65" i="3"/>
  <c r="H65" i="3" s="1"/>
  <c r="G63" i="3"/>
  <c r="H63" i="3" s="1"/>
  <c r="G61" i="3"/>
  <c r="H61" i="3" s="1"/>
  <c r="G68" i="3"/>
  <c r="H68" i="3" s="1"/>
  <c r="F108" i="4"/>
  <c r="E112" i="5"/>
  <c r="F112" i="5" s="1"/>
  <c r="E110" i="5"/>
  <c r="F110" i="5" s="1"/>
  <c r="E108" i="5"/>
  <c r="E113" i="5"/>
  <c r="F113" i="5" s="1"/>
  <c r="E111" i="5"/>
  <c r="F111" i="5" s="1"/>
  <c r="E109" i="5"/>
  <c r="F109" i="5" s="1"/>
  <c r="D104" i="5"/>
  <c r="E115" i="4" l="1"/>
  <c r="E116" i="4" s="1"/>
  <c r="E117" i="4"/>
  <c r="E115" i="3"/>
  <c r="E116" i="3" s="1"/>
  <c r="G72" i="4"/>
  <c r="G73" i="4" s="1"/>
  <c r="G74" i="4"/>
  <c r="F108" i="3"/>
  <c r="F117" i="3" s="1"/>
  <c r="E117" i="3"/>
  <c r="G72" i="5"/>
  <c r="G73" i="5" s="1"/>
  <c r="G74" i="5"/>
  <c r="H74" i="4"/>
  <c r="H72" i="4"/>
  <c r="E115" i="5"/>
  <c r="E116" i="5" s="1"/>
  <c r="E117" i="5"/>
  <c r="F108" i="5"/>
  <c r="F117" i="4"/>
  <c r="F115" i="4"/>
  <c r="G74" i="3"/>
  <c r="G72" i="3"/>
  <c r="G73" i="3" s="1"/>
  <c r="H60" i="3"/>
  <c r="H74" i="5"/>
  <c r="H72" i="5"/>
  <c r="F115" i="3" l="1"/>
  <c r="F116" i="3" s="1"/>
  <c r="G76" i="5"/>
  <c r="H73" i="5"/>
  <c r="H74" i="3"/>
  <c r="H72" i="3"/>
  <c r="G120" i="4"/>
  <c r="F116" i="4"/>
  <c r="F117" i="5"/>
  <c r="F115" i="5"/>
  <c r="G76" i="4"/>
  <c r="H73" i="4"/>
  <c r="G120" i="3" l="1"/>
  <c r="G120" i="5"/>
  <c r="F116" i="5"/>
  <c r="G76" i="3"/>
  <c r="H73" i="3"/>
</calcChain>
</file>

<file path=xl/sharedStrings.xml><?xml version="1.0" encoding="utf-8"?>
<sst xmlns="http://schemas.openxmlformats.org/spreadsheetml/2006/main" count="859" uniqueCount="144">
  <si>
    <t>HPLC System Suitability Report</t>
  </si>
  <si>
    <t>Analysis Data</t>
  </si>
  <si>
    <t>Assay</t>
  </si>
  <si>
    <t>Sample(s)</t>
  </si>
  <si>
    <t>Reference Substance:</t>
  </si>
  <si>
    <t>RIFAMPICIN, ISONIAZID, PYRAZINAMIDE &amp; ETHAMBUTOL HCL</t>
  </si>
  <si>
    <t>% age Purity:</t>
  </si>
  <si>
    <t>Weight (mg):</t>
  </si>
  <si>
    <t>Standard Conc (mg/mL):</t>
  </si>
  <si>
    <t>RIFAMPICIN 150mg, ISONIAZID 75mg, PYRAZINAMIDE 400mg &amp; ETHAMBUTOL HCl 275mg</t>
  </si>
  <si>
    <t>2016-06-09 15:10:32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</si>
  <si>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</si>
  <si>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</si>
  <si>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</si>
  <si>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</si>
  <si>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</si>
  <si>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</si>
  <si>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</si>
  <si>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</si>
  <si>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</si>
  <si>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</si>
  <si>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</si>
  <si>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</si>
  <si>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</si>
  <si>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</si>
  <si>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</si>
  <si>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</si>
  <si>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</si>
  <si>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</si>
  <si>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</si>
  <si>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</si>
  <si>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</si>
  <si>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</si>
  <si>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</si>
  <si>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</si>
  <si>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</si>
  <si>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</si>
  <si>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</si>
  <si>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</si>
  <si>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</si>
  <si>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</si>
  <si>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</si>
  <si>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</si>
  <si>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</si>
  <si>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</si>
  <si>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</si>
  <si>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</si>
  <si>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</si>
  <si>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</si>
  <si>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</si>
  <si>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</si>
  <si>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</si>
  <si>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</si>
  <si>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</si>
  <si>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</si>
  <si>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</si>
  <si>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</si>
  <si>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</si>
  <si>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</si>
  <si>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</si>
  <si>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</si>
  <si>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</si>
  <si>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</si>
  <si>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</si>
  <si>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</si>
  <si>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</si>
  <si>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</si>
  <si>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</si>
  <si>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</si>
  <si>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</si>
  <si>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</si>
  <si>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</si>
  <si>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</si>
  <si>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</si>
  <si>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</si>
  <si>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</si>
  <si>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</si>
  <si>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</si>
  <si>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</si>
  <si>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</si>
  <si>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</si>
  <si>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</si>
  <si>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</si>
  <si>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</si>
  <si>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</si>
  <si>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</si>
  <si>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</si>
  <si>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</si>
  <si>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</si>
  <si>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</si>
  <si>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</si>
  <si>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</si>
  <si>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</si>
  <si>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</si>
  <si>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</si>
  <si>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</si>
  <si>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</si>
  <si>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</si>
  <si>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</si>
  <si>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</si>
  <si>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</si>
  <si>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</si>
  <si>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</si>
  <si>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</si>
  <si>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</si>
  <si>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</si>
  <si>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</si>
  <si>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</si>
  <si>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</si>
  <si>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</si>
  <si>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</si>
  <si>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</si>
  <si>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</si>
  <si>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</si>
  <si>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</si>
  <si>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</si>
  <si>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</si>
  <si>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</si>
  <si>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</si>
  <si>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</si>
  <si>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</si>
  <si>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</si>
  <si>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</si>
  <si>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RIFAMPICIN</t>
  </si>
  <si>
    <t>ISONIAZID</t>
  </si>
  <si>
    <t>PYRAZINAMIDE</t>
  </si>
  <si>
    <t>ETHAMBUTOL HYDROCHLORIDE</t>
  </si>
  <si>
    <t xml:space="preserve">R5 1 </t>
  </si>
  <si>
    <t xml:space="preserve">I8 2 </t>
  </si>
  <si>
    <t>RIFAMPICIN 150mg</t>
  </si>
  <si>
    <t>P19 1</t>
  </si>
  <si>
    <t>Isoniazid</t>
  </si>
  <si>
    <t xml:space="preserve">FORECOX TRAC </t>
  </si>
  <si>
    <t>NDQD2016061085</t>
  </si>
  <si>
    <t>Rifampicin, Isoniazid 75mg &amp; Pyrazinamide</t>
  </si>
  <si>
    <t>each tablets contains rifampicin, Isoniazid 75mg, Pyrazinamide 400mg,Ethambutol 275mg.</t>
  </si>
  <si>
    <t>2016-06-09 14:57:52</t>
  </si>
  <si>
    <t>Pyrazinamide</t>
  </si>
  <si>
    <t>Rifampicin</t>
  </si>
  <si>
    <t xml:space="preserve"> ISONIAZID</t>
  </si>
  <si>
    <t>ETHAMBUTOL HCl</t>
  </si>
  <si>
    <t>ETHAMBUTOL HCl 275mg</t>
  </si>
  <si>
    <t>E12 3</t>
  </si>
  <si>
    <t>Ethambutol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</si>
</sst>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</numFmts>
  <fonts count="27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b/>
      <sz val="10"/>
      <color rgb="FF000000"/>
      <name val="Arial"/>
      <family val="2"/>
    </font>
    <font>
      <sz val="12"/>
      <color rgb="FF000000"/>
      <name val="Arial"/>
      <family val="2"/>
    </font>
    <font>
      <b/>
      <i/>
      <sz val="10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u/>
      <sz val="16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sz val="10"/>
      <color rgb="FF000000"/>
      <name val="Arial"/>
      <family val="2"/>
    </font>
    <font>
      <b/>
      <sz val="12"/>
      <color rgb="FF000000"/>
      <name val="Book Antiqua"/>
      <family val="1"/>
    </font>
    <font>
      <sz val="20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4" fillId="2" borderId="0"/>
  </cellStyleXfs>
  <cellXfs count="943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7" xfId="0" applyFont="1" applyFill="1" applyBorder="1"/>
    <xf numFmtId="0" fontId="5" fillId="2" borderId="0" xfId="0" applyFont="1" applyFill="1"/>
    <xf numFmtId="0" fontId="4" fillId="2" borderId="0" xfId="0" applyFont="1" applyFill="1"/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7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2" fontId="13" fillId="7" borderId="27" xfId="0" applyNumberFormat="1" applyFont="1" applyFill="1" applyBorder="1" applyAlignment="1">
      <alignment horizontal="center"/>
    </xf>
    <xf numFmtId="0" fontId="14" fillId="2" borderId="0" xfId="0" applyFont="1" applyFill="1"/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7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2" fontId="13" fillId="7" borderId="27" xfId="0" applyNumberFormat="1" applyFont="1" applyFill="1" applyBorder="1" applyAlignment="1">
      <alignment horizontal="center"/>
    </xf>
    <xf numFmtId="0" fontId="14" fillId="2" borderId="0" xfId="0" applyFont="1" applyFill="1"/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7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2" fontId="13" fillId="7" borderId="27" xfId="0" applyNumberFormat="1" applyFont="1" applyFill="1" applyBorder="1" applyAlignment="1">
      <alignment horizontal="center"/>
    </xf>
    <xf numFmtId="0" fontId="14" fillId="2" borderId="0" xfId="0" applyFont="1" applyFill="1"/>
    <xf numFmtId="0" fontId="13" fillId="3" borderId="29" xfId="0" applyFont="1" applyFill="1" applyBorder="1" applyAlignment="1" applyProtection="1">
      <alignment horizontal="center"/>
      <protection locked="0"/>
    </xf>
    <xf numFmtId="0" fontId="13" fillId="3" borderId="23" xfId="0" applyFont="1" applyFill="1" applyBorder="1" applyAlignment="1" applyProtection="1">
      <alignment horizontal="center"/>
      <protection locked="0"/>
    </xf>
    <xf numFmtId="0" fontId="13" fillId="3" borderId="34" xfId="0" applyFont="1" applyFill="1" applyBorder="1" applyAlignment="1" applyProtection="1">
      <alignment horizontal="center"/>
      <protection locked="0"/>
    </xf>
    <xf numFmtId="0" fontId="2" fillId="2" borderId="0" xfId="0" applyFont="1" applyFill="1" applyAlignment="1">
      <alignment horizontal="center"/>
    </xf>
    <xf numFmtId="0" fontId="2" fillId="2" borderId="0" xfId="0" applyFont="1" applyFill="1"/>
    <xf numFmtId="0" fontId="1" fillId="2" borderId="10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0" xfId="1" applyFont="1" applyFill="1"/>
    <xf numFmtId="0" fontId="24" fillId="2" borderId="0" xfId="1" applyFill="1"/>
    <xf numFmtId="0" fontId="10" fillId="2" borderId="0" xfId="1" applyFont="1" applyFill="1" applyAlignment="1">
      <alignment wrapText="1"/>
    </xf>
    <xf numFmtId="0" fontId="4" fillId="2" borderId="0" xfId="1" applyFont="1" applyFill="1"/>
    <xf numFmtId="0" fontId="6" fillId="2" borderId="0" xfId="1" applyFont="1" applyFill="1"/>
    <xf numFmtId="167" fontId="6" fillId="2" borderId="0" xfId="1" applyNumberFormat="1" applyFont="1" applyFill="1" applyAlignment="1">
      <alignment horizontal="center"/>
    </xf>
    <xf numFmtId="0" fontId="5" fillId="2" borderId="0" xfId="1" applyFont="1" applyFill="1" applyAlignment="1">
      <alignment horizontal="right"/>
    </xf>
    <xf numFmtId="167" fontId="6" fillId="2" borderId="0" xfId="1" applyNumberFormat="1" applyFont="1" applyFill="1"/>
    <xf numFmtId="0" fontId="4" fillId="2" borderId="0" xfId="1" applyFont="1" applyFill="1" applyAlignment="1">
      <alignment horizontal="left"/>
    </xf>
    <xf numFmtId="0" fontId="9" fillId="2" borderId="0" xfId="1" applyFont="1" applyFill="1"/>
    <xf numFmtId="164" fontId="1" fillId="2" borderId="0" xfId="1" applyNumberFormat="1" applyFont="1" applyFill="1"/>
    <xf numFmtId="164" fontId="5" fillId="2" borderId="12" xfId="1" applyNumberFormat="1" applyFont="1" applyFill="1" applyBorder="1" applyAlignment="1">
      <alignment horizontal="center" wrapText="1"/>
    </xf>
    <xf numFmtId="0" fontId="5" fillId="2" borderId="12" xfId="1" applyFont="1" applyFill="1" applyBorder="1" applyAlignment="1">
      <alignment horizontal="center" wrapText="1"/>
    </xf>
    <xf numFmtId="0" fontId="2" fillId="2" borderId="0" xfId="1" applyFont="1" applyFill="1" applyAlignment="1">
      <alignment horizontal="center"/>
    </xf>
    <xf numFmtId="2" fontId="6" fillId="3" borderId="14" xfId="1" applyNumberFormat="1" applyFont="1" applyFill="1" applyBorder="1" applyProtection="1">
      <protection locked="0"/>
    </xf>
    <xf numFmtId="10" fontId="6" fillId="2" borderId="13" xfId="1" applyNumberFormat="1" applyFont="1" applyFill="1" applyBorder="1" applyAlignment="1">
      <alignment horizontal="center"/>
    </xf>
    <xf numFmtId="10" fontId="6" fillId="2" borderId="0" xfId="1" applyNumberFormat="1" applyFont="1" applyFill="1" applyAlignment="1">
      <alignment horizontal="center"/>
    </xf>
    <xf numFmtId="10" fontId="6" fillId="2" borderId="14" xfId="1" applyNumberFormat="1" applyFont="1" applyFill="1" applyBorder="1" applyAlignment="1">
      <alignment horizontal="center"/>
    </xf>
    <xf numFmtId="2" fontId="6" fillId="3" borderId="15" xfId="1" applyNumberFormat="1" applyFont="1" applyFill="1" applyBorder="1" applyProtection="1">
      <protection locked="0"/>
    </xf>
    <xf numFmtId="10" fontId="6" fillId="2" borderId="15" xfId="1" applyNumberFormat="1" applyFont="1" applyFill="1" applyBorder="1" applyAlignment="1">
      <alignment horizontal="center"/>
    </xf>
    <xf numFmtId="166" fontId="2" fillId="2" borderId="0" xfId="1" applyNumberFormat="1" applyFont="1" applyFill="1" applyAlignment="1">
      <alignment horizontal="center"/>
    </xf>
    <xf numFmtId="10" fontId="2" fillId="2" borderId="0" xfId="1" applyNumberFormat="1" applyFont="1" applyFill="1" applyAlignment="1">
      <alignment horizontal="center"/>
    </xf>
    <xf numFmtId="0" fontId="6" fillId="2" borderId="12" xfId="1" applyFont="1" applyFill="1" applyBorder="1" applyAlignment="1">
      <alignment horizontal="right" vertical="center"/>
    </xf>
    <xf numFmtId="166" fontId="6" fillId="2" borderId="12" xfId="1" applyNumberFormat="1" applyFont="1" applyFill="1" applyBorder="1" applyAlignment="1">
      <alignment horizontal="center" vertical="center"/>
    </xf>
    <xf numFmtId="166" fontId="6" fillId="2" borderId="0" xfId="1" applyNumberFormat="1" applyFont="1" applyFill="1" applyAlignment="1">
      <alignment horizontal="center"/>
    </xf>
    <xf numFmtId="164" fontId="5" fillId="2" borderId="12" xfId="1" applyNumberFormat="1" applyFont="1" applyFill="1" applyBorder="1" applyAlignment="1">
      <alignment horizontal="center" vertical="center"/>
    </xf>
    <xf numFmtId="2" fontId="8" fillId="2" borderId="0" xfId="1" applyNumberFormat="1" applyFont="1" applyFill="1" applyAlignment="1">
      <alignment horizontal="right"/>
    </xf>
    <xf numFmtId="2" fontId="5" fillId="2" borderId="0" xfId="1" applyNumberFormat="1" applyFont="1" applyFill="1"/>
    <xf numFmtId="2" fontId="8" fillId="2" borderId="0" xfId="1" applyNumberFormat="1" applyFont="1" applyFill="1"/>
    <xf numFmtId="0" fontId="5" fillId="2" borderId="12" xfId="1" applyFont="1" applyFill="1" applyBorder="1" applyAlignment="1">
      <alignment horizontal="center" vertical="center"/>
    </xf>
    <xf numFmtId="10" fontId="2" fillId="2" borderId="0" xfId="1" applyNumberFormat="1" applyFont="1" applyFill="1"/>
    <xf numFmtId="165" fontId="5" fillId="2" borderId="16" xfId="1" applyNumberFormat="1" applyFont="1" applyFill="1" applyBorder="1" applyAlignment="1">
      <alignment horizontal="center"/>
    </xf>
    <xf numFmtId="2" fontId="5" fillId="2" borderId="12" xfId="1" applyNumberFormat="1" applyFont="1" applyFill="1" applyBorder="1" applyAlignment="1">
      <alignment horizontal="center" vertical="center"/>
    </xf>
    <xf numFmtId="165" fontId="5" fillId="2" borderId="17" xfId="1" applyNumberFormat="1" applyFont="1" applyFill="1" applyBorder="1" applyAlignment="1">
      <alignment horizontal="center"/>
    </xf>
    <xf numFmtId="0" fontId="6" fillId="2" borderId="9" xfId="1" applyFont="1" applyFill="1" applyBorder="1"/>
    <xf numFmtId="0" fontId="6" fillId="2" borderId="0" xfId="1" applyFont="1" applyFill="1" applyAlignment="1">
      <alignment horizontal="center"/>
    </xf>
    <xf numFmtId="10" fontId="6" fillId="2" borderId="9" xfId="1" applyNumberFormat="1" applyFont="1" applyFill="1" applyBorder="1"/>
    <xf numFmtId="0" fontId="5" fillId="2" borderId="10" xfId="1" applyFont="1" applyFill="1" applyBorder="1"/>
    <xf numFmtId="0" fontId="5" fillId="2" borderId="10" xfId="1" applyFont="1" applyFill="1" applyBorder="1" applyAlignment="1">
      <alignment horizontal="center"/>
    </xf>
    <xf numFmtId="0" fontId="6" fillId="2" borderId="10" xfId="1" applyFont="1" applyFill="1" applyBorder="1" applyAlignment="1">
      <alignment horizontal="center"/>
    </xf>
    <xf numFmtId="0" fontId="6" fillId="2" borderId="7" xfId="1" applyFont="1" applyFill="1" applyBorder="1"/>
    <xf numFmtId="0" fontId="5" fillId="2" borderId="11" xfId="1" applyFont="1" applyFill="1" applyBorder="1"/>
    <xf numFmtId="0" fontId="5" fillId="2" borderId="0" xfId="1" applyFont="1" applyFill="1"/>
    <xf numFmtId="0" fontId="6" fillId="2" borderId="11" xfId="1" applyFont="1" applyFill="1" applyBorder="1"/>
    <xf numFmtId="0" fontId="25" fillId="2" borderId="0" xfId="0" applyFont="1" applyFill="1"/>
    <xf numFmtId="0" fontId="2" fillId="2" borderId="0" xfId="1" applyFont="1" applyFill="1"/>
    <xf numFmtId="0" fontId="2" fillId="2" borderId="0" xfId="1" applyFont="1" applyFill="1" applyAlignment="1">
      <alignment horizontal="right"/>
    </xf>
    <xf numFmtId="0" fontId="5" fillId="2" borderId="0" xfId="1" applyFont="1" applyFill="1" applyAlignment="1">
      <alignment horizontal="left"/>
    </xf>
    <xf numFmtId="0" fontId="5" fillId="2" borderId="0" xfId="1" applyFont="1" applyFill="1" applyAlignment="1">
      <alignment horizontal="center"/>
    </xf>
    <xf numFmtId="2" fontId="5" fillId="2" borderId="0" xfId="1" applyNumberFormat="1" applyFont="1" applyFill="1" applyAlignment="1">
      <alignment horizontal="center"/>
    </xf>
    <xf numFmtId="164" fontId="5" fillId="2" borderId="0" xfId="1" applyNumberFormat="1" applyFont="1" applyFill="1" applyAlignment="1">
      <alignment horizontal="center"/>
    </xf>
    <xf numFmtId="0" fontId="5" fillId="2" borderId="1" xfId="1" applyFont="1" applyFill="1" applyBorder="1" applyAlignment="1">
      <alignment horizontal="center"/>
    </xf>
    <xf numFmtId="0" fontId="5" fillId="2" borderId="2" xfId="1" applyFont="1" applyFill="1" applyBorder="1" applyAlignment="1">
      <alignment horizontal="center"/>
    </xf>
    <xf numFmtId="0" fontId="6" fillId="2" borderId="3" xfId="1" applyFont="1" applyFill="1" applyBorder="1" applyAlignment="1">
      <alignment horizontal="center"/>
    </xf>
    <xf numFmtId="0" fontId="7" fillId="3" borderId="3" xfId="1" applyFont="1" applyFill="1" applyBorder="1" applyAlignment="1" applyProtection="1">
      <alignment horizontal="center"/>
      <protection locked="0"/>
    </xf>
    <xf numFmtId="2" fontId="7" fillId="3" borderId="3" xfId="1" applyNumberFormat="1" applyFont="1" applyFill="1" applyBorder="1" applyAlignment="1" applyProtection="1">
      <alignment horizontal="center"/>
      <protection locked="0"/>
    </xf>
    <xf numFmtId="2" fontId="7" fillId="3" borderId="4" xfId="1" applyNumberFormat="1" applyFont="1" applyFill="1" applyBorder="1" applyAlignment="1" applyProtection="1">
      <alignment horizontal="center"/>
      <protection locked="0"/>
    </xf>
    <xf numFmtId="0" fontId="7" fillId="3" borderId="5" xfId="1" applyFont="1" applyFill="1" applyBorder="1" applyAlignment="1" applyProtection="1">
      <alignment horizontal="center"/>
      <protection locked="0"/>
    </xf>
    <xf numFmtId="2" fontId="7" fillId="3" borderId="5" xfId="1" applyNumberFormat="1" applyFont="1" applyFill="1" applyBorder="1" applyAlignment="1" applyProtection="1">
      <alignment horizontal="center"/>
      <protection locked="0"/>
    </xf>
    <xf numFmtId="0" fontId="6" fillId="2" borderId="4" xfId="1" applyFont="1" applyFill="1" applyBorder="1"/>
    <xf numFmtId="1" fontId="5" fillId="4" borderId="2" xfId="1" applyNumberFormat="1" applyFont="1" applyFill="1" applyBorder="1" applyAlignment="1">
      <alignment horizontal="center"/>
    </xf>
    <xf numFmtId="1" fontId="5" fillId="4" borderId="1" xfId="1" applyNumberFormat="1" applyFont="1" applyFill="1" applyBorder="1" applyAlignment="1">
      <alignment horizontal="center"/>
    </xf>
    <xf numFmtId="2" fontId="5" fillId="4" borderId="1" xfId="1" applyNumberFormat="1" applyFont="1" applyFill="1" applyBorder="1" applyAlignment="1">
      <alignment horizontal="center"/>
    </xf>
    <xf numFmtId="0" fontId="6" fillId="2" borderId="3" xfId="1" applyFont="1" applyFill="1" applyBorder="1"/>
    <xf numFmtId="10" fontId="5" fillId="5" borderId="1" xfId="1" applyNumberFormat="1" applyFont="1" applyFill="1" applyBorder="1" applyAlignment="1">
      <alignment horizontal="center"/>
    </xf>
    <xf numFmtId="165" fontId="5" fillId="2" borderId="0" xfId="1" applyNumberFormat="1" applyFont="1" applyFill="1" applyAlignment="1">
      <alignment horizontal="center"/>
    </xf>
    <xf numFmtId="0" fontId="6" fillId="2" borderId="6" xfId="1" applyFont="1" applyFill="1" applyBorder="1"/>
    <xf numFmtId="0" fontId="6" fillId="2" borderId="5" xfId="1" applyFont="1" applyFill="1" applyBorder="1"/>
    <xf numFmtId="0" fontId="5" fillId="4" borderId="1" xfId="1" applyFont="1" applyFill="1" applyBorder="1" applyAlignment="1">
      <alignment horizontal="center"/>
    </xf>
    <xf numFmtId="0" fontId="5" fillId="2" borderId="7" xfId="1" applyFont="1" applyFill="1" applyBorder="1" applyAlignment="1">
      <alignment horizontal="center"/>
    </xf>
    <xf numFmtId="0" fontId="6" fillId="2" borderId="8" xfId="1" applyFont="1" applyFill="1" applyBorder="1"/>
    <xf numFmtId="0" fontId="6" fillId="2" borderId="0" xfId="1" applyFont="1" applyFill="1" applyAlignment="1" applyProtection="1">
      <alignment horizontal="left"/>
      <protection locked="0"/>
    </xf>
    <xf numFmtId="0" fontId="6" fillId="2" borderId="0" xfId="1" applyFont="1" applyFill="1" applyProtection="1">
      <protection locked="0"/>
    </xf>
    <xf numFmtId="0" fontId="2" fillId="2" borderId="9" xfId="1" applyFont="1" applyFill="1" applyBorder="1"/>
    <xf numFmtId="10" fontId="2" fillId="2" borderId="9" xfId="1" applyNumberFormat="1" applyFont="1" applyFill="1" applyBorder="1"/>
    <xf numFmtId="0" fontId="1" fillId="2" borderId="10" xfId="1" applyFont="1" applyFill="1" applyBorder="1" applyAlignment="1">
      <alignment horizontal="center"/>
    </xf>
    <xf numFmtId="0" fontId="2" fillId="2" borderId="10" xfId="1" applyFont="1" applyFill="1" applyBorder="1" applyAlignment="1">
      <alignment horizontal="center"/>
    </xf>
    <xf numFmtId="0" fontId="1" fillId="2" borderId="0" xfId="1" applyFont="1" applyFill="1" applyAlignment="1">
      <alignment horizontal="right"/>
    </xf>
    <xf numFmtId="0" fontId="2" fillId="2" borderId="7" xfId="1" applyFont="1" applyFill="1" applyBorder="1"/>
    <xf numFmtId="0" fontId="1" fillId="2" borderId="11" xfId="1" applyFont="1" applyFill="1" applyBorder="1"/>
    <xf numFmtId="0" fontId="2" fillId="2" borderId="11" xfId="1" applyFont="1" applyFill="1" applyBorder="1"/>
    <xf numFmtId="0" fontId="11" fillId="2" borderId="0" xfId="1" applyFont="1" applyFill="1"/>
    <xf numFmtId="0" fontId="12" fillId="2" borderId="0" xfId="1" applyFont="1" applyFill="1"/>
    <xf numFmtId="0" fontId="13" fillId="2" borderId="0" xfId="1" applyFont="1" applyFill="1" applyAlignment="1" applyProtection="1">
      <alignment horizontal="right"/>
      <protection locked="0"/>
    </xf>
    <xf numFmtId="0" fontId="13" fillId="2" borderId="0" xfId="1" applyFont="1" applyFill="1" applyAlignment="1" applyProtection="1">
      <alignment horizontal="left"/>
      <protection locked="0"/>
    </xf>
    <xf numFmtId="0" fontId="14" fillId="2" borderId="0" xfId="1" applyFont="1" applyFill="1"/>
    <xf numFmtId="0" fontId="14" fillId="3" borderId="0" xfId="1" applyFont="1" applyFill="1" applyAlignment="1" applyProtection="1">
      <alignment horizontal="left"/>
      <protection locked="0"/>
    </xf>
    <xf numFmtId="0" fontId="11" fillId="3" borderId="0" xfId="1" applyFont="1" applyFill="1" applyProtection="1">
      <protection locked="0"/>
    </xf>
    <xf numFmtId="168" fontId="14" fillId="3" borderId="0" xfId="1" applyNumberFormat="1" applyFont="1" applyFill="1" applyAlignment="1" applyProtection="1">
      <alignment horizontal="center"/>
      <protection locked="0"/>
    </xf>
    <xf numFmtId="169" fontId="11" fillId="2" borderId="0" xfId="1" applyNumberFormat="1" applyFont="1" applyFill="1" applyAlignment="1">
      <alignment horizontal="left"/>
    </xf>
    <xf numFmtId="0" fontId="3" fillId="2" borderId="0" xfId="1" applyFont="1" applyFill="1" applyAlignment="1">
      <alignment horizontal="left"/>
    </xf>
    <xf numFmtId="0" fontId="12" fillId="2" borderId="0" xfId="1" applyFont="1" applyFill="1" applyAlignment="1">
      <alignment horizontal="right"/>
    </xf>
    <xf numFmtId="0" fontId="11" fillId="2" borderId="0" xfId="1" applyFont="1" applyFill="1" applyAlignment="1">
      <alignment horizontal="right"/>
    </xf>
    <xf numFmtId="0" fontId="13" fillId="3" borderId="0" xfId="1" applyFont="1" applyFill="1" applyAlignment="1" applyProtection="1">
      <alignment horizontal="center"/>
      <protection locked="0"/>
    </xf>
    <xf numFmtId="0" fontId="14" fillId="3" borderId="0" xfId="1" applyFont="1" applyFill="1" applyAlignment="1" applyProtection="1">
      <alignment horizontal="center"/>
      <protection locked="0"/>
    </xf>
    <xf numFmtId="0" fontId="15" fillId="2" borderId="0" xfId="1" applyFont="1" applyFill="1" applyAlignment="1">
      <alignment vertical="center" wrapText="1"/>
    </xf>
    <xf numFmtId="0" fontId="12" fillId="2" borderId="0" xfId="1" applyFont="1" applyFill="1" applyAlignment="1">
      <alignment horizontal="center"/>
    </xf>
    <xf numFmtId="0" fontId="16" fillId="2" borderId="0" xfId="1" applyFont="1" applyFill="1"/>
    <xf numFmtId="0" fontId="17" fillId="2" borderId="0" xfId="1" applyFont="1" applyFill="1"/>
    <xf numFmtId="2" fontId="13" fillId="3" borderId="0" xfId="1" applyNumberFormat="1" applyFont="1" applyFill="1" applyAlignment="1" applyProtection="1">
      <alignment horizontal="center"/>
      <protection locked="0"/>
    </xf>
    <xf numFmtId="0" fontId="12" fillId="2" borderId="0" xfId="1" applyFont="1" applyFill="1" applyAlignment="1">
      <alignment vertical="center" wrapText="1"/>
    </xf>
    <xf numFmtId="0" fontId="18" fillId="2" borderId="0" xfId="1" applyFont="1" applyFill="1"/>
    <xf numFmtId="2" fontId="12" fillId="2" borderId="0" xfId="1" applyNumberFormat="1" applyFont="1" applyFill="1" applyAlignment="1">
      <alignment horizontal="center"/>
    </xf>
    <xf numFmtId="0" fontId="19" fillId="2" borderId="0" xfId="1" applyFont="1" applyFill="1" applyAlignment="1">
      <alignment horizontal="left" vertical="center" wrapText="1"/>
    </xf>
    <xf numFmtId="170" fontId="12" fillId="2" borderId="0" xfId="1" applyNumberFormat="1" applyFont="1" applyFill="1" applyAlignment="1">
      <alignment horizontal="center"/>
    </xf>
    <xf numFmtId="0" fontId="11" fillId="2" borderId="21" xfId="1" applyFont="1" applyFill="1" applyBorder="1" applyAlignment="1">
      <alignment horizontal="right"/>
    </xf>
    <xf numFmtId="0" fontId="13" fillId="3" borderId="22" xfId="1" applyFont="1" applyFill="1" applyBorder="1" applyAlignment="1" applyProtection="1">
      <alignment horizontal="center"/>
      <protection locked="0"/>
    </xf>
    <xf numFmtId="0" fontId="11" fillId="2" borderId="23" xfId="1" applyFont="1" applyFill="1" applyBorder="1" applyAlignment="1">
      <alignment horizontal="right"/>
    </xf>
    <xf numFmtId="0" fontId="13" fillId="3" borderId="24" xfId="1" applyFont="1" applyFill="1" applyBorder="1" applyAlignment="1" applyProtection="1">
      <alignment horizontal="center"/>
      <protection locked="0"/>
    </xf>
    <xf numFmtId="0" fontId="12" fillId="2" borderId="22" xfId="1" applyFont="1" applyFill="1" applyBorder="1" applyAlignment="1">
      <alignment horizontal="center"/>
    </xf>
    <xf numFmtId="0" fontId="12" fillId="2" borderId="25" xfId="1" applyFont="1" applyFill="1" applyBorder="1" applyAlignment="1">
      <alignment horizontal="center"/>
    </xf>
    <xf numFmtId="0" fontId="12" fillId="2" borderId="26" xfId="1" applyFont="1" applyFill="1" applyBorder="1" applyAlignment="1">
      <alignment horizontal="center"/>
    </xf>
    <xf numFmtId="0" fontId="12" fillId="2" borderId="27" xfId="1" applyFont="1" applyFill="1" applyBorder="1" applyAlignment="1">
      <alignment horizontal="center"/>
    </xf>
    <xf numFmtId="0" fontId="12" fillId="2" borderId="12" xfId="1" applyFont="1" applyFill="1" applyBorder="1" applyAlignment="1">
      <alignment horizontal="center"/>
    </xf>
    <xf numFmtId="0" fontId="11" fillId="2" borderId="28" xfId="1" applyFont="1" applyFill="1" applyBorder="1" applyAlignment="1">
      <alignment horizontal="center"/>
    </xf>
    <xf numFmtId="0" fontId="13" fillId="3" borderId="29" xfId="1" applyFont="1" applyFill="1" applyBorder="1" applyAlignment="1" applyProtection="1">
      <alignment horizontal="center"/>
      <protection locked="0"/>
    </xf>
    <xf numFmtId="171" fontId="11" fillId="2" borderId="26" xfId="1" applyNumberFormat="1" applyFont="1" applyFill="1" applyBorder="1" applyAlignment="1">
      <alignment horizontal="center"/>
    </xf>
    <xf numFmtId="171" fontId="11" fillId="2" borderId="30" xfId="1" applyNumberFormat="1" applyFont="1" applyFill="1" applyBorder="1" applyAlignment="1">
      <alignment horizontal="center"/>
    </xf>
    <xf numFmtId="0" fontId="18" fillId="2" borderId="13" xfId="1" applyFont="1" applyFill="1" applyBorder="1"/>
    <xf numFmtId="0" fontId="11" fillId="2" borderId="24" xfId="1" applyFont="1" applyFill="1" applyBorder="1" applyAlignment="1">
      <alignment horizontal="center"/>
    </xf>
    <xf numFmtId="0" fontId="13" fillId="3" borderId="23" xfId="1" applyFont="1" applyFill="1" applyBorder="1" applyAlignment="1" applyProtection="1">
      <alignment horizontal="center"/>
      <protection locked="0"/>
    </xf>
    <xf numFmtId="171" fontId="11" fillId="2" borderId="31" xfId="1" applyNumberFormat="1" applyFont="1" applyFill="1" applyBorder="1" applyAlignment="1">
      <alignment horizontal="center"/>
    </xf>
    <xf numFmtId="171" fontId="11" fillId="2" borderId="32" xfId="1" applyNumberFormat="1" applyFont="1" applyFill="1" applyBorder="1" applyAlignment="1">
      <alignment horizontal="center"/>
    </xf>
    <xf numFmtId="0" fontId="11" fillId="2" borderId="33" xfId="1" applyFont="1" applyFill="1" applyBorder="1" applyAlignment="1">
      <alignment horizontal="center"/>
    </xf>
    <xf numFmtId="0" fontId="13" fillId="3" borderId="34" xfId="1" applyFont="1" applyFill="1" applyBorder="1" applyAlignment="1" applyProtection="1">
      <alignment horizontal="center"/>
      <protection locked="0"/>
    </xf>
    <xf numFmtId="171" fontId="11" fillId="2" borderId="35" xfId="1" applyNumberFormat="1" applyFont="1" applyFill="1" applyBorder="1" applyAlignment="1">
      <alignment horizontal="center"/>
    </xf>
    <xf numFmtId="171" fontId="11" fillId="2" borderId="36" xfId="1" applyNumberFormat="1" applyFont="1" applyFill="1" applyBorder="1" applyAlignment="1">
      <alignment horizontal="center"/>
    </xf>
    <xf numFmtId="0" fontId="11" fillId="2" borderId="15" xfId="1" applyFont="1" applyFill="1" applyBorder="1"/>
    <xf numFmtId="0" fontId="11" fillId="2" borderId="24" xfId="1" applyFont="1" applyFill="1" applyBorder="1" applyAlignment="1">
      <alignment horizontal="right"/>
    </xf>
    <xf numFmtId="1" fontId="12" fillId="6" borderId="37" xfId="1" applyNumberFormat="1" applyFont="1" applyFill="1" applyBorder="1" applyAlignment="1">
      <alignment horizontal="center"/>
    </xf>
    <xf numFmtId="171" fontId="12" fillId="6" borderId="38" xfId="1" applyNumberFormat="1" applyFont="1" applyFill="1" applyBorder="1" applyAlignment="1">
      <alignment horizontal="center"/>
    </xf>
    <xf numFmtId="171" fontId="12" fillId="6" borderId="39" xfId="1" applyNumberFormat="1" applyFont="1" applyFill="1" applyBorder="1" applyAlignment="1">
      <alignment horizontal="center"/>
    </xf>
    <xf numFmtId="0" fontId="11" fillId="2" borderId="40" xfId="1" applyFont="1" applyFill="1" applyBorder="1" applyAlignment="1">
      <alignment horizontal="right"/>
    </xf>
    <xf numFmtId="0" fontId="13" fillId="3" borderId="16" xfId="1" applyFont="1" applyFill="1" applyBorder="1" applyAlignment="1" applyProtection="1">
      <alignment horizontal="center"/>
      <protection locked="0"/>
    </xf>
    <xf numFmtId="0" fontId="11" fillId="2" borderId="11" xfId="1" applyFont="1" applyFill="1" applyBorder="1" applyAlignment="1">
      <alignment horizontal="right"/>
    </xf>
    <xf numFmtId="2" fontId="11" fillId="6" borderId="41" xfId="1" applyNumberFormat="1" applyFont="1" applyFill="1" applyBorder="1" applyAlignment="1">
      <alignment horizontal="center"/>
    </xf>
    <xf numFmtId="0" fontId="11" fillId="2" borderId="0" xfId="1" applyFont="1" applyFill="1" applyAlignment="1">
      <alignment horizontal="center"/>
    </xf>
    <xf numFmtId="2" fontId="11" fillId="7" borderId="41" xfId="1" applyNumberFormat="1" applyFont="1" applyFill="1" applyBorder="1" applyAlignment="1">
      <alignment horizontal="center"/>
    </xf>
    <xf numFmtId="2" fontId="11" fillId="2" borderId="0" xfId="1" applyNumberFormat="1" applyFont="1" applyFill="1" applyAlignment="1">
      <alignment horizontal="center"/>
    </xf>
    <xf numFmtId="166" fontId="11" fillId="6" borderId="41" xfId="1" applyNumberFormat="1" applyFont="1" applyFill="1" applyBorder="1" applyAlignment="1">
      <alignment horizontal="center"/>
    </xf>
    <xf numFmtId="166" fontId="11" fillId="2" borderId="0" xfId="1" applyNumberFormat="1" applyFont="1" applyFill="1" applyAlignment="1">
      <alignment horizontal="center"/>
    </xf>
    <xf numFmtId="166" fontId="11" fillId="6" borderId="17" xfId="1" applyNumberFormat="1" applyFont="1" applyFill="1" applyBorder="1" applyAlignment="1">
      <alignment horizontal="center"/>
    </xf>
    <xf numFmtId="0" fontId="11" fillId="2" borderId="42" xfId="1" applyFont="1" applyFill="1" applyBorder="1" applyAlignment="1">
      <alignment horizontal="right"/>
    </xf>
    <xf numFmtId="166" fontId="13" fillId="3" borderId="41" xfId="1" applyNumberFormat="1" applyFont="1" applyFill="1" applyBorder="1" applyAlignment="1" applyProtection="1">
      <alignment horizontal="center"/>
      <protection locked="0"/>
    </xf>
    <xf numFmtId="166" fontId="11" fillId="2" borderId="0" xfId="1" applyNumberFormat="1" applyFont="1" applyFill="1"/>
    <xf numFmtId="0" fontId="11" fillId="2" borderId="29" xfId="1" applyFont="1" applyFill="1" applyBorder="1" applyAlignment="1">
      <alignment horizontal="right"/>
    </xf>
    <xf numFmtId="1" fontId="11" fillId="2" borderId="0" xfId="1" applyNumberFormat="1" applyFont="1" applyFill="1" applyAlignment="1">
      <alignment horizontal="center"/>
    </xf>
    <xf numFmtId="0" fontId="11" fillId="2" borderId="15" xfId="1" applyFont="1" applyFill="1" applyBorder="1" applyAlignment="1">
      <alignment horizontal="right"/>
    </xf>
    <xf numFmtId="2" fontId="11" fillId="6" borderId="15" xfId="1" applyNumberFormat="1" applyFont="1" applyFill="1" applyBorder="1" applyAlignment="1">
      <alignment horizontal="center"/>
    </xf>
    <xf numFmtId="171" fontId="12" fillId="7" borderId="13" xfId="1" applyNumberFormat="1" applyFont="1" applyFill="1" applyBorder="1" applyAlignment="1">
      <alignment horizontal="center"/>
    </xf>
    <xf numFmtId="171" fontId="11" fillId="2" borderId="0" xfId="1" applyNumberFormat="1" applyFont="1" applyFill="1" applyAlignment="1">
      <alignment horizontal="center"/>
    </xf>
    <xf numFmtId="10" fontId="11" fillId="6" borderId="41" xfId="1" applyNumberFormat="1" applyFont="1" applyFill="1" applyBorder="1" applyAlignment="1">
      <alignment horizontal="center"/>
    </xf>
    <xf numFmtId="0" fontId="11" fillId="2" borderId="43" xfId="1" applyFont="1" applyFill="1" applyBorder="1" applyAlignment="1">
      <alignment horizontal="right"/>
    </xf>
    <xf numFmtId="0" fontId="11" fillId="7" borderId="15" xfId="1" applyFont="1" applyFill="1" applyBorder="1" applyAlignment="1">
      <alignment horizontal="center"/>
    </xf>
    <xf numFmtId="0" fontId="3" fillId="2" borderId="0" xfId="1" applyFont="1" applyFill="1"/>
    <xf numFmtId="0" fontId="12" fillId="2" borderId="0" xfId="1" applyFont="1" applyFill="1" applyAlignment="1">
      <alignment horizontal="left"/>
    </xf>
    <xf numFmtId="0" fontId="11" fillId="2" borderId="0" xfId="1" applyFont="1" applyFill="1" applyAlignment="1">
      <alignment horizontal="left"/>
    </xf>
    <xf numFmtId="172" fontId="13" fillId="3" borderId="0" xfId="1" applyNumberFormat="1" applyFont="1" applyFill="1" applyAlignment="1" applyProtection="1">
      <alignment horizontal="center"/>
      <protection locked="0"/>
    </xf>
    <xf numFmtId="166" fontId="12" fillId="2" borderId="0" xfId="1" applyNumberFormat="1" applyFont="1" applyFill="1" applyAlignment="1" applyProtection="1">
      <alignment horizontal="center"/>
      <protection locked="0"/>
    </xf>
    <xf numFmtId="2" fontId="12" fillId="2" borderId="13" xfId="1" applyNumberFormat="1" applyFont="1" applyFill="1" applyBorder="1" applyAlignment="1">
      <alignment horizontal="center"/>
    </xf>
    <xf numFmtId="0" fontId="12" fillId="2" borderId="13" xfId="1" applyFont="1" applyFill="1" applyBorder="1" applyAlignment="1">
      <alignment horizontal="center"/>
    </xf>
    <xf numFmtId="0" fontId="11" fillId="2" borderId="13" xfId="1" applyFont="1" applyFill="1" applyBorder="1" applyAlignment="1">
      <alignment horizontal="center"/>
    </xf>
    <xf numFmtId="0" fontId="13" fillId="3" borderId="21" xfId="1" applyFont="1" applyFill="1" applyBorder="1" applyAlignment="1" applyProtection="1">
      <alignment horizontal="center"/>
      <protection locked="0"/>
    </xf>
    <xf numFmtId="166" fontId="11" fillId="2" borderId="21" xfId="1" applyNumberFormat="1" applyFont="1" applyFill="1" applyBorder="1" applyAlignment="1">
      <alignment horizontal="center"/>
    </xf>
    <xf numFmtId="10" fontId="11" fillId="2" borderId="13" xfId="1" applyNumberFormat="1" applyFont="1" applyFill="1" applyBorder="1" applyAlignment="1">
      <alignment horizontal="center" vertical="center"/>
    </xf>
    <xf numFmtId="0" fontId="11" fillId="2" borderId="14" xfId="1" applyFont="1" applyFill="1" applyBorder="1" applyAlignment="1">
      <alignment horizontal="center"/>
    </xf>
    <xf numFmtId="166" fontId="11" fillId="2" borderId="23" xfId="1" applyNumberFormat="1" applyFont="1" applyFill="1" applyBorder="1" applyAlignment="1">
      <alignment horizontal="center"/>
    </xf>
    <xf numFmtId="10" fontId="11" fillId="2" borderId="14" xfId="1" applyNumberFormat="1" applyFont="1" applyFill="1" applyBorder="1" applyAlignment="1">
      <alignment horizontal="center" vertical="center"/>
    </xf>
    <xf numFmtId="1" fontId="13" fillId="3" borderId="23" xfId="1" applyNumberFormat="1" applyFont="1" applyFill="1" applyBorder="1" applyAlignment="1" applyProtection="1">
      <alignment horizontal="center"/>
      <protection locked="0"/>
    </xf>
    <xf numFmtId="0" fontId="11" fillId="2" borderId="15" xfId="1" applyFont="1" applyFill="1" applyBorder="1" applyAlignment="1">
      <alignment horizontal="center"/>
    </xf>
    <xf numFmtId="0" fontId="13" fillId="3" borderId="43" xfId="1" applyFont="1" applyFill="1" applyBorder="1" applyAlignment="1" applyProtection="1">
      <alignment horizontal="center"/>
      <protection locked="0"/>
    </xf>
    <xf numFmtId="166" fontId="11" fillId="2" borderId="13" xfId="1" applyNumberFormat="1" applyFont="1" applyFill="1" applyBorder="1" applyAlignment="1">
      <alignment horizontal="center"/>
    </xf>
    <xf numFmtId="10" fontId="11" fillId="2" borderId="22" xfId="1" applyNumberFormat="1" applyFont="1" applyFill="1" applyBorder="1" applyAlignment="1">
      <alignment horizontal="center" vertical="center"/>
    </xf>
    <xf numFmtId="166" fontId="11" fillId="2" borderId="14" xfId="1" applyNumberFormat="1" applyFont="1" applyFill="1" applyBorder="1" applyAlignment="1">
      <alignment horizontal="center"/>
    </xf>
    <xf numFmtId="10" fontId="11" fillId="2" borderId="24" xfId="1" applyNumberFormat="1" applyFont="1" applyFill="1" applyBorder="1" applyAlignment="1">
      <alignment horizontal="center" vertical="center"/>
    </xf>
    <xf numFmtId="166" fontId="11" fillId="2" borderId="15" xfId="1" applyNumberFormat="1" applyFont="1" applyFill="1" applyBorder="1" applyAlignment="1">
      <alignment horizontal="center"/>
    </xf>
    <xf numFmtId="10" fontId="11" fillId="2" borderId="44" xfId="1" applyNumberFormat="1" applyFont="1" applyFill="1" applyBorder="1" applyAlignment="1">
      <alignment horizontal="center" vertical="center"/>
    </xf>
    <xf numFmtId="0" fontId="14" fillId="2" borderId="24" xfId="1" applyFont="1" applyFill="1" applyBorder="1" applyAlignment="1">
      <alignment horizontal="center"/>
    </xf>
    <xf numFmtId="2" fontId="14" fillId="2" borderId="44" xfId="1" applyNumberFormat="1" applyFont="1" applyFill="1" applyBorder="1" applyAlignment="1">
      <alignment horizontal="center"/>
    </xf>
    <xf numFmtId="10" fontId="11" fillId="2" borderId="15" xfId="1" applyNumberFormat="1" applyFont="1" applyFill="1" applyBorder="1" applyAlignment="1">
      <alignment horizontal="center" vertical="center"/>
    </xf>
    <xf numFmtId="0" fontId="11" fillId="2" borderId="45" xfId="1" applyFont="1" applyFill="1" applyBorder="1" applyAlignment="1">
      <alignment horizontal="right"/>
    </xf>
    <xf numFmtId="2" fontId="13" fillId="7" borderId="33" xfId="1" applyNumberFormat="1" applyFont="1" applyFill="1" applyBorder="1" applyAlignment="1">
      <alignment horizontal="center"/>
    </xf>
    <xf numFmtId="10" fontId="13" fillId="7" borderId="33" xfId="1" applyNumberFormat="1" applyFont="1" applyFill="1" applyBorder="1" applyAlignment="1">
      <alignment horizontal="center"/>
    </xf>
    <xf numFmtId="0" fontId="11" fillId="2" borderId="41" xfId="1" applyFont="1" applyFill="1" applyBorder="1" applyAlignment="1">
      <alignment horizontal="right"/>
    </xf>
    <xf numFmtId="10" fontId="13" fillId="6" borderId="57" xfId="1" applyNumberFormat="1" applyFont="1" applyFill="1" applyBorder="1" applyAlignment="1">
      <alignment horizontal="center"/>
    </xf>
    <xf numFmtId="0" fontId="11" fillId="2" borderId="17" xfId="1" applyFont="1" applyFill="1" applyBorder="1" applyAlignment="1">
      <alignment horizontal="right"/>
    </xf>
    <xf numFmtId="0" fontId="13" fillId="7" borderId="46" xfId="1" applyFont="1" applyFill="1" applyBorder="1" applyAlignment="1">
      <alignment horizontal="center"/>
    </xf>
    <xf numFmtId="165" fontId="13" fillId="2" borderId="0" xfId="1" applyNumberFormat="1" applyFont="1" applyFill="1" applyAlignment="1">
      <alignment horizontal="center"/>
    </xf>
    <xf numFmtId="0" fontId="12" fillId="2" borderId="47" xfId="1" applyFont="1" applyFill="1" applyBorder="1" applyAlignment="1">
      <alignment horizontal="center"/>
    </xf>
    <xf numFmtId="0" fontId="12" fillId="2" borderId="40" xfId="1" applyFont="1" applyFill="1" applyBorder="1" applyAlignment="1">
      <alignment horizontal="center"/>
    </xf>
    <xf numFmtId="0" fontId="12" fillId="2" borderId="10" xfId="1" applyFont="1" applyFill="1" applyBorder="1" applyAlignment="1">
      <alignment horizontal="center"/>
    </xf>
    <xf numFmtId="0" fontId="12" fillId="2" borderId="30" xfId="1" applyFont="1" applyFill="1" applyBorder="1" applyAlignment="1">
      <alignment horizontal="center"/>
    </xf>
    <xf numFmtId="0" fontId="11" fillId="2" borderId="48" xfId="1" applyFont="1" applyFill="1" applyBorder="1" applyAlignment="1">
      <alignment horizontal="center"/>
    </xf>
    <xf numFmtId="0" fontId="11" fillId="2" borderId="7" xfId="1" applyFont="1" applyFill="1" applyBorder="1" applyAlignment="1">
      <alignment horizontal="center"/>
    </xf>
    <xf numFmtId="1" fontId="12" fillId="6" borderId="49" xfId="1" applyNumberFormat="1" applyFont="1" applyFill="1" applyBorder="1" applyAlignment="1">
      <alignment horizontal="center"/>
    </xf>
    <xf numFmtId="1" fontId="12" fillId="6" borderId="50" xfId="1" applyNumberFormat="1" applyFont="1" applyFill="1" applyBorder="1" applyAlignment="1">
      <alignment horizontal="center"/>
    </xf>
    <xf numFmtId="171" fontId="12" fillId="6" borderId="15" xfId="1" applyNumberFormat="1" applyFont="1" applyFill="1" applyBorder="1" applyAlignment="1">
      <alignment horizontal="center"/>
    </xf>
    <xf numFmtId="0" fontId="11" fillId="2" borderId="51" xfId="1" applyFont="1" applyFill="1" applyBorder="1" applyAlignment="1">
      <alignment horizontal="right"/>
    </xf>
    <xf numFmtId="0" fontId="13" fillId="3" borderId="52" xfId="1" applyFont="1" applyFill="1" applyBorder="1" applyAlignment="1" applyProtection="1">
      <alignment horizontal="center"/>
      <protection locked="0"/>
    </xf>
    <xf numFmtId="0" fontId="11" fillId="2" borderId="25" xfId="1" applyFont="1" applyFill="1" applyBorder="1" applyAlignment="1">
      <alignment horizontal="right"/>
    </xf>
    <xf numFmtId="2" fontId="11" fillId="6" borderId="27" xfId="1" applyNumberFormat="1" applyFont="1" applyFill="1" applyBorder="1" applyAlignment="1">
      <alignment horizontal="center"/>
    </xf>
    <xf numFmtId="2" fontId="11" fillId="7" borderId="27" xfId="1" applyNumberFormat="1" applyFont="1" applyFill="1" applyBorder="1" applyAlignment="1">
      <alignment horizontal="center"/>
    </xf>
    <xf numFmtId="166" fontId="11" fillId="6" borderId="27" xfId="1" applyNumberFormat="1" applyFont="1" applyFill="1" applyBorder="1" applyAlignment="1">
      <alignment horizontal="center"/>
    </xf>
    <xf numFmtId="166" fontId="11" fillId="7" borderId="27" xfId="1" applyNumberFormat="1" applyFont="1" applyFill="1" applyBorder="1" applyAlignment="1">
      <alignment horizontal="center"/>
    </xf>
    <xf numFmtId="2" fontId="2" fillId="2" borderId="0" xfId="1" applyNumberFormat="1" applyFont="1" applyFill="1" applyAlignment="1">
      <alignment horizontal="center"/>
    </xf>
    <xf numFmtId="0" fontId="11" fillId="2" borderId="53" xfId="1" applyFont="1" applyFill="1" applyBorder="1" applyAlignment="1">
      <alignment horizontal="right"/>
    </xf>
    <xf numFmtId="2" fontId="11" fillId="7" borderId="30" xfId="1" applyNumberFormat="1" applyFont="1" applyFill="1" applyBorder="1" applyAlignment="1">
      <alignment horizontal="center"/>
    </xf>
    <xf numFmtId="0" fontId="12" fillId="2" borderId="0" xfId="1" applyFont="1" applyFill="1" applyAlignment="1">
      <alignment horizontal="center" wrapText="1"/>
    </xf>
    <xf numFmtId="0" fontId="11" fillId="2" borderId="16" xfId="1" applyFont="1" applyFill="1" applyBorder="1" applyAlignment="1">
      <alignment horizontal="right"/>
    </xf>
    <xf numFmtId="171" fontId="12" fillId="7" borderId="16" xfId="1" applyNumberFormat="1" applyFont="1" applyFill="1" applyBorder="1" applyAlignment="1">
      <alignment horizontal="center"/>
    </xf>
    <xf numFmtId="10" fontId="11" fillId="2" borderId="0" xfId="1" applyNumberFormat="1" applyFont="1" applyFill="1" applyAlignment="1">
      <alignment horizontal="center"/>
    </xf>
    <xf numFmtId="10" fontId="12" fillId="6" borderId="41" xfId="1" applyNumberFormat="1" applyFont="1" applyFill="1" applyBorder="1" applyAlignment="1">
      <alignment horizontal="center"/>
    </xf>
    <xf numFmtId="0" fontId="12" fillId="7" borderId="17" xfId="1" applyFont="1" applyFill="1" applyBorder="1" applyAlignment="1">
      <alignment horizontal="center"/>
    </xf>
    <xf numFmtId="0" fontId="12" fillId="2" borderId="54" xfId="1" applyFont="1" applyFill="1" applyBorder="1" applyAlignment="1">
      <alignment horizontal="center"/>
    </xf>
    <xf numFmtId="0" fontId="12" fillId="2" borderId="55" xfId="1" applyFont="1" applyFill="1" applyBorder="1" applyAlignment="1">
      <alignment horizontal="center"/>
    </xf>
    <xf numFmtId="0" fontId="12" fillId="2" borderId="22" xfId="1" applyFont="1" applyFill="1" applyBorder="1" applyAlignment="1">
      <alignment horizontal="center" wrapText="1"/>
    </xf>
    <xf numFmtId="0" fontId="11" fillId="2" borderId="23" xfId="1" applyFont="1" applyFill="1" applyBorder="1" applyAlignment="1">
      <alignment horizontal="center"/>
    </xf>
    <xf numFmtId="1" fontId="13" fillId="3" borderId="31" xfId="1" applyNumberFormat="1" applyFont="1" applyFill="1" applyBorder="1" applyAlignment="1" applyProtection="1">
      <alignment horizontal="center"/>
      <protection locked="0"/>
    </xf>
    <xf numFmtId="166" fontId="11" fillId="2" borderId="26" xfId="1" applyNumberFormat="1" applyFont="1" applyFill="1" applyBorder="1" applyAlignment="1">
      <alignment horizontal="center"/>
    </xf>
    <xf numFmtId="10" fontId="11" fillId="2" borderId="30" xfId="1" applyNumberFormat="1" applyFont="1" applyFill="1" applyBorder="1" applyAlignment="1">
      <alignment horizontal="center"/>
    </xf>
    <xf numFmtId="166" fontId="11" fillId="2" borderId="31" xfId="1" applyNumberFormat="1" applyFont="1" applyFill="1" applyBorder="1" applyAlignment="1">
      <alignment horizontal="center"/>
    </xf>
    <xf numFmtId="10" fontId="11" fillId="2" borderId="32" xfId="1" applyNumberFormat="1" applyFont="1" applyFill="1" applyBorder="1" applyAlignment="1">
      <alignment horizontal="center"/>
    </xf>
    <xf numFmtId="0" fontId="11" fillId="2" borderId="34" xfId="1" applyFont="1" applyFill="1" applyBorder="1" applyAlignment="1">
      <alignment horizontal="center"/>
    </xf>
    <xf numFmtId="1" fontId="13" fillId="3" borderId="35" xfId="1" applyNumberFormat="1" applyFont="1" applyFill="1" applyBorder="1" applyAlignment="1" applyProtection="1">
      <alignment horizontal="center"/>
      <protection locked="0"/>
    </xf>
    <xf numFmtId="166" fontId="11" fillId="2" borderId="35" xfId="1" applyNumberFormat="1" applyFont="1" applyFill="1" applyBorder="1" applyAlignment="1">
      <alignment horizontal="center"/>
    </xf>
    <xf numFmtId="10" fontId="11" fillId="2" borderId="36" xfId="1" applyNumberFormat="1" applyFont="1" applyFill="1" applyBorder="1" applyAlignment="1">
      <alignment horizontal="center"/>
    </xf>
    <xf numFmtId="2" fontId="11" fillId="2" borderId="24" xfId="1" applyNumberFormat="1" applyFont="1" applyFill="1" applyBorder="1" applyAlignment="1">
      <alignment horizontal="center"/>
    </xf>
    <xf numFmtId="171" fontId="11" fillId="2" borderId="2" xfId="1" applyNumberFormat="1" applyFont="1" applyFill="1" applyBorder="1" applyAlignment="1">
      <alignment horizontal="right"/>
    </xf>
    <xf numFmtId="2" fontId="13" fillId="7" borderId="27" xfId="1" applyNumberFormat="1" applyFont="1" applyFill="1" applyBorder="1" applyAlignment="1">
      <alignment horizontal="center"/>
    </xf>
    <xf numFmtId="10" fontId="13" fillId="7" borderId="27" xfId="1" applyNumberFormat="1" applyFont="1" applyFill="1" applyBorder="1" applyAlignment="1">
      <alignment horizontal="center"/>
    </xf>
    <xf numFmtId="0" fontId="11" fillId="2" borderId="23" xfId="1" applyFont="1" applyFill="1" applyBorder="1"/>
    <xf numFmtId="10" fontId="13" fillId="6" borderId="27" xfId="1" applyNumberFormat="1" applyFont="1" applyFill="1" applyBorder="1" applyAlignment="1">
      <alignment horizontal="center"/>
    </xf>
    <xf numFmtId="0" fontId="11" fillId="2" borderId="43" xfId="1" applyFont="1" applyFill="1" applyBorder="1"/>
    <xf numFmtId="0" fontId="11" fillId="2" borderId="56" xfId="1" applyFont="1" applyFill="1" applyBorder="1" applyAlignment="1">
      <alignment horizontal="right"/>
    </xf>
    <xf numFmtId="0" fontId="13" fillId="7" borderId="17" xfId="1" applyFont="1" applyFill="1" applyBorder="1" applyAlignment="1">
      <alignment horizontal="center"/>
    </xf>
    <xf numFmtId="0" fontId="19" fillId="2" borderId="0" xfId="1" applyFont="1" applyFill="1" applyAlignment="1">
      <alignment horizontal="right" vertical="center" wrapText="1"/>
    </xf>
    <xf numFmtId="0" fontId="19" fillId="2" borderId="9" xfId="1" applyFont="1" applyFill="1" applyBorder="1" applyAlignment="1">
      <alignment horizontal="left" vertical="center" wrapText="1"/>
    </xf>
    <xf numFmtId="0" fontId="11" fillId="2" borderId="9" xfId="1" applyFont="1" applyFill="1" applyBorder="1"/>
    <xf numFmtId="0" fontId="11" fillId="2" borderId="10" xfId="1" applyFont="1" applyFill="1" applyBorder="1" applyAlignment="1">
      <alignment horizontal="center"/>
    </xf>
    <xf numFmtId="0" fontId="11" fillId="2" borderId="7" xfId="1" applyFont="1" applyFill="1" applyBorder="1"/>
    <xf numFmtId="0" fontId="12" fillId="2" borderId="11" xfId="1" applyFont="1" applyFill="1" applyBorder="1"/>
    <xf numFmtId="0" fontId="11" fillId="2" borderId="11" xfId="1" applyFont="1" applyFill="1" applyBorder="1"/>
    <xf numFmtId="166" fontId="5" fillId="2" borderId="13" xfId="1" applyNumberFormat="1" applyFont="1" applyFill="1" applyBorder="1" applyAlignment="1">
      <alignment horizontal="center" vertical="center"/>
    </xf>
    <xf numFmtId="166" fontId="5" fillId="2" borderId="15" xfId="1" applyNumberFormat="1" applyFont="1" applyFill="1" applyBorder="1" applyAlignment="1">
      <alignment horizontal="center" vertical="center"/>
    </xf>
    <xf numFmtId="0" fontId="10" fillId="2" borderId="18" xfId="1" applyFont="1" applyFill="1" applyBorder="1" applyAlignment="1">
      <alignment horizontal="center" wrapText="1"/>
    </xf>
    <xf numFmtId="0" fontId="10" fillId="2" borderId="19" xfId="1" applyFont="1" applyFill="1" applyBorder="1" applyAlignment="1">
      <alignment horizontal="center" wrapText="1"/>
    </xf>
    <xf numFmtId="0" fontId="10" fillId="2" borderId="20" xfId="1" applyFont="1" applyFill="1" applyBorder="1" applyAlignment="1">
      <alignment horizontal="center" wrapText="1"/>
    </xf>
    <xf numFmtId="0" fontId="4" fillId="2" borderId="0" xfId="1" applyFont="1" applyFill="1" applyAlignment="1">
      <alignment horizontal="center"/>
    </xf>
    <xf numFmtId="0" fontId="5" fillId="2" borderId="0" xfId="1" applyFont="1" applyFill="1" applyAlignment="1">
      <alignment horizontal="right"/>
    </xf>
    <xf numFmtId="164" fontId="1" fillId="2" borderId="0" xfId="1" applyNumberFormat="1" applyFont="1" applyFill="1" applyAlignment="1">
      <alignment horizontal="center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58" xfId="0" applyFont="1" applyFill="1" applyBorder="1" applyAlignment="1">
      <alignment horizontal="center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43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0" fontId="13" fillId="3" borderId="0" xfId="0" applyFont="1" applyFill="1" applyAlignment="1" applyProtection="1">
      <alignment horizontal="left"/>
      <protection locked="0"/>
    </xf>
    <xf numFmtId="0" fontId="12" fillId="2" borderId="9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/>
      <protection locked="0"/>
    </xf>
    <xf numFmtId="0" fontId="12" fillId="2" borderId="40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26" fillId="3" borderId="0" xfId="0" applyFont="1" applyFill="1" applyAlignment="1" applyProtection="1">
      <alignment horizontal="left" wrapText="1"/>
      <protection locked="0"/>
    </xf>
    <xf numFmtId="0" fontId="3" fillId="2" borderId="0" xfId="1" applyFont="1" applyFill="1" applyAlignment="1">
      <alignment horizontal="center"/>
    </xf>
    <xf numFmtId="0" fontId="1" fillId="2" borderId="10" xfId="1" applyFont="1" applyFill="1" applyBorder="1" applyAlignment="1">
      <alignment horizontal="center"/>
    </xf>
    <xf numFmtId="10" fontId="15" fillId="2" borderId="14" xfId="1" applyNumberFormat="1" applyFont="1" applyFill="1" applyBorder="1" applyAlignment="1">
      <alignment horizontal="center" vertical="center"/>
    </xf>
    <xf numFmtId="0" fontId="19" fillId="2" borderId="21" xfId="1" applyFont="1" applyFill="1" applyBorder="1" applyAlignment="1">
      <alignment horizontal="left" vertical="center" wrapText="1"/>
    </xf>
    <xf numFmtId="0" fontId="19" fillId="2" borderId="10" xfId="1" applyFont="1" applyFill="1" applyBorder="1" applyAlignment="1">
      <alignment horizontal="left" vertical="center" wrapText="1"/>
    </xf>
    <xf numFmtId="0" fontId="19" fillId="2" borderId="43" xfId="1" applyFont="1" applyFill="1" applyBorder="1" applyAlignment="1">
      <alignment horizontal="left" vertical="center" wrapText="1"/>
    </xf>
    <xf numFmtId="0" fontId="19" fillId="2" borderId="9" xfId="1" applyFont="1" applyFill="1" applyBorder="1" applyAlignment="1">
      <alignment horizontal="left" vertical="center" wrapText="1"/>
    </xf>
    <xf numFmtId="0" fontId="19" fillId="2" borderId="22" xfId="1" applyFont="1" applyFill="1" applyBorder="1" applyAlignment="1">
      <alignment horizontal="left" vertical="center" wrapText="1"/>
    </xf>
    <xf numFmtId="0" fontId="19" fillId="2" borderId="44" xfId="1" applyFont="1" applyFill="1" applyBorder="1" applyAlignment="1">
      <alignment horizontal="left" vertical="center" wrapText="1"/>
    </xf>
    <xf numFmtId="0" fontId="12" fillId="2" borderId="0" xfId="1" applyFont="1" applyFill="1" applyAlignment="1">
      <alignment horizontal="center"/>
    </xf>
    <xf numFmtId="0" fontId="12" fillId="2" borderId="10" xfId="1" applyFont="1" applyFill="1" applyBorder="1" applyAlignment="1">
      <alignment horizontal="center"/>
    </xf>
    <xf numFmtId="0" fontId="13" fillId="3" borderId="0" xfId="1" applyFont="1" applyFill="1" applyAlignment="1" applyProtection="1">
      <alignment horizontal="left"/>
      <protection locked="0"/>
    </xf>
    <xf numFmtId="0" fontId="19" fillId="2" borderId="18" xfId="1" applyFont="1" applyFill="1" applyBorder="1" applyAlignment="1">
      <alignment horizontal="justify" vertical="center" wrapText="1"/>
    </xf>
    <xf numFmtId="0" fontId="19" fillId="2" borderId="19" xfId="1" applyFont="1" applyFill="1" applyBorder="1" applyAlignment="1">
      <alignment horizontal="justify" vertical="center" wrapText="1"/>
    </xf>
    <xf numFmtId="0" fontId="19" fillId="2" borderId="20" xfId="1" applyFont="1" applyFill="1" applyBorder="1" applyAlignment="1">
      <alignment horizontal="justify" vertical="center" wrapText="1"/>
    </xf>
    <xf numFmtId="0" fontId="19" fillId="2" borderId="18" xfId="1" applyFont="1" applyFill="1" applyBorder="1" applyAlignment="1">
      <alignment horizontal="left" vertical="center" wrapText="1"/>
    </xf>
    <xf numFmtId="0" fontId="19" fillId="2" borderId="19" xfId="1" applyFont="1" applyFill="1" applyBorder="1" applyAlignment="1">
      <alignment horizontal="left" vertical="center" wrapText="1"/>
    </xf>
    <xf numFmtId="0" fontId="19" fillId="2" borderId="20" xfId="1" applyFont="1" applyFill="1" applyBorder="1" applyAlignment="1">
      <alignment horizontal="left" vertical="center" wrapText="1"/>
    </xf>
    <xf numFmtId="0" fontId="12" fillId="2" borderId="47" xfId="1" applyFont="1" applyFill="1" applyBorder="1" applyAlignment="1">
      <alignment horizontal="center"/>
    </xf>
    <xf numFmtId="0" fontId="12" fillId="2" borderId="58" xfId="1" applyFont="1" applyFill="1" applyBorder="1" applyAlignment="1">
      <alignment horizontal="center"/>
    </xf>
    <xf numFmtId="0" fontId="12" fillId="2" borderId="10" xfId="1" applyFont="1" applyFill="1" applyBorder="1" applyAlignment="1">
      <alignment horizontal="center" vertical="center"/>
    </xf>
    <xf numFmtId="0" fontId="12" fillId="2" borderId="0" xfId="1" applyFont="1" applyFill="1" applyAlignment="1">
      <alignment horizontal="center" vertical="center"/>
    </xf>
    <xf numFmtId="0" fontId="12" fillId="2" borderId="9" xfId="1" applyFont="1" applyFill="1" applyBorder="1" applyAlignment="1">
      <alignment horizontal="center" vertical="center"/>
    </xf>
    <xf numFmtId="2" fontId="13" fillId="3" borderId="13" xfId="1" applyNumberFormat="1" applyFont="1" applyFill="1" applyBorder="1" applyAlignment="1" applyProtection="1">
      <alignment horizontal="center" vertical="center"/>
      <protection locked="0"/>
    </xf>
    <xf numFmtId="2" fontId="13" fillId="3" borderId="14" xfId="1" applyNumberFormat="1" applyFont="1" applyFill="1" applyBorder="1" applyAlignment="1" applyProtection="1">
      <alignment horizontal="center" vertical="center"/>
      <protection locked="0"/>
    </xf>
    <xf numFmtId="2" fontId="13" fillId="3" borderId="15" xfId="1" applyNumberFormat="1" applyFont="1" applyFill="1" applyBorder="1" applyAlignment="1" applyProtection="1">
      <alignment horizontal="center" vertical="center"/>
      <protection locked="0"/>
    </xf>
    <xf numFmtId="0" fontId="12" fillId="2" borderId="43" xfId="1" applyFont="1" applyFill="1" applyBorder="1" applyAlignment="1">
      <alignment horizontal="center" vertical="center"/>
    </xf>
    <xf numFmtId="0" fontId="19" fillId="2" borderId="21" xfId="1" applyFont="1" applyFill="1" applyBorder="1" applyAlignment="1">
      <alignment horizontal="center" vertical="center" wrapText="1"/>
    </xf>
    <xf numFmtId="0" fontId="19" fillId="2" borderId="22" xfId="1" applyFont="1" applyFill="1" applyBorder="1" applyAlignment="1">
      <alignment horizontal="center" vertical="center" wrapText="1"/>
    </xf>
    <xf numFmtId="0" fontId="19" fillId="2" borderId="43" xfId="1" applyFont="1" applyFill="1" applyBorder="1" applyAlignment="1">
      <alignment horizontal="center" vertical="center" wrapText="1"/>
    </xf>
    <xf numFmtId="0" fontId="19" fillId="2" borderId="44" xfId="1" applyFont="1" applyFill="1" applyBorder="1" applyAlignment="1">
      <alignment horizontal="center" vertical="center" wrapText="1"/>
    </xf>
    <xf numFmtId="0" fontId="12" fillId="2" borderId="40" xfId="1" applyFont="1" applyFill="1" applyBorder="1" applyAlignment="1">
      <alignment horizontal="center"/>
    </xf>
    <xf numFmtId="0" fontId="14" fillId="3" borderId="0" xfId="1" applyFont="1" applyFill="1" applyAlignment="1" applyProtection="1">
      <alignment horizontal="left" wrapText="1"/>
      <protection locked="0"/>
    </xf>
    <xf numFmtId="0" fontId="13" fillId="3" borderId="0" xfId="1" applyFont="1" applyFill="1" applyAlignment="1" applyProtection="1">
      <alignment horizontal="left" wrapText="1"/>
      <protection locked="0"/>
    </xf>
    <xf numFmtId="0" fontId="14" fillId="3" borderId="0" xfId="1" applyFont="1" applyFill="1" applyAlignment="1" applyProtection="1">
      <alignment horizontal="left"/>
      <protection locked="0"/>
    </xf>
    <xf numFmtId="0" fontId="21" fillId="2" borderId="0" xfId="1" applyFont="1" applyFill="1" applyAlignment="1">
      <alignment horizontal="center" vertical="center"/>
    </xf>
    <xf numFmtId="0" fontId="22" fillId="2" borderId="0" xfId="1" applyFont="1" applyFill="1" applyAlignment="1">
      <alignment horizontal="center" vertical="center"/>
    </xf>
    <xf numFmtId="0" fontId="19" fillId="2" borderId="18" xfId="1" applyFont="1" applyFill="1" applyBorder="1" applyAlignment="1">
      <alignment horizontal="center"/>
    </xf>
    <xf numFmtId="0" fontId="19" fillId="2" borderId="19" xfId="1" applyFont="1" applyFill="1" applyBorder="1" applyAlignment="1">
      <alignment horizontal="center"/>
    </xf>
    <xf numFmtId="0" fontId="19" fillId="2" borderId="20" xfId="1" applyFont="1" applyFill="1" applyBorder="1" applyAlignment="1">
      <alignment horizontal="center"/>
    </xf>
    <xf numFmtId="0" fontId="20" fillId="2" borderId="10" xfId="1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57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31" workbookViewId="0">
      <selection activeCell="C44" sqref="C44"/>
    </sheetView>
  </sheetViews>
  <sheetFormatPr defaultRowHeight="15" x14ac:dyDescent="0.3"/>
  <cols>
    <col min="1" max="1" width="15.5703125" style="610" customWidth="1"/>
    <col min="2" max="2" width="18.42578125" style="610" customWidth="1"/>
    <col min="3" max="3" width="14.28515625" style="610" customWidth="1"/>
    <col min="4" max="4" width="15" style="610" customWidth="1"/>
    <col min="5" max="5" width="9.140625" style="610" customWidth="1"/>
    <col min="6" max="6" width="27.85546875" style="610" customWidth="1"/>
    <col min="7" max="7" width="12.28515625" style="610" customWidth="1"/>
    <col min="8" max="8" width="9.140625" style="610" customWidth="1"/>
    <col min="9" max="16384" width="9.140625" style="611"/>
  </cols>
  <sheetData>
    <row r="10" spans="1:7" ht="13.5" customHeight="1" thickBot="1" x14ac:dyDescent="0.35"/>
    <row r="11" spans="1:7" ht="13.5" customHeight="1" thickBot="1" x14ac:dyDescent="0.35">
      <c r="A11" s="854" t="s">
        <v>29</v>
      </c>
      <c r="B11" s="855"/>
      <c r="C11" s="855"/>
      <c r="D11" s="855"/>
      <c r="E11" s="855"/>
      <c r="F11" s="856"/>
      <c r="G11" s="612"/>
    </row>
    <row r="12" spans="1:7" ht="16.5" customHeight="1" x14ac:dyDescent="0.3">
      <c r="A12" s="857" t="s">
        <v>30</v>
      </c>
      <c r="B12" s="857"/>
      <c r="C12" s="857"/>
      <c r="D12" s="857"/>
      <c r="E12" s="857"/>
      <c r="F12" s="857"/>
      <c r="G12" s="613"/>
    </row>
    <row r="14" spans="1:7" ht="16.5" customHeight="1" x14ac:dyDescent="0.3">
      <c r="A14" s="858" t="s">
        <v>31</v>
      </c>
      <c r="B14" s="858"/>
      <c r="C14" s="614" t="s">
        <v>132</v>
      </c>
    </row>
    <row r="15" spans="1:7" ht="16.5" customHeight="1" x14ac:dyDescent="0.3">
      <c r="A15" s="858" t="s">
        <v>32</v>
      </c>
      <c r="B15" s="858"/>
      <c r="C15" s="614" t="s">
        <v>133</v>
      </c>
    </row>
    <row r="16" spans="1:7" ht="16.5" customHeight="1" x14ac:dyDescent="0.3">
      <c r="A16" s="858" t="s">
        <v>33</v>
      </c>
      <c r="B16" s="858"/>
      <c r="C16" s="614" t="s">
        <v>134</v>
      </c>
    </row>
    <row r="17" spans="1:5" ht="16.5" customHeight="1" x14ac:dyDescent="0.3">
      <c r="A17" s="858" t="s">
        <v>34</v>
      </c>
      <c r="B17" s="858"/>
      <c r="C17" s="614" t="s">
        <v>135</v>
      </c>
    </row>
    <row r="18" spans="1:5" ht="16.5" customHeight="1" x14ac:dyDescent="0.3">
      <c r="A18" s="858" t="s">
        <v>35</v>
      </c>
      <c r="B18" s="858"/>
      <c r="C18" s="615" t="s">
        <v>136</v>
      </c>
    </row>
    <row r="19" spans="1:5" ht="16.5" customHeight="1" x14ac:dyDescent="0.3">
      <c r="A19" s="858" t="s">
        <v>36</v>
      </c>
      <c r="B19" s="858"/>
      <c r="C19" s="615" t="e">
        <f>#REF!</f>
        <v>#REF!</v>
      </c>
    </row>
    <row r="20" spans="1:5" ht="16.5" customHeight="1" x14ac:dyDescent="0.3">
      <c r="A20" s="616"/>
      <c r="B20" s="616"/>
      <c r="C20" s="617"/>
    </row>
    <row r="21" spans="1:5" ht="16.5" customHeight="1" x14ac:dyDescent="0.3">
      <c r="A21" s="857" t="s">
        <v>1</v>
      </c>
      <c r="B21" s="857"/>
      <c r="C21" s="618" t="s">
        <v>37</v>
      </c>
      <c r="D21" s="619"/>
    </row>
    <row r="22" spans="1:5" ht="15.75" customHeight="1" thickBot="1" x14ac:dyDescent="0.35">
      <c r="A22" s="859"/>
      <c r="B22" s="859"/>
      <c r="C22" s="620"/>
      <c r="D22" s="859"/>
      <c r="E22" s="859"/>
    </row>
    <row r="23" spans="1:5" ht="33.75" customHeight="1" thickBot="1" x14ac:dyDescent="0.35">
      <c r="C23" s="621" t="s">
        <v>38</v>
      </c>
      <c r="D23" s="622" t="s">
        <v>39</v>
      </c>
      <c r="E23" s="623"/>
    </row>
    <row r="24" spans="1:5" ht="15.75" customHeight="1" x14ac:dyDescent="0.3">
      <c r="C24" s="624">
        <v>1080.69</v>
      </c>
      <c r="D24" s="625">
        <f t="shared" ref="D24:D43" si="0">(C24-$C$46)/$C$46</f>
        <v>2.4297796938451861E-2</v>
      </c>
      <c r="E24" s="626"/>
    </row>
    <row r="25" spans="1:5" ht="15.75" customHeight="1" x14ac:dyDescent="0.3">
      <c r="C25" s="624">
        <v>1050.75</v>
      </c>
      <c r="D25" s="627">
        <f t="shared" si="0"/>
        <v>-4.0798840249486532E-3</v>
      </c>
      <c r="E25" s="626"/>
    </row>
    <row r="26" spans="1:5" ht="15.75" customHeight="1" x14ac:dyDescent="0.3">
      <c r="C26" s="624">
        <v>1060.94</v>
      </c>
      <c r="D26" s="627">
        <f t="shared" si="0"/>
        <v>5.5783848132962459E-3</v>
      </c>
      <c r="E26" s="626"/>
    </row>
    <row r="27" spans="1:5" ht="15.75" customHeight="1" x14ac:dyDescent="0.3">
      <c r="C27" s="624">
        <v>1045.5899999999999</v>
      </c>
      <c r="D27" s="627">
        <f t="shared" si="0"/>
        <v>-8.970626635875464E-3</v>
      </c>
      <c r="E27" s="626"/>
    </row>
    <row r="28" spans="1:5" ht="15.75" customHeight="1" x14ac:dyDescent="0.3">
      <c r="C28" s="624">
        <v>1051.01</v>
      </c>
      <c r="D28" s="627">
        <f t="shared" si="0"/>
        <v>-3.8334512577314229E-3</v>
      </c>
      <c r="E28" s="626"/>
    </row>
    <row r="29" spans="1:5" ht="15.75" customHeight="1" x14ac:dyDescent="0.3">
      <c r="C29" s="624">
        <v>1057.42</v>
      </c>
      <c r="D29" s="627">
        <f t="shared" si="0"/>
        <v>2.2420642725090346E-3</v>
      </c>
      <c r="E29" s="626"/>
    </row>
    <row r="30" spans="1:5" ht="15.75" customHeight="1" x14ac:dyDescent="0.3">
      <c r="C30" s="624">
        <v>1052.21</v>
      </c>
      <c r="D30" s="627">
        <f t="shared" si="0"/>
        <v>-2.6960692551902792E-3</v>
      </c>
      <c r="E30" s="626"/>
    </row>
    <row r="31" spans="1:5" ht="15.75" customHeight="1" x14ac:dyDescent="0.3">
      <c r="C31" s="624">
        <v>1063.8699999999999</v>
      </c>
      <c r="D31" s="627">
        <f t="shared" si="0"/>
        <v>8.3554925361672781E-3</v>
      </c>
      <c r="E31" s="626"/>
    </row>
    <row r="32" spans="1:5" ht="15.75" customHeight="1" x14ac:dyDescent="0.3">
      <c r="C32" s="624">
        <v>1038.72</v>
      </c>
      <c r="D32" s="627">
        <f t="shared" si="0"/>
        <v>-1.5482138600423162E-2</v>
      </c>
      <c r="E32" s="626"/>
    </row>
    <row r="33" spans="1:7" ht="15.75" customHeight="1" x14ac:dyDescent="0.3">
      <c r="C33" s="624">
        <v>1045.03</v>
      </c>
      <c r="D33" s="627">
        <f t="shared" si="0"/>
        <v>-9.5014049037279256E-3</v>
      </c>
      <c r="E33" s="626"/>
    </row>
    <row r="34" spans="1:7" ht="15.75" customHeight="1" x14ac:dyDescent="0.3">
      <c r="C34" s="624">
        <v>1047.4100000000001</v>
      </c>
      <c r="D34" s="627">
        <f t="shared" si="0"/>
        <v>-7.2455972653546388E-3</v>
      </c>
      <c r="E34" s="626"/>
    </row>
    <row r="35" spans="1:7" ht="15.75" customHeight="1" x14ac:dyDescent="0.3">
      <c r="C35" s="624">
        <v>1061.33</v>
      </c>
      <c r="D35" s="627">
        <f t="shared" si="0"/>
        <v>5.9480339641219829E-3</v>
      </c>
      <c r="E35" s="626"/>
    </row>
    <row r="36" spans="1:7" ht="15.75" customHeight="1" x14ac:dyDescent="0.3">
      <c r="C36" s="624">
        <v>1069.19</v>
      </c>
      <c r="D36" s="627">
        <f t="shared" si="0"/>
        <v>1.3397886080766313E-2</v>
      </c>
      <c r="E36" s="626"/>
    </row>
    <row r="37" spans="1:7" ht="15.75" customHeight="1" x14ac:dyDescent="0.3">
      <c r="C37" s="624">
        <v>1049.95</v>
      </c>
      <c r="D37" s="627">
        <f t="shared" si="0"/>
        <v>-4.8381386933093436E-3</v>
      </c>
      <c r="E37" s="626"/>
    </row>
    <row r="38" spans="1:7" ht="15.75" customHeight="1" x14ac:dyDescent="0.3">
      <c r="C38" s="624">
        <v>1059.54</v>
      </c>
      <c r="D38" s="627">
        <f t="shared" si="0"/>
        <v>4.2514391436648761E-3</v>
      </c>
      <c r="E38" s="626"/>
    </row>
    <row r="39" spans="1:7" ht="15.75" customHeight="1" x14ac:dyDescent="0.3">
      <c r="C39" s="624">
        <v>1064.72</v>
      </c>
      <c r="D39" s="627">
        <f t="shared" si="0"/>
        <v>9.1611381213006875E-3</v>
      </c>
      <c r="E39" s="626"/>
    </row>
    <row r="40" spans="1:7" ht="15.75" customHeight="1" x14ac:dyDescent="0.3">
      <c r="C40" s="624">
        <v>1032.97</v>
      </c>
      <c r="D40" s="627">
        <f t="shared" si="0"/>
        <v>-2.0932094029265935E-2</v>
      </c>
      <c r="E40" s="626"/>
    </row>
    <row r="41" spans="1:7" ht="15.75" customHeight="1" x14ac:dyDescent="0.3">
      <c r="C41" s="624">
        <v>1053.73</v>
      </c>
      <c r="D41" s="627">
        <f t="shared" si="0"/>
        <v>-1.2553853853049021E-3</v>
      </c>
      <c r="E41" s="626"/>
    </row>
    <row r="42" spans="1:7" ht="15.75" customHeight="1" x14ac:dyDescent="0.3">
      <c r="C42" s="624">
        <v>1059.4100000000001</v>
      </c>
      <c r="D42" s="627">
        <f t="shared" si="0"/>
        <v>4.1282227600563685E-3</v>
      </c>
      <c r="E42" s="626"/>
    </row>
    <row r="43" spans="1:7" ht="16.5" customHeight="1" thickBot="1" x14ac:dyDescent="0.35">
      <c r="C43" s="628">
        <v>1056.6099999999999</v>
      </c>
      <c r="D43" s="629">
        <f t="shared" si="0"/>
        <v>1.4743314207936278E-3</v>
      </c>
      <c r="E43" s="626"/>
    </row>
    <row r="44" spans="1:7" ht="16.5" customHeight="1" thickBot="1" x14ac:dyDescent="0.35">
      <c r="C44" s="630"/>
      <c r="D44" s="626"/>
      <c r="E44" s="631"/>
    </row>
    <row r="45" spans="1:7" ht="16.5" customHeight="1" thickBot="1" x14ac:dyDescent="0.35">
      <c r="B45" s="632" t="s">
        <v>40</v>
      </c>
      <c r="C45" s="633">
        <f>SUM(C24:C44)</f>
        <v>21101.090000000004</v>
      </c>
      <c r="D45" s="634"/>
      <c r="E45" s="630"/>
    </row>
    <row r="46" spans="1:7" ht="17.25" customHeight="1" thickBot="1" x14ac:dyDescent="0.35">
      <c r="B46" s="632" t="s">
        <v>41</v>
      </c>
      <c r="C46" s="635">
        <f>AVERAGE(C24:C44)</f>
        <v>1055.0545000000002</v>
      </c>
      <c r="E46" s="636"/>
    </row>
    <row r="47" spans="1:7" ht="17.25" customHeight="1" thickBot="1" x14ac:dyDescent="0.35">
      <c r="A47" s="614"/>
      <c r="B47" s="637"/>
      <c r="D47" s="638"/>
      <c r="E47" s="636"/>
    </row>
    <row r="48" spans="1:7" ht="33.75" customHeight="1" thickBot="1" x14ac:dyDescent="0.35">
      <c r="B48" s="639" t="s">
        <v>41</v>
      </c>
      <c r="C48" s="622" t="s">
        <v>42</v>
      </c>
      <c r="D48" s="640"/>
      <c r="G48" s="638"/>
    </row>
    <row r="49" spans="1:6" ht="17.25" customHeight="1" thickBot="1" x14ac:dyDescent="0.35">
      <c r="B49" s="852">
        <f>C46</f>
        <v>1055.0545000000002</v>
      </c>
      <c r="C49" s="641">
        <f>-IF(C46&lt;=80,10%,IF(C46&lt;250,7.5%,5%))</f>
        <v>-0.05</v>
      </c>
      <c r="D49" s="642">
        <f>IF(C46&lt;=80,C46*0.9,IF(C46&lt;250,C46*0.925,C46*0.95))</f>
        <v>1002.3017750000001</v>
      </c>
    </row>
    <row r="50" spans="1:6" ht="17.25" customHeight="1" thickBot="1" x14ac:dyDescent="0.35">
      <c r="B50" s="853"/>
      <c r="C50" s="643">
        <f>IF(C46&lt;=80, 10%, IF(C46&lt;250, 7.5%, 5%))</f>
        <v>0.05</v>
      </c>
      <c r="D50" s="642">
        <f>IF(C46&lt;=80, C46*1.1, IF(C46&lt;250, C46*1.075, C46*1.05))</f>
        <v>1107.8072250000002</v>
      </c>
    </row>
    <row r="51" spans="1:6" ht="16.5" customHeight="1" thickBot="1" x14ac:dyDescent="0.35">
      <c r="A51" s="644"/>
      <c r="B51" s="645"/>
      <c r="C51" s="614"/>
      <c r="D51" s="646"/>
      <c r="E51" s="614"/>
      <c r="F51" s="619"/>
    </row>
    <row r="52" spans="1:6" ht="16.5" customHeight="1" x14ac:dyDescent="0.3">
      <c r="A52" s="614"/>
      <c r="B52" s="647" t="s">
        <v>24</v>
      </c>
      <c r="C52" s="647"/>
      <c r="D52" s="648" t="s">
        <v>25</v>
      </c>
      <c r="E52" s="649"/>
      <c r="F52" s="648" t="s">
        <v>26</v>
      </c>
    </row>
    <row r="53" spans="1:6" ht="34.5" customHeight="1" x14ac:dyDescent="0.3">
      <c r="A53" s="616" t="s">
        <v>27</v>
      </c>
      <c r="B53" s="650"/>
      <c r="C53" s="614"/>
      <c r="D53" s="650"/>
      <c r="E53" s="614"/>
      <c r="F53" s="650"/>
    </row>
    <row r="54" spans="1:6" ht="34.5" customHeight="1" x14ac:dyDescent="0.3">
      <c r="A54" s="616" t="s">
        <v>28</v>
      </c>
      <c r="B54" s="651"/>
      <c r="C54" s="652"/>
      <c r="D54" s="651"/>
      <c r="E54" s="614"/>
      <c r="F54" s="653"/>
    </row>
  </sheetData>
  <sheetProtection password="B3F3" sheet="1" formatColumns="0" formatRows="0" insertColumns="0" insertHyperlinks="0" deleteColumns="0" deleteRows="0" autoFilter="0" pivotTables="0"/>
  <mergeCells count="12">
    <mergeCell ref="B49:B50"/>
    <mergeCell ref="A11:F11"/>
    <mergeCell ref="A12:F12"/>
    <mergeCell ref="A14:B14"/>
    <mergeCell ref="A15:B15"/>
    <mergeCell ref="A16:B16"/>
    <mergeCell ref="A17:B17"/>
    <mergeCell ref="A18:B18"/>
    <mergeCell ref="A19:B19"/>
    <mergeCell ref="A21:B21"/>
    <mergeCell ref="A22:B22"/>
    <mergeCell ref="D22:E22"/>
  </mergeCells>
  <conditionalFormatting sqref="D24">
    <cfRule type="cellIs" dxfId="56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55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54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53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52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51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50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49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48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47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46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45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44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43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42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41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40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39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38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37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36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A94" zoomScale="50" zoomScaleNormal="40" zoomScalePageLayoutView="50" workbookViewId="0">
      <selection activeCell="G113" sqref="G113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860" t="s">
        <v>43</v>
      </c>
      <c r="B1" s="860"/>
      <c r="C1" s="860"/>
      <c r="D1" s="860"/>
      <c r="E1" s="860"/>
      <c r="F1" s="860"/>
      <c r="G1" s="860"/>
      <c r="H1" s="860"/>
      <c r="I1" s="860"/>
    </row>
    <row r="2" spans="1:9" ht="18.75" customHeight="1" x14ac:dyDescent="0.25">
      <c r="A2" s="860"/>
      <c r="B2" s="860"/>
      <c r="C2" s="860"/>
      <c r="D2" s="860"/>
      <c r="E2" s="860"/>
      <c r="F2" s="860"/>
      <c r="G2" s="860"/>
      <c r="H2" s="860"/>
      <c r="I2" s="860"/>
    </row>
    <row r="3" spans="1:9" ht="18.75" customHeight="1" x14ac:dyDescent="0.25">
      <c r="A3" s="860"/>
      <c r="B3" s="860"/>
      <c r="C3" s="860"/>
      <c r="D3" s="860"/>
      <c r="E3" s="860"/>
      <c r="F3" s="860"/>
      <c r="G3" s="860"/>
      <c r="H3" s="860"/>
      <c r="I3" s="860"/>
    </row>
    <row r="4" spans="1:9" ht="18.75" customHeight="1" x14ac:dyDescent="0.25">
      <c r="A4" s="860"/>
      <c r="B4" s="860"/>
      <c r="C4" s="860"/>
      <c r="D4" s="860"/>
      <c r="E4" s="860"/>
      <c r="F4" s="860"/>
      <c r="G4" s="860"/>
      <c r="H4" s="860"/>
      <c r="I4" s="860"/>
    </row>
    <row r="5" spans="1:9" ht="18.75" customHeight="1" x14ac:dyDescent="0.25">
      <c r="A5" s="860"/>
      <c r="B5" s="860"/>
      <c r="C5" s="860"/>
      <c r="D5" s="860"/>
      <c r="E5" s="860"/>
      <c r="F5" s="860"/>
      <c r="G5" s="860"/>
      <c r="H5" s="860"/>
      <c r="I5" s="860"/>
    </row>
    <row r="6" spans="1:9" ht="18.75" customHeight="1" x14ac:dyDescent="0.25">
      <c r="A6" s="860"/>
      <c r="B6" s="860"/>
      <c r="C6" s="860"/>
      <c r="D6" s="860"/>
      <c r="E6" s="860"/>
      <c r="F6" s="860"/>
      <c r="G6" s="860"/>
      <c r="H6" s="860"/>
      <c r="I6" s="860"/>
    </row>
    <row r="7" spans="1:9" ht="18.75" customHeight="1" x14ac:dyDescent="0.25">
      <c r="A7" s="860"/>
      <c r="B7" s="860"/>
      <c r="C7" s="860"/>
      <c r="D7" s="860"/>
      <c r="E7" s="860"/>
      <c r="F7" s="860"/>
      <c r="G7" s="860"/>
      <c r="H7" s="860"/>
      <c r="I7" s="860"/>
    </row>
    <row r="8" spans="1:9" x14ac:dyDescent="0.25">
      <c r="A8" s="861" t="s">
        <v>44</v>
      </c>
      <c r="B8" s="861"/>
      <c r="C8" s="861"/>
      <c r="D8" s="861"/>
      <c r="E8" s="861"/>
      <c r="F8" s="861"/>
      <c r="G8" s="861"/>
      <c r="H8" s="861"/>
      <c r="I8" s="861"/>
    </row>
    <row r="9" spans="1:9" x14ac:dyDescent="0.25">
      <c r="A9" s="861"/>
      <c r="B9" s="861"/>
      <c r="C9" s="861"/>
      <c r="D9" s="861"/>
      <c r="E9" s="861"/>
      <c r="F9" s="861"/>
      <c r="G9" s="861"/>
      <c r="H9" s="861"/>
      <c r="I9" s="861"/>
    </row>
    <row r="10" spans="1:9" x14ac:dyDescent="0.25">
      <c r="A10" s="861"/>
      <c r="B10" s="861"/>
      <c r="C10" s="861"/>
      <c r="D10" s="861"/>
      <c r="E10" s="861"/>
      <c r="F10" s="861"/>
      <c r="G10" s="861"/>
      <c r="H10" s="861"/>
      <c r="I10" s="861"/>
    </row>
    <row r="11" spans="1:9" x14ac:dyDescent="0.25">
      <c r="A11" s="861"/>
      <c r="B11" s="861"/>
      <c r="C11" s="861"/>
      <c r="D11" s="861"/>
      <c r="E11" s="861"/>
      <c r="F11" s="861"/>
      <c r="G11" s="861"/>
      <c r="H11" s="861"/>
      <c r="I11" s="861"/>
    </row>
    <row r="12" spans="1:9" x14ac:dyDescent="0.25">
      <c r="A12" s="861"/>
      <c r="B12" s="861"/>
      <c r="C12" s="861"/>
      <c r="D12" s="861"/>
      <c r="E12" s="861"/>
      <c r="F12" s="861"/>
      <c r="G12" s="861"/>
      <c r="H12" s="861"/>
      <c r="I12" s="861"/>
    </row>
    <row r="13" spans="1:9" x14ac:dyDescent="0.25">
      <c r="A13" s="861"/>
      <c r="B13" s="861"/>
      <c r="C13" s="861"/>
      <c r="D13" s="861"/>
      <c r="E13" s="861"/>
      <c r="F13" s="861"/>
      <c r="G13" s="861"/>
      <c r="H13" s="861"/>
      <c r="I13" s="861"/>
    </row>
    <row r="14" spans="1:9" x14ac:dyDescent="0.25">
      <c r="A14" s="861"/>
      <c r="B14" s="861"/>
      <c r="C14" s="861"/>
      <c r="D14" s="861"/>
      <c r="E14" s="861"/>
      <c r="F14" s="861"/>
      <c r="G14" s="861"/>
      <c r="H14" s="861"/>
      <c r="I14" s="861"/>
    </row>
    <row r="15" spans="1:9" ht="19.5" customHeight="1" x14ac:dyDescent="0.3">
      <c r="A15" s="57"/>
    </row>
    <row r="16" spans="1:9" ht="19.5" customHeight="1" x14ac:dyDescent="0.3">
      <c r="A16" s="894" t="s">
        <v>29</v>
      </c>
      <c r="B16" s="895"/>
      <c r="C16" s="895"/>
      <c r="D16" s="895"/>
      <c r="E16" s="895"/>
      <c r="F16" s="895"/>
      <c r="G16" s="895"/>
      <c r="H16" s="896"/>
    </row>
    <row r="17" spans="1:14" ht="20.25" customHeight="1" x14ac:dyDescent="0.25">
      <c r="A17" s="897" t="s">
        <v>45</v>
      </c>
      <c r="B17" s="897"/>
      <c r="C17" s="897"/>
      <c r="D17" s="897"/>
      <c r="E17" s="897"/>
      <c r="F17" s="897"/>
      <c r="G17" s="897"/>
      <c r="H17" s="897"/>
    </row>
    <row r="18" spans="1:14" ht="26.25" customHeight="1" x14ac:dyDescent="0.4">
      <c r="A18" s="59" t="s">
        <v>31</v>
      </c>
      <c r="B18" s="893" t="s">
        <v>5</v>
      </c>
      <c r="C18" s="893"/>
      <c r="D18" s="225"/>
      <c r="E18" s="60"/>
      <c r="F18" s="61"/>
      <c r="G18" s="61"/>
      <c r="H18" s="61"/>
    </row>
    <row r="19" spans="1:14" ht="26.25" customHeight="1" x14ac:dyDescent="0.4">
      <c r="A19" s="59" t="s">
        <v>32</v>
      </c>
      <c r="B19" s="62" t="s">
        <v>133</v>
      </c>
      <c r="C19" s="238">
        <v>29</v>
      </c>
      <c r="D19" s="61"/>
      <c r="E19" s="61"/>
      <c r="F19" s="61"/>
      <c r="G19" s="61"/>
      <c r="H19" s="61"/>
    </row>
    <row r="20" spans="1:14" ht="26.25" customHeight="1" x14ac:dyDescent="0.4">
      <c r="A20" s="59" t="s">
        <v>33</v>
      </c>
      <c r="B20" s="898" t="s">
        <v>123</v>
      </c>
      <c r="C20" s="898"/>
      <c r="D20" s="61"/>
      <c r="E20" s="61"/>
      <c r="F20" s="61"/>
      <c r="G20" s="61"/>
      <c r="H20" s="61"/>
    </row>
    <row r="21" spans="1:14" ht="26.25" customHeight="1" x14ac:dyDescent="0.4">
      <c r="A21" s="59" t="s">
        <v>34</v>
      </c>
      <c r="B21" s="898" t="s">
        <v>129</v>
      </c>
      <c r="C21" s="898"/>
      <c r="D21" s="898"/>
      <c r="E21" s="898"/>
      <c r="F21" s="898"/>
      <c r="G21" s="898"/>
      <c r="H21" s="898"/>
      <c r="I21" s="63"/>
    </row>
    <row r="22" spans="1:14" ht="26.25" customHeight="1" x14ac:dyDescent="0.4">
      <c r="A22" s="59" t="s">
        <v>35</v>
      </c>
      <c r="B22" s="64">
        <v>42531</v>
      </c>
      <c r="C22" s="61"/>
      <c r="D22" s="61"/>
      <c r="E22" s="61"/>
      <c r="F22" s="61"/>
      <c r="G22" s="61"/>
      <c r="H22" s="61"/>
    </row>
    <row r="23" spans="1:14" ht="26.25" customHeight="1" x14ac:dyDescent="0.4">
      <c r="A23" s="59" t="s">
        <v>36</v>
      </c>
      <c r="B23" s="64">
        <v>42535</v>
      </c>
      <c r="C23" s="61"/>
      <c r="D23" s="61"/>
      <c r="E23" s="61"/>
      <c r="F23" s="61"/>
      <c r="G23" s="61"/>
      <c r="H23" s="61"/>
    </row>
    <row r="24" spans="1:14" ht="18.75" x14ac:dyDescent="0.3">
      <c r="A24" s="59"/>
      <c r="B24" s="65"/>
    </row>
    <row r="25" spans="1:14" ht="18.75" x14ac:dyDescent="0.3">
      <c r="A25" s="66" t="s">
        <v>1</v>
      </c>
      <c r="B25" s="65"/>
    </row>
    <row r="26" spans="1:14" ht="26.25" customHeight="1" x14ac:dyDescent="0.4">
      <c r="A26" s="67" t="s">
        <v>4</v>
      </c>
      <c r="B26" s="893" t="s">
        <v>123</v>
      </c>
      <c r="C26" s="893"/>
    </row>
    <row r="27" spans="1:14" ht="26.25" customHeight="1" x14ac:dyDescent="0.4">
      <c r="A27" s="68" t="s">
        <v>46</v>
      </c>
      <c r="B27" s="891" t="s">
        <v>127</v>
      </c>
      <c r="C27" s="891"/>
    </row>
    <row r="28" spans="1:14" ht="27" customHeight="1" x14ac:dyDescent="0.4">
      <c r="A28" s="68" t="s">
        <v>6</v>
      </c>
      <c r="B28" s="69">
        <v>99.6</v>
      </c>
    </row>
    <row r="29" spans="1:14" s="14" customFormat="1" ht="27" customHeight="1" x14ac:dyDescent="0.4">
      <c r="A29" s="68" t="s">
        <v>47</v>
      </c>
      <c r="B29" s="70">
        <v>0</v>
      </c>
      <c r="C29" s="868" t="s">
        <v>48</v>
      </c>
      <c r="D29" s="869"/>
      <c r="E29" s="869"/>
      <c r="F29" s="869"/>
      <c r="G29" s="870"/>
      <c r="I29" s="71"/>
      <c r="J29" s="71"/>
      <c r="K29" s="71"/>
      <c r="L29" s="71"/>
    </row>
    <row r="30" spans="1:14" s="14" customFormat="1" ht="19.5" customHeight="1" x14ac:dyDescent="0.3">
      <c r="A30" s="68" t="s">
        <v>49</v>
      </c>
      <c r="B30" s="72">
        <f>B28-B29</f>
        <v>99.6</v>
      </c>
      <c r="C30" s="73"/>
      <c r="D30" s="73"/>
      <c r="E30" s="73"/>
      <c r="F30" s="73"/>
      <c r="G30" s="74"/>
      <c r="I30" s="71"/>
      <c r="J30" s="71"/>
      <c r="K30" s="71"/>
      <c r="L30" s="71"/>
    </row>
    <row r="31" spans="1:14" s="14" customFormat="1" ht="27" customHeight="1" x14ac:dyDescent="0.4">
      <c r="A31" s="68" t="s">
        <v>50</v>
      </c>
      <c r="B31" s="75">
        <v>1</v>
      </c>
      <c r="C31" s="871" t="s">
        <v>51</v>
      </c>
      <c r="D31" s="872"/>
      <c r="E31" s="872"/>
      <c r="F31" s="872"/>
      <c r="G31" s="872"/>
      <c r="H31" s="873"/>
      <c r="I31" s="71"/>
      <c r="J31" s="71"/>
      <c r="K31" s="71"/>
      <c r="L31" s="71"/>
    </row>
    <row r="32" spans="1:14" s="14" customFormat="1" ht="27" customHeight="1" x14ac:dyDescent="0.4">
      <c r="A32" s="68" t="s">
        <v>52</v>
      </c>
      <c r="B32" s="75">
        <v>1</v>
      </c>
      <c r="C32" s="871" t="s">
        <v>53</v>
      </c>
      <c r="D32" s="872"/>
      <c r="E32" s="872"/>
      <c r="F32" s="872"/>
      <c r="G32" s="872"/>
      <c r="H32" s="873"/>
      <c r="I32" s="71"/>
      <c r="J32" s="71"/>
      <c r="K32" s="71"/>
      <c r="L32" s="76"/>
      <c r="M32" s="76"/>
      <c r="N32" s="77"/>
    </row>
    <row r="33" spans="1:14" s="14" customFormat="1" ht="17.25" customHeight="1" x14ac:dyDescent="0.3">
      <c r="A33" s="68"/>
      <c r="B33" s="78"/>
      <c r="C33" s="79"/>
      <c r="D33" s="79"/>
      <c r="E33" s="79"/>
      <c r="F33" s="79"/>
      <c r="G33" s="79"/>
      <c r="H33" s="79"/>
      <c r="I33" s="71"/>
      <c r="J33" s="71"/>
      <c r="K33" s="71"/>
      <c r="L33" s="76"/>
      <c r="M33" s="76"/>
      <c r="N33" s="77"/>
    </row>
    <row r="34" spans="1:14" s="14" customFormat="1" ht="18.75" x14ac:dyDescent="0.3">
      <c r="A34" s="68" t="s">
        <v>54</v>
      </c>
      <c r="B34" s="80">
        <f>B31/B32</f>
        <v>1</v>
      </c>
      <c r="C34" s="58" t="s">
        <v>55</v>
      </c>
      <c r="D34" s="58"/>
      <c r="E34" s="58"/>
      <c r="F34" s="58"/>
      <c r="G34" s="58"/>
      <c r="I34" s="71"/>
      <c r="J34" s="71"/>
      <c r="K34" s="71"/>
      <c r="L34" s="76"/>
      <c r="M34" s="76"/>
      <c r="N34" s="77"/>
    </row>
    <row r="35" spans="1:14" s="14" customFormat="1" ht="19.5" customHeight="1" x14ac:dyDescent="0.3">
      <c r="A35" s="68"/>
      <c r="B35" s="72"/>
      <c r="G35" s="58"/>
      <c r="I35" s="71"/>
      <c r="J35" s="71"/>
      <c r="K35" s="71"/>
      <c r="L35" s="76"/>
      <c r="M35" s="76"/>
      <c r="N35" s="77"/>
    </row>
    <row r="36" spans="1:14" s="14" customFormat="1" ht="27" customHeight="1" x14ac:dyDescent="0.4">
      <c r="A36" s="81" t="s">
        <v>56</v>
      </c>
      <c r="B36" s="82">
        <v>100</v>
      </c>
      <c r="C36" s="58"/>
      <c r="D36" s="874" t="s">
        <v>57</v>
      </c>
      <c r="E36" s="892"/>
      <c r="F36" s="874" t="s">
        <v>58</v>
      </c>
      <c r="G36" s="875"/>
      <c r="J36" s="71"/>
      <c r="K36" s="71"/>
      <c r="L36" s="76"/>
      <c r="M36" s="76"/>
      <c r="N36" s="77"/>
    </row>
    <row r="37" spans="1:14" s="14" customFormat="1" ht="27" customHeight="1" x14ac:dyDescent="0.4">
      <c r="A37" s="83" t="s">
        <v>59</v>
      </c>
      <c r="B37" s="84">
        <v>1</v>
      </c>
      <c r="C37" s="85" t="s">
        <v>60</v>
      </c>
      <c r="D37" s="86" t="s">
        <v>61</v>
      </c>
      <c r="E37" s="87" t="s">
        <v>62</v>
      </c>
      <c r="F37" s="86" t="s">
        <v>61</v>
      </c>
      <c r="G37" s="88" t="s">
        <v>62</v>
      </c>
      <c r="I37" s="89" t="s">
        <v>63</v>
      </c>
      <c r="J37" s="71"/>
      <c r="K37" s="71"/>
      <c r="L37" s="76"/>
      <c r="M37" s="76"/>
      <c r="N37" s="77"/>
    </row>
    <row r="38" spans="1:14" s="14" customFormat="1" ht="26.25" customHeight="1" x14ac:dyDescent="0.4">
      <c r="A38" s="83" t="s">
        <v>64</v>
      </c>
      <c r="B38" s="84">
        <v>1</v>
      </c>
      <c r="C38" s="90">
        <v>1</v>
      </c>
      <c r="D38" s="91">
        <v>4277210</v>
      </c>
      <c r="E38" s="92">
        <f>IF(ISBLANK(D38),"-",$D$48/$D$45*D38)</f>
        <v>3868817.6127935168</v>
      </c>
      <c r="F38" s="91">
        <v>3823598</v>
      </c>
      <c r="G38" s="93">
        <f>IF(ISBLANK(F38),"-",$D$48/$F$45*F38)</f>
        <v>3924809.012407457</v>
      </c>
      <c r="I38" s="94"/>
      <c r="J38" s="71"/>
      <c r="K38" s="71"/>
      <c r="L38" s="76"/>
      <c r="M38" s="76"/>
      <c r="N38" s="77"/>
    </row>
    <row r="39" spans="1:14" s="14" customFormat="1" ht="26.25" customHeight="1" x14ac:dyDescent="0.4">
      <c r="A39" s="83" t="s">
        <v>65</v>
      </c>
      <c r="B39" s="84">
        <v>1</v>
      </c>
      <c r="C39" s="95">
        <v>2</v>
      </c>
      <c r="D39" s="96">
        <v>4271808</v>
      </c>
      <c r="E39" s="97">
        <f>IF(ISBLANK(D39),"-",$D$48/$D$45*D39)</f>
        <v>3863931.4012807994</v>
      </c>
      <c r="F39" s="96">
        <v>3821973</v>
      </c>
      <c r="G39" s="98">
        <f>IF(ISBLANK(F39),"-",$D$48/$F$45*F39)</f>
        <v>3923140.9984987872</v>
      </c>
      <c r="I39" s="876">
        <f>ABS((F43/D43*D42)-F42)/D42</f>
        <v>1.3728148127567693E-2</v>
      </c>
      <c r="J39" s="71"/>
      <c r="K39" s="71"/>
      <c r="L39" s="76"/>
      <c r="M39" s="76"/>
      <c r="N39" s="77"/>
    </row>
    <row r="40" spans="1:14" ht="26.25" customHeight="1" x14ac:dyDescent="0.4">
      <c r="A40" s="83" t="s">
        <v>66</v>
      </c>
      <c r="B40" s="84">
        <v>1</v>
      </c>
      <c r="C40" s="95">
        <v>3</v>
      </c>
      <c r="D40" s="96">
        <v>4260390</v>
      </c>
      <c r="E40" s="97">
        <f>IF(ISBLANK(D40),"-",$D$48/$D$45*D40)</f>
        <v>3853603.6036036042</v>
      </c>
      <c r="F40" s="96">
        <v>3817848</v>
      </c>
      <c r="G40" s="98">
        <f>IF(ISBLANK(F40),"-",$D$48/$F$45*F40)</f>
        <v>3918906.80934601</v>
      </c>
      <c r="I40" s="876"/>
      <c r="L40" s="76"/>
      <c r="M40" s="76"/>
      <c r="N40" s="99"/>
    </row>
    <row r="41" spans="1:14" ht="27" customHeight="1" x14ac:dyDescent="0.4">
      <c r="A41" s="83" t="s">
        <v>67</v>
      </c>
      <c r="B41" s="84">
        <v>1</v>
      </c>
      <c r="C41" s="100">
        <v>4</v>
      </c>
      <c r="D41" s="101"/>
      <c r="E41" s="102" t="str">
        <f>IF(ISBLANK(D41),"-",$D$48/$D$45*D41)</f>
        <v>-</v>
      </c>
      <c r="F41" s="101"/>
      <c r="G41" s="103" t="str">
        <f>IF(ISBLANK(F41),"-",$D$48/$F$45*F41)</f>
        <v>-</v>
      </c>
      <c r="I41" s="104"/>
      <c r="L41" s="76"/>
      <c r="M41" s="76"/>
      <c r="N41" s="99"/>
    </row>
    <row r="42" spans="1:14" ht="27" customHeight="1" x14ac:dyDescent="0.4">
      <c r="A42" s="83" t="s">
        <v>68</v>
      </c>
      <c r="B42" s="84">
        <v>1</v>
      </c>
      <c r="C42" s="105" t="s">
        <v>69</v>
      </c>
      <c r="D42" s="106">
        <f>AVERAGE(D38:D41)</f>
        <v>4269802.666666667</v>
      </c>
      <c r="E42" s="107">
        <f>AVERAGE(E38:E41)</f>
        <v>3862117.5392259732</v>
      </c>
      <c r="F42" s="106">
        <f>AVERAGE(F38:F41)</f>
        <v>3821139.6666666665</v>
      </c>
      <c r="G42" s="108">
        <f>AVERAGE(G38:G41)</f>
        <v>3922285.6067507514</v>
      </c>
      <c r="H42" s="109"/>
    </row>
    <row r="43" spans="1:14" ht="26.25" customHeight="1" x14ac:dyDescent="0.4">
      <c r="A43" s="83" t="s">
        <v>70</v>
      </c>
      <c r="B43" s="84">
        <v>1</v>
      </c>
      <c r="C43" s="110" t="s">
        <v>71</v>
      </c>
      <c r="D43" s="111">
        <v>17.760000000000002</v>
      </c>
      <c r="E43" s="99"/>
      <c r="F43" s="111">
        <v>15.65</v>
      </c>
      <c r="H43" s="109"/>
    </row>
    <row r="44" spans="1:14" ht="26.25" customHeight="1" x14ac:dyDescent="0.4">
      <c r="A44" s="83" t="s">
        <v>72</v>
      </c>
      <c r="B44" s="84">
        <v>1</v>
      </c>
      <c r="C44" s="112" t="s">
        <v>73</v>
      </c>
      <c r="D44" s="113">
        <f>D43*$B$34</f>
        <v>17.760000000000002</v>
      </c>
      <c r="E44" s="114"/>
      <c r="F44" s="113">
        <f>F43*$B$34</f>
        <v>15.65</v>
      </c>
      <c r="H44" s="109"/>
    </row>
    <row r="45" spans="1:14" ht="19.5" customHeight="1" x14ac:dyDescent="0.3">
      <c r="A45" s="83" t="s">
        <v>74</v>
      </c>
      <c r="B45" s="115">
        <f>(B44/B43)*(B42/B41)*(B40/B39)*(B38/B37)*B36</f>
        <v>100</v>
      </c>
      <c r="C45" s="112" t="s">
        <v>75</v>
      </c>
      <c r="D45" s="116">
        <f>D44*$B$30/100</f>
        <v>17.688959999999998</v>
      </c>
      <c r="E45" s="117"/>
      <c r="F45" s="116">
        <f>F44*$B$30/100</f>
        <v>15.587400000000001</v>
      </c>
      <c r="H45" s="109"/>
    </row>
    <row r="46" spans="1:14" ht="19.5" customHeight="1" x14ac:dyDescent="0.3">
      <c r="A46" s="862" t="s">
        <v>76</v>
      </c>
      <c r="B46" s="863"/>
      <c r="C46" s="112" t="s">
        <v>77</v>
      </c>
      <c r="D46" s="118">
        <f>D45/$B$45</f>
        <v>0.17688959999999998</v>
      </c>
      <c r="E46" s="119"/>
      <c r="F46" s="120">
        <f>F45/$B$45</f>
        <v>0.15587400000000001</v>
      </c>
      <c r="H46" s="109"/>
    </row>
    <row r="47" spans="1:14" ht="27" customHeight="1" x14ac:dyDescent="0.4">
      <c r="A47" s="864"/>
      <c r="B47" s="865"/>
      <c r="C47" s="121" t="s">
        <v>78</v>
      </c>
      <c r="D47" s="122">
        <v>0.16</v>
      </c>
      <c r="E47" s="123"/>
      <c r="F47" s="119"/>
      <c r="H47" s="109"/>
    </row>
    <row r="48" spans="1:14" ht="18.75" x14ac:dyDescent="0.3">
      <c r="C48" s="124" t="s">
        <v>79</v>
      </c>
      <c r="D48" s="116">
        <f>D47*$B$45</f>
        <v>16</v>
      </c>
      <c r="F48" s="125"/>
      <c r="H48" s="109"/>
    </row>
    <row r="49" spans="1:12" ht="19.5" customHeight="1" x14ac:dyDescent="0.3">
      <c r="C49" s="126" t="s">
        <v>80</v>
      </c>
      <c r="D49" s="127">
        <f>D48/B34</f>
        <v>16</v>
      </c>
      <c r="F49" s="125"/>
      <c r="H49" s="109"/>
    </row>
    <row r="50" spans="1:12" ht="18.75" x14ac:dyDescent="0.3">
      <c r="C50" s="81" t="s">
        <v>81</v>
      </c>
      <c r="D50" s="128">
        <f>AVERAGE(E38:E41,G38:G41)</f>
        <v>3892201.5729883625</v>
      </c>
      <c r="F50" s="129"/>
      <c r="H50" s="109"/>
    </row>
    <row r="51" spans="1:12" ht="18.75" x14ac:dyDescent="0.3">
      <c r="C51" s="83" t="s">
        <v>82</v>
      </c>
      <c r="D51" s="130">
        <f>STDEV(E38:E41,G38:G41)/D50</f>
        <v>8.5748578666984387E-3</v>
      </c>
      <c r="F51" s="129"/>
      <c r="H51" s="109"/>
    </row>
    <row r="52" spans="1:12" ht="19.5" customHeight="1" x14ac:dyDescent="0.3">
      <c r="C52" s="131" t="s">
        <v>18</v>
      </c>
      <c r="D52" s="132">
        <f>COUNT(E38:E41,G38:G41)</f>
        <v>6</v>
      </c>
      <c r="F52" s="129"/>
    </row>
    <row r="54" spans="1:12" ht="18.75" x14ac:dyDescent="0.3">
      <c r="A54" s="133" t="s">
        <v>1</v>
      </c>
      <c r="B54" s="134" t="s">
        <v>83</v>
      </c>
    </row>
    <row r="55" spans="1:12" ht="18.75" x14ac:dyDescent="0.3">
      <c r="A55" s="58" t="s">
        <v>84</v>
      </c>
      <c r="B55" s="135" t="str">
        <f>B21</f>
        <v>RIFAMPICIN 150mg</v>
      </c>
    </row>
    <row r="56" spans="1:12" ht="26.25" customHeight="1" x14ac:dyDescent="0.4">
      <c r="A56" s="136" t="s">
        <v>85</v>
      </c>
      <c r="B56" s="137">
        <v>150</v>
      </c>
      <c r="C56" s="58" t="str">
        <f>B20</f>
        <v>RIFAMPICIN</v>
      </c>
      <c r="H56" s="138"/>
    </row>
    <row r="57" spans="1:12" ht="18.75" x14ac:dyDescent="0.3">
      <c r="A57" s="135" t="s">
        <v>86</v>
      </c>
      <c r="B57" s="226">
        <f>Uniformity!C46</f>
        <v>1055.0545000000002</v>
      </c>
      <c r="H57" s="138"/>
    </row>
    <row r="58" spans="1:12" ht="19.5" customHeight="1" x14ac:dyDescent="0.3">
      <c r="H58" s="138"/>
    </row>
    <row r="59" spans="1:12" s="14" customFormat="1" ht="27" customHeight="1" x14ac:dyDescent="0.4">
      <c r="A59" s="81" t="s">
        <v>87</v>
      </c>
      <c r="B59" s="82">
        <v>200</v>
      </c>
      <c r="C59" s="58"/>
      <c r="D59" s="139" t="s">
        <v>88</v>
      </c>
      <c r="E59" s="140" t="s">
        <v>60</v>
      </c>
      <c r="F59" s="140" t="s">
        <v>61</v>
      </c>
      <c r="G59" s="140" t="s">
        <v>89</v>
      </c>
      <c r="H59" s="85" t="s">
        <v>90</v>
      </c>
      <c r="L59" s="71"/>
    </row>
    <row r="60" spans="1:12" s="14" customFormat="1" ht="26.25" customHeight="1" x14ac:dyDescent="0.4">
      <c r="A60" s="83" t="s">
        <v>91</v>
      </c>
      <c r="B60" s="84">
        <v>4</v>
      </c>
      <c r="C60" s="879" t="s">
        <v>92</v>
      </c>
      <c r="D60" s="882">
        <v>1045.24</v>
      </c>
      <c r="E60" s="141">
        <v>1</v>
      </c>
      <c r="F60" s="142">
        <v>3571142</v>
      </c>
      <c r="G60" s="227">
        <f>IF(ISBLANK(F60),"-",(F60/$D$50*$D$47*$B$68)*($B$57/$D$60))</f>
        <v>148.18036192672903</v>
      </c>
      <c r="H60" s="143">
        <f t="shared" ref="H60:H71" si="0">IF(ISBLANK(F60),"-",G60/$B$56)</f>
        <v>0.98786907951152692</v>
      </c>
      <c r="L60" s="71"/>
    </row>
    <row r="61" spans="1:12" s="14" customFormat="1" ht="26.25" customHeight="1" x14ac:dyDescent="0.4">
      <c r="A61" s="83" t="s">
        <v>93</v>
      </c>
      <c r="B61" s="84">
        <v>20</v>
      </c>
      <c r="C61" s="880"/>
      <c r="D61" s="883"/>
      <c r="E61" s="144">
        <v>2</v>
      </c>
      <c r="F61" s="96">
        <v>3464444</v>
      </c>
      <c r="G61" s="228">
        <f>IF(ISBLANK(F61),"-",(F61/$D$50*$D$47*$B$68)*($B$57/$D$60))</f>
        <v>143.7530531675539</v>
      </c>
      <c r="H61" s="145">
        <f t="shared" si="0"/>
        <v>0.95835368778369268</v>
      </c>
      <c r="L61" s="71"/>
    </row>
    <row r="62" spans="1:12" s="14" customFormat="1" ht="26.25" customHeight="1" x14ac:dyDescent="0.4">
      <c r="A62" s="83" t="s">
        <v>94</v>
      </c>
      <c r="B62" s="84">
        <v>1</v>
      </c>
      <c r="C62" s="880"/>
      <c r="D62" s="883"/>
      <c r="E62" s="144">
        <v>3</v>
      </c>
      <c r="F62" s="146">
        <v>3394893</v>
      </c>
      <c r="G62" s="228">
        <f>IF(ISBLANK(F62),"-",(F62/$D$50*$D$47*$B$68)*($B$57/$D$60))</f>
        <v>140.86711574127236</v>
      </c>
      <c r="H62" s="145">
        <f t="shared" si="0"/>
        <v>0.93911410494181569</v>
      </c>
      <c r="L62" s="71"/>
    </row>
    <row r="63" spans="1:12" ht="27" customHeight="1" x14ac:dyDescent="0.4">
      <c r="A63" s="83" t="s">
        <v>95</v>
      </c>
      <c r="B63" s="84">
        <v>1</v>
      </c>
      <c r="C63" s="890"/>
      <c r="D63" s="884"/>
      <c r="E63" s="147">
        <v>4</v>
      </c>
      <c r="F63" s="148"/>
      <c r="G63" s="228" t="str">
        <f>IF(ISBLANK(F63),"-",(F63/$D$50*$D$47*$B$68)*($B$57/$D$60))</f>
        <v>-</v>
      </c>
      <c r="H63" s="145" t="str">
        <f t="shared" si="0"/>
        <v>-</v>
      </c>
    </row>
    <row r="64" spans="1:12" ht="26.25" customHeight="1" x14ac:dyDescent="0.4">
      <c r="A64" s="83" t="s">
        <v>96</v>
      </c>
      <c r="B64" s="84">
        <v>1</v>
      </c>
      <c r="C64" s="879" t="s">
        <v>97</v>
      </c>
      <c r="D64" s="882">
        <v>1047.04</v>
      </c>
      <c r="E64" s="141">
        <v>1</v>
      </c>
      <c r="F64" s="142">
        <v>3587769</v>
      </c>
      <c r="G64" s="229">
        <f>IF(ISBLANK(F64),"-",(F64/$D$50*$D$47*$B$68)*($B$57/$D$64))</f>
        <v>148.61435218520538</v>
      </c>
      <c r="H64" s="149">
        <f t="shared" si="0"/>
        <v>0.99076234790136919</v>
      </c>
    </row>
    <row r="65" spans="1:8" ht="26.25" customHeight="1" x14ac:dyDescent="0.4">
      <c r="A65" s="83" t="s">
        <v>98</v>
      </c>
      <c r="B65" s="84">
        <v>1</v>
      </c>
      <c r="C65" s="880"/>
      <c r="D65" s="883"/>
      <c r="E65" s="144">
        <v>2</v>
      </c>
      <c r="F65" s="96">
        <v>3536754</v>
      </c>
      <c r="G65" s="230">
        <f>IF(ISBLANK(F65),"-",(F65/$D$50*$D$47*$B$68)*($B$57/$D$64))</f>
        <v>146.50118347876742</v>
      </c>
      <c r="H65" s="150">
        <f t="shared" si="0"/>
        <v>0.97667455652511614</v>
      </c>
    </row>
    <row r="66" spans="1:8" ht="26.25" customHeight="1" x14ac:dyDescent="0.4">
      <c r="A66" s="83" t="s">
        <v>99</v>
      </c>
      <c r="B66" s="84">
        <v>1</v>
      </c>
      <c r="C66" s="880"/>
      <c r="D66" s="883"/>
      <c r="E66" s="144">
        <v>3</v>
      </c>
      <c r="F66" s="96">
        <v>3494463</v>
      </c>
      <c r="G66" s="230">
        <f>IF(ISBLANK(F66),"-",(F66/$D$50*$D$47*$B$68)*($B$57/$D$64))</f>
        <v>144.74938463991674</v>
      </c>
      <c r="H66" s="150">
        <f t="shared" si="0"/>
        <v>0.96499589759944493</v>
      </c>
    </row>
    <row r="67" spans="1:8" ht="27" customHeight="1" x14ac:dyDescent="0.4">
      <c r="A67" s="83" t="s">
        <v>100</v>
      </c>
      <c r="B67" s="84">
        <v>1</v>
      </c>
      <c r="C67" s="890"/>
      <c r="D67" s="884"/>
      <c r="E67" s="147">
        <v>4</v>
      </c>
      <c r="F67" s="148"/>
      <c r="G67" s="231" t="str">
        <f>IF(ISBLANK(F67),"-",(F67/$D$50*$D$47*$B$68)*($B$57/$D$64))</f>
        <v>-</v>
      </c>
      <c r="H67" s="151" t="str">
        <f t="shared" si="0"/>
        <v>-</v>
      </c>
    </row>
    <row r="68" spans="1:8" ht="26.25" customHeight="1" x14ac:dyDescent="0.4">
      <c r="A68" s="83" t="s">
        <v>101</v>
      </c>
      <c r="B68" s="152">
        <f>(B67/B66)*(B65/B64)*(B63/B62)*(B61/B60)*B59</f>
        <v>1000</v>
      </c>
      <c r="C68" s="879" t="s">
        <v>102</v>
      </c>
      <c r="D68" s="882">
        <v>1080.8</v>
      </c>
      <c r="E68" s="141">
        <v>1</v>
      </c>
      <c r="F68" s="142">
        <v>3724803</v>
      </c>
      <c r="G68" s="229">
        <f>IF(ISBLANK(F68),"-",(F68/$D$50*$D$47*$B$68)*($B$57/$D$68))</f>
        <v>149.47120145325138</v>
      </c>
      <c r="H68" s="145">
        <f t="shared" si="0"/>
        <v>0.99647467635500919</v>
      </c>
    </row>
    <row r="69" spans="1:8" ht="27" customHeight="1" x14ac:dyDescent="0.4">
      <c r="A69" s="131" t="s">
        <v>103</v>
      </c>
      <c r="B69" s="153">
        <f>(D47*B68)/B56*B57</f>
        <v>1125.3914666666669</v>
      </c>
      <c r="C69" s="880"/>
      <c r="D69" s="883"/>
      <c r="E69" s="144">
        <v>2</v>
      </c>
      <c r="F69" s="96">
        <v>3669590</v>
      </c>
      <c r="G69" s="230">
        <f>IF(ISBLANK(F69),"-",(F69/$D$50*$D$47*$B$68)*($B$57/$D$68))</f>
        <v>147.25557999734127</v>
      </c>
      <c r="H69" s="145">
        <f t="shared" si="0"/>
        <v>0.98170386664894183</v>
      </c>
    </row>
    <row r="70" spans="1:8" ht="26.25" customHeight="1" x14ac:dyDescent="0.4">
      <c r="A70" s="885" t="s">
        <v>76</v>
      </c>
      <c r="B70" s="886"/>
      <c r="C70" s="880"/>
      <c r="D70" s="883"/>
      <c r="E70" s="144">
        <v>3</v>
      </c>
      <c r="F70" s="96">
        <v>3638291</v>
      </c>
      <c r="G70" s="230">
        <f>IF(ISBLANK(F70),"-",(F70/$D$50*$D$47*$B$68)*($B$57/$D$68))</f>
        <v>145.99959434272134</v>
      </c>
      <c r="H70" s="145">
        <f t="shared" si="0"/>
        <v>0.9733306289514756</v>
      </c>
    </row>
    <row r="71" spans="1:8" ht="27" customHeight="1" x14ac:dyDescent="0.4">
      <c r="A71" s="887"/>
      <c r="B71" s="888"/>
      <c r="C71" s="881"/>
      <c r="D71" s="884"/>
      <c r="E71" s="147">
        <v>4</v>
      </c>
      <c r="F71" s="148"/>
      <c r="G71" s="231" t="str">
        <f>IF(ISBLANK(F71),"-",(F71/$D$50*$D$47*$B$68)*($B$57/$D$68))</f>
        <v>-</v>
      </c>
      <c r="H71" s="154" t="str">
        <f t="shared" si="0"/>
        <v>-</v>
      </c>
    </row>
    <row r="72" spans="1:8" ht="26.25" customHeight="1" x14ac:dyDescent="0.4">
      <c r="A72" s="155"/>
      <c r="B72" s="155"/>
      <c r="C72" s="155"/>
      <c r="D72" s="155"/>
      <c r="E72" s="155"/>
      <c r="F72" s="157" t="s">
        <v>69</v>
      </c>
      <c r="G72" s="236">
        <f>AVERAGE(G60:G71)</f>
        <v>146.15464743697322</v>
      </c>
      <c r="H72" s="158">
        <f>AVERAGE(H60:H71)</f>
        <v>0.97436431624648789</v>
      </c>
    </row>
    <row r="73" spans="1:8" ht="26.25" customHeight="1" x14ac:dyDescent="0.4">
      <c r="C73" s="155"/>
      <c r="D73" s="155"/>
      <c r="E73" s="155"/>
      <c r="F73" s="159" t="s">
        <v>82</v>
      </c>
      <c r="G73" s="232">
        <f>STDEV(G60:G71)/G72</f>
        <v>1.8456119226053232E-2</v>
      </c>
      <c r="H73" s="232">
        <f>STDEV(H60:H71)/H72</f>
        <v>1.8456119226053246E-2</v>
      </c>
    </row>
    <row r="74" spans="1:8" ht="27" customHeight="1" x14ac:dyDescent="0.4">
      <c r="A74" s="155"/>
      <c r="B74" s="155"/>
      <c r="C74" s="156"/>
      <c r="D74" s="156"/>
      <c r="E74" s="160"/>
      <c r="F74" s="161" t="s">
        <v>18</v>
      </c>
      <c r="G74" s="162">
        <f>COUNT(G60:G71)</f>
        <v>9</v>
      </c>
      <c r="H74" s="162">
        <f>COUNT(H60:H71)</f>
        <v>9</v>
      </c>
    </row>
    <row r="76" spans="1:8" ht="26.25" customHeight="1" x14ac:dyDescent="0.4">
      <c r="A76" s="67" t="s">
        <v>104</v>
      </c>
      <c r="B76" s="163" t="s">
        <v>105</v>
      </c>
      <c r="C76" s="866" t="str">
        <f>B20</f>
        <v>RIFAMPICIN</v>
      </c>
      <c r="D76" s="866"/>
      <c r="E76" s="164" t="s">
        <v>106</v>
      </c>
      <c r="F76" s="164"/>
      <c r="G76" s="165">
        <f>H72</f>
        <v>0.97436431624648789</v>
      </c>
      <c r="H76" s="166"/>
    </row>
    <row r="77" spans="1:8" ht="18.75" x14ac:dyDescent="0.3">
      <c r="A77" s="66" t="s">
        <v>107</v>
      </c>
      <c r="B77" s="66" t="s">
        <v>108</v>
      </c>
    </row>
    <row r="78" spans="1:8" ht="18.75" x14ac:dyDescent="0.3">
      <c r="A78" s="66"/>
      <c r="B78" s="66"/>
    </row>
    <row r="79" spans="1:8" ht="26.25" customHeight="1" x14ac:dyDescent="0.4">
      <c r="A79" s="67" t="s">
        <v>4</v>
      </c>
      <c r="B79" s="889" t="str">
        <f>B26</f>
        <v>RIFAMPICIN</v>
      </c>
      <c r="C79" s="889"/>
    </row>
    <row r="80" spans="1:8" ht="26.25" customHeight="1" x14ac:dyDescent="0.4">
      <c r="A80" s="68" t="s">
        <v>46</v>
      </c>
      <c r="B80" s="889" t="str">
        <f>B27</f>
        <v xml:space="preserve">R5 1 </v>
      </c>
      <c r="C80" s="889"/>
    </row>
    <row r="81" spans="1:12" ht="27" customHeight="1" x14ac:dyDescent="0.4">
      <c r="A81" s="68" t="s">
        <v>6</v>
      </c>
      <c r="B81" s="167">
        <f>B28</f>
        <v>99.6</v>
      </c>
    </row>
    <row r="82" spans="1:12" s="14" customFormat="1" ht="27" customHeight="1" x14ac:dyDescent="0.4">
      <c r="A82" s="68" t="s">
        <v>47</v>
      </c>
      <c r="B82" s="70">
        <v>0</v>
      </c>
      <c r="C82" s="868" t="s">
        <v>48</v>
      </c>
      <c r="D82" s="869"/>
      <c r="E82" s="869"/>
      <c r="F82" s="869"/>
      <c r="G82" s="870"/>
      <c r="I82" s="71"/>
      <c r="J82" s="71"/>
      <c r="K82" s="71"/>
      <c r="L82" s="71"/>
    </row>
    <row r="83" spans="1:12" s="14" customFormat="1" ht="19.5" customHeight="1" x14ac:dyDescent="0.3">
      <c r="A83" s="68" t="s">
        <v>49</v>
      </c>
      <c r="B83" s="72">
        <f>B81-B82</f>
        <v>99.6</v>
      </c>
      <c r="C83" s="73"/>
      <c r="D83" s="73"/>
      <c r="E83" s="73"/>
      <c r="F83" s="73"/>
      <c r="G83" s="74"/>
      <c r="I83" s="71"/>
      <c r="J83" s="71"/>
      <c r="K83" s="71"/>
      <c r="L83" s="71"/>
    </row>
    <row r="84" spans="1:12" s="14" customFormat="1" ht="27" customHeight="1" x14ac:dyDescent="0.4">
      <c r="A84" s="68" t="s">
        <v>50</v>
      </c>
      <c r="B84" s="75">
        <v>1</v>
      </c>
      <c r="C84" s="871" t="s">
        <v>109</v>
      </c>
      <c r="D84" s="872"/>
      <c r="E84" s="872"/>
      <c r="F84" s="872"/>
      <c r="G84" s="872"/>
      <c r="H84" s="873"/>
      <c r="I84" s="71"/>
      <c r="J84" s="71"/>
      <c r="K84" s="71"/>
      <c r="L84" s="71"/>
    </row>
    <row r="85" spans="1:12" s="14" customFormat="1" ht="27" customHeight="1" x14ac:dyDescent="0.4">
      <c r="A85" s="68" t="s">
        <v>52</v>
      </c>
      <c r="B85" s="75">
        <v>1</v>
      </c>
      <c r="C85" s="871" t="s">
        <v>110</v>
      </c>
      <c r="D85" s="872"/>
      <c r="E85" s="872"/>
      <c r="F85" s="872"/>
      <c r="G85" s="872"/>
      <c r="H85" s="873"/>
      <c r="I85" s="71"/>
      <c r="J85" s="71"/>
      <c r="K85" s="71"/>
      <c r="L85" s="71"/>
    </row>
    <row r="86" spans="1:12" s="14" customFormat="1" ht="18.75" x14ac:dyDescent="0.3">
      <c r="A86" s="68"/>
      <c r="B86" s="78"/>
      <c r="C86" s="79"/>
      <c r="D86" s="79"/>
      <c r="E86" s="79"/>
      <c r="F86" s="79"/>
      <c r="G86" s="79"/>
      <c r="H86" s="79"/>
      <c r="I86" s="71"/>
      <c r="J86" s="71"/>
      <c r="K86" s="71"/>
      <c r="L86" s="71"/>
    </row>
    <row r="87" spans="1:12" s="14" customFormat="1" ht="18.75" x14ac:dyDescent="0.3">
      <c r="A87" s="68" t="s">
        <v>54</v>
      </c>
      <c r="B87" s="80">
        <f>B84/B85</f>
        <v>1</v>
      </c>
      <c r="C87" s="58" t="s">
        <v>55</v>
      </c>
      <c r="D87" s="58"/>
      <c r="E87" s="58"/>
      <c r="F87" s="58"/>
      <c r="G87" s="58"/>
      <c r="I87" s="71"/>
      <c r="J87" s="71"/>
      <c r="K87" s="71"/>
      <c r="L87" s="71"/>
    </row>
    <row r="88" spans="1:12" ht="19.5" customHeight="1" x14ac:dyDescent="0.3">
      <c r="A88" s="66"/>
      <c r="B88" s="66"/>
    </row>
    <row r="89" spans="1:12" ht="27" customHeight="1" x14ac:dyDescent="0.4">
      <c r="A89" s="81" t="s">
        <v>56</v>
      </c>
      <c r="B89" s="82">
        <v>100</v>
      </c>
      <c r="D89" s="168" t="s">
        <v>57</v>
      </c>
      <c r="E89" s="169"/>
      <c r="F89" s="874" t="s">
        <v>58</v>
      </c>
      <c r="G89" s="875"/>
    </row>
    <row r="90" spans="1:12" ht="27" customHeight="1" x14ac:dyDescent="0.4">
      <c r="A90" s="83" t="s">
        <v>59</v>
      </c>
      <c r="B90" s="84">
        <v>1</v>
      </c>
      <c r="C90" s="170" t="s">
        <v>60</v>
      </c>
      <c r="D90" s="86" t="s">
        <v>61</v>
      </c>
      <c r="E90" s="87" t="s">
        <v>62</v>
      </c>
      <c r="F90" s="86" t="s">
        <v>61</v>
      </c>
      <c r="G90" s="171" t="s">
        <v>62</v>
      </c>
      <c r="I90" s="89" t="s">
        <v>63</v>
      </c>
    </row>
    <row r="91" spans="1:12" ht="26.25" customHeight="1" x14ac:dyDescent="0.4">
      <c r="A91" s="83" t="s">
        <v>64</v>
      </c>
      <c r="B91" s="84">
        <v>1</v>
      </c>
      <c r="C91" s="172">
        <v>1</v>
      </c>
      <c r="D91" s="603">
        <v>4277210</v>
      </c>
      <c r="E91" s="92">
        <f>IF(ISBLANK(D91),"-",$D$101/$D$98*D91)</f>
        <v>4030018.3466599127</v>
      </c>
      <c r="F91" s="603">
        <v>3823598</v>
      </c>
      <c r="G91" s="93">
        <f>IF(ISBLANK(F91),"-",$D$101/$F$98*F91)</f>
        <v>4088342.7212577667</v>
      </c>
      <c r="I91" s="94"/>
    </row>
    <row r="92" spans="1:12" ht="26.25" customHeight="1" x14ac:dyDescent="0.4">
      <c r="A92" s="83" t="s">
        <v>65</v>
      </c>
      <c r="B92" s="84">
        <v>1</v>
      </c>
      <c r="C92" s="156">
        <v>2</v>
      </c>
      <c r="D92" s="604">
        <v>4271808</v>
      </c>
      <c r="E92" s="97">
        <f>IF(ISBLANK(D92),"-",$D$101/$D$98*D92)</f>
        <v>4024928.5430008317</v>
      </c>
      <c r="F92" s="604">
        <v>3821973</v>
      </c>
      <c r="G92" s="98">
        <f>IF(ISBLANK(F92),"-",$D$101/$F$98*F92)</f>
        <v>4086605.2067695693</v>
      </c>
      <c r="I92" s="876">
        <f>ABS((F96/D96*D95)-F95)/D95</f>
        <v>1.3728148127567693E-2</v>
      </c>
    </row>
    <row r="93" spans="1:12" ht="26.25" customHeight="1" x14ac:dyDescent="0.4">
      <c r="A93" s="83" t="s">
        <v>66</v>
      </c>
      <c r="B93" s="84">
        <v>1</v>
      </c>
      <c r="C93" s="156">
        <v>3</v>
      </c>
      <c r="D93" s="604">
        <v>4260390</v>
      </c>
      <c r="E93" s="97">
        <f>IF(ISBLANK(D93),"-",$D$101/$D$98*D93)</f>
        <v>4014170.4204204204</v>
      </c>
      <c r="F93" s="604">
        <v>3817848</v>
      </c>
      <c r="G93" s="98">
        <f>IF(ISBLANK(F93),"-",$D$101/$F$98*F93)</f>
        <v>4082194.5930687594</v>
      </c>
      <c r="I93" s="876"/>
    </row>
    <row r="94" spans="1:12" ht="27" customHeight="1" x14ac:dyDescent="0.4">
      <c r="A94" s="83" t="s">
        <v>67</v>
      </c>
      <c r="B94" s="84">
        <v>1</v>
      </c>
      <c r="C94" s="173">
        <v>4</v>
      </c>
      <c r="D94" s="605"/>
      <c r="E94" s="102" t="str">
        <f>IF(ISBLANK(D94),"-",$D$101/$D$98*D94)</f>
        <v>-</v>
      </c>
      <c r="F94" s="605"/>
      <c r="G94" s="103" t="str">
        <f>IF(ISBLANK(F94),"-",$D$101/$F$98*F94)</f>
        <v>-</v>
      </c>
      <c r="I94" s="104"/>
    </row>
    <row r="95" spans="1:12" ht="27" customHeight="1" x14ac:dyDescent="0.4">
      <c r="A95" s="83" t="s">
        <v>68</v>
      </c>
      <c r="B95" s="84">
        <v>1</v>
      </c>
      <c r="C95" s="174" t="s">
        <v>69</v>
      </c>
      <c r="D95" s="175">
        <f>AVERAGE(D91:D94)</f>
        <v>4269802.666666667</v>
      </c>
      <c r="E95" s="107">
        <f>AVERAGE(E91:E94)</f>
        <v>4023039.1033603884</v>
      </c>
      <c r="F95" s="176">
        <f>AVERAGE(F91:F94)</f>
        <v>3821139.6666666665</v>
      </c>
      <c r="G95" s="177">
        <f>AVERAGE(G91:G94)</f>
        <v>4085714.1736986986</v>
      </c>
    </row>
    <row r="96" spans="1:12" ht="26.25" customHeight="1" x14ac:dyDescent="0.4">
      <c r="A96" s="83" t="s">
        <v>70</v>
      </c>
      <c r="B96" s="69">
        <v>1</v>
      </c>
      <c r="C96" s="178" t="s">
        <v>111</v>
      </c>
      <c r="D96" s="179">
        <v>17.760000000000002</v>
      </c>
      <c r="E96" s="99"/>
      <c r="F96" s="111">
        <v>15.65</v>
      </c>
    </row>
    <row r="97" spans="1:10" ht="26.25" customHeight="1" x14ac:dyDescent="0.4">
      <c r="A97" s="83" t="s">
        <v>72</v>
      </c>
      <c r="B97" s="69">
        <v>1</v>
      </c>
      <c r="C97" s="180" t="s">
        <v>112</v>
      </c>
      <c r="D97" s="181">
        <f>D96*$B$87</f>
        <v>17.760000000000002</v>
      </c>
      <c r="E97" s="114"/>
      <c r="F97" s="113">
        <f>F96*$B$87</f>
        <v>15.65</v>
      </c>
    </row>
    <row r="98" spans="1:10" ht="19.5" customHeight="1" x14ac:dyDescent="0.3">
      <c r="A98" s="83" t="s">
        <v>74</v>
      </c>
      <c r="B98" s="182">
        <f>(B97/B96)*(B95/B94)*(B93/B92)*(B91/B90)*B89</f>
        <v>100</v>
      </c>
      <c r="C98" s="180" t="s">
        <v>113</v>
      </c>
      <c r="D98" s="183">
        <f>D97*$B$83/100</f>
        <v>17.688959999999998</v>
      </c>
      <c r="E98" s="117"/>
      <c r="F98" s="116">
        <f>F97*$B$83/100</f>
        <v>15.587400000000001</v>
      </c>
    </row>
    <row r="99" spans="1:10" ht="19.5" customHeight="1" x14ac:dyDescent="0.3">
      <c r="A99" s="862" t="s">
        <v>76</v>
      </c>
      <c r="B99" s="877"/>
      <c r="C99" s="180" t="s">
        <v>114</v>
      </c>
      <c r="D99" s="184">
        <f>D98/$B$98</f>
        <v>0.17688959999999998</v>
      </c>
      <c r="E99" s="117"/>
      <c r="F99" s="120">
        <f>F98/$B$98</f>
        <v>0.15587400000000001</v>
      </c>
      <c r="G99" s="185"/>
      <c r="H99" s="109"/>
    </row>
    <row r="100" spans="1:10" ht="19.5" customHeight="1" x14ac:dyDescent="0.3">
      <c r="A100" s="864"/>
      <c r="B100" s="878"/>
      <c r="C100" s="180" t="s">
        <v>78</v>
      </c>
      <c r="D100" s="186">
        <f>$B$56/$B$116</f>
        <v>0.16666666666666666</v>
      </c>
      <c r="F100" s="125"/>
      <c r="G100" s="187"/>
      <c r="H100" s="109"/>
    </row>
    <row r="101" spans="1:10" ht="18.75" x14ac:dyDescent="0.3">
      <c r="C101" s="180" t="s">
        <v>79</v>
      </c>
      <c r="D101" s="181">
        <f>D100*$B$98</f>
        <v>16.666666666666664</v>
      </c>
      <c r="F101" s="125"/>
      <c r="G101" s="185"/>
      <c r="H101" s="109"/>
    </row>
    <row r="102" spans="1:10" ht="19.5" customHeight="1" x14ac:dyDescent="0.3">
      <c r="C102" s="188" t="s">
        <v>80</v>
      </c>
      <c r="D102" s="189">
        <f>D101/B34</f>
        <v>16.666666666666664</v>
      </c>
      <c r="F102" s="129"/>
      <c r="G102" s="185"/>
      <c r="H102" s="109"/>
      <c r="J102" s="190"/>
    </row>
    <row r="103" spans="1:10" ht="18.75" x14ac:dyDescent="0.3">
      <c r="C103" s="191" t="s">
        <v>115</v>
      </c>
      <c r="D103" s="192">
        <f>AVERAGE(E91:E94,G91:G94)</f>
        <v>4054376.6385295433</v>
      </c>
      <c r="F103" s="129"/>
      <c r="G103" s="193"/>
      <c r="H103" s="109"/>
      <c r="J103" s="194"/>
    </row>
    <row r="104" spans="1:10" ht="18.75" x14ac:dyDescent="0.3">
      <c r="C104" s="159" t="s">
        <v>82</v>
      </c>
      <c r="D104" s="195">
        <f>STDEV(E91:E94,G91:G94)/D103</f>
        <v>8.57485786669843E-3</v>
      </c>
      <c r="F104" s="129"/>
      <c r="G104" s="185"/>
      <c r="H104" s="109"/>
      <c r="J104" s="194"/>
    </row>
    <row r="105" spans="1:10" ht="19.5" customHeight="1" x14ac:dyDescent="0.3">
      <c r="C105" s="161" t="s">
        <v>18</v>
      </c>
      <c r="D105" s="196">
        <f>COUNT(E91:E94,G91:G94)</f>
        <v>6</v>
      </c>
      <c r="F105" s="129"/>
      <c r="G105" s="185"/>
      <c r="H105" s="109"/>
      <c r="J105" s="194"/>
    </row>
    <row r="106" spans="1:10" ht="19.5" customHeight="1" x14ac:dyDescent="0.3">
      <c r="A106" s="133"/>
      <c r="B106" s="133"/>
      <c r="C106" s="133"/>
      <c r="D106" s="133"/>
      <c r="E106" s="133"/>
    </row>
    <row r="107" spans="1:10" ht="26.25" customHeight="1" x14ac:dyDescent="0.4">
      <c r="A107" s="81" t="s">
        <v>116</v>
      </c>
      <c r="B107" s="82">
        <v>900</v>
      </c>
      <c r="C107" s="197" t="s">
        <v>117</v>
      </c>
      <c r="D107" s="198" t="s">
        <v>61</v>
      </c>
      <c r="E107" s="199" t="s">
        <v>118</v>
      </c>
      <c r="F107" s="200" t="s">
        <v>119</v>
      </c>
    </row>
    <row r="108" spans="1:10" ht="26.25" customHeight="1" x14ac:dyDescent="0.4">
      <c r="A108" s="83" t="s">
        <v>120</v>
      </c>
      <c r="B108" s="84">
        <v>1</v>
      </c>
      <c r="C108" s="201">
        <v>1</v>
      </c>
      <c r="D108" s="202">
        <v>3634282</v>
      </c>
      <c r="E108" s="233">
        <f t="shared" ref="E108:E113" si="1">IF(ISBLANK(D108),"-",D108/$D$103*$D$100*$B$116)</f>
        <v>134.45773508543948</v>
      </c>
      <c r="F108" s="203">
        <f t="shared" ref="F108:F113" si="2">IF(ISBLANK(D108), "-", E108/$B$56)</f>
        <v>0.89638490056959652</v>
      </c>
    </row>
    <row r="109" spans="1:10" ht="26.25" customHeight="1" x14ac:dyDescent="0.4">
      <c r="A109" s="83" t="s">
        <v>93</v>
      </c>
      <c r="B109" s="84">
        <v>1</v>
      </c>
      <c r="C109" s="201">
        <v>2</v>
      </c>
      <c r="D109" s="202">
        <v>3628172</v>
      </c>
      <c r="E109" s="234">
        <f t="shared" si="1"/>
        <v>134.23168307258743</v>
      </c>
      <c r="F109" s="204">
        <f t="shared" si="2"/>
        <v>0.89487788715058292</v>
      </c>
    </row>
    <row r="110" spans="1:10" ht="26.25" customHeight="1" x14ac:dyDescent="0.4">
      <c r="A110" s="83" t="s">
        <v>94</v>
      </c>
      <c r="B110" s="84">
        <v>1</v>
      </c>
      <c r="C110" s="201">
        <v>3</v>
      </c>
      <c r="D110" s="202">
        <v>3627709</v>
      </c>
      <c r="E110" s="234">
        <f t="shared" si="1"/>
        <v>134.21455343560697</v>
      </c>
      <c r="F110" s="204">
        <f t="shared" si="2"/>
        <v>0.89476368957071317</v>
      </c>
    </row>
    <row r="111" spans="1:10" ht="26.25" customHeight="1" x14ac:dyDescent="0.4">
      <c r="A111" s="83" t="s">
        <v>95</v>
      </c>
      <c r="B111" s="84">
        <v>1</v>
      </c>
      <c r="C111" s="201">
        <v>4</v>
      </c>
      <c r="D111" s="202">
        <v>3655714</v>
      </c>
      <c r="E111" s="234">
        <f t="shared" si="1"/>
        <v>135.25065599205902</v>
      </c>
      <c r="F111" s="204">
        <f t="shared" si="2"/>
        <v>0.9016710399470601</v>
      </c>
    </row>
    <row r="112" spans="1:10" ht="26.25" customHeight="1" x14ac:dyDescent="0.4">
      <c r="A112" s="83" t="s">
        <v>96</v>
      </c>
      <c r="B112" s="84">
        <v>1</v>
      </c>
      <c r="C112" s="201">
        <v>5</v>
      </c>
      <c r="D112" s="202">
        <v>3604651</v>
      </c>
      <c r="E112" s="234">
        <f t="shared" si="1"/>
        <v>133.36147531574724</v>
      </c>
      <c r="F112" s="204">
        <f t="shared" si="2"/>
        <v>0.88907650210498157</v>
      </c>
    </row>
    <row r="113" spans="1:10" ht="26.25" customHeight="1" x14ac:dyDescent="0.4">
      <c r="A113" s="83" t="s">
        <v>98</v>
      </c>
      <c r="B113" s="84">
        <v>1</v>
      </c>
      <c r="C113" s="205">
        <v>6</v>
      </c>
      <c r="D113" s="206">
        <v>3594048</v>
      </c>
      <c r="E113" s="235">
        <f t="shared" si="1"/>
        <v>132.96919552977826</v>
      </c>
      <c r="F113" s="207">
        <f t="shared" si="2"/>
        <v>0.88646130353185504</v>
      </c>
    </row>
    <row r="114" spans="1:10" ht="26.25" customHeight="1" x14ac:dyDescent="0.4">
      <c r="A114" s="83" t="s">
        <v>99</v>
      </c>
      <c r="B114" s="84">
        <v>1</v>
      </c>
      <c r="C114" s="201"/>
      <c r="D114" s="156"/>
      <c r="E114" s="57"/>
      <c r="F114" s="208"/>
    </row>
    <row r="115" spans="1:10" ht="26.25" customHeight="1" x14ac:dyDescent="0.4">
      <c r="A115" s="83" t="s">
        <v>100</v>
      </c>
      <c r="B115" s="84">
        <v>1</v>
      </c>
      <c r="C115" s="201"/>
      <c r="D115" s="209" t="s">
        <v>69</v>
      </c>
      <c r="E115" s="237">
        <f>AVERAGE(E108:E113)</f>
        <v>134.08088307186975</v>
      </c>
      <c r="F115" s="210">
        <f>AVERAGE(F108:F113)</f>
        <v>0.89387255381246489</v>
      </c>
    </row>
    <row r="116" spans="1:10" ht="27" customHeight="1" x14ac:dyDescent="0.4">
      <c r="A116" s="83" t="s">
        <v>101</v>
      </c>
      <c r="B116" s="115">
        <f>(B115/B114)*(B113/B112)*(B111/B110)*(B109/B108)*B107</f>
        <v>900</v>
      </c>
      <c r="C116" s="211"/>
      <c r="D116" s="174" t="s">
        <v>82</v>
      </c>
      <c r="E116" s="212">
        <f>STDEV(E108:E113)/E115</f>
        <v>6.0630879412506573E-3</v>
      </c>
      <c r="F116" s="212">
        <f>STDEV(F108:F113)/F115</f>
        <v>6.0630879412506625E-3</v>
      </c>
      <c r="I116" s="57"/>
    </row>
    <row r="117" spans="1:10" ht="27" customHeight="1" x14ac:dyDescent="0.4">
      <c r="A117" s="862" t="s">
        <v>76</v>
      </c>
      <c r="B117" s="863"/>
      <c r="C117" s="213"/>
      <c r="D117" s="214" t="s">
        <v>18</v>
      </c>
      <c r="E117" s="215">
        <f>COUNT(E108:E113)</f>
        <v>6</v>
      </c>
      <c r="F117" s="215">
        <f>COUNT(F108:F113)</f>
        <v>6</v>
      </c>
      <c r="I117" s="57"/>
      <c r="J117" s="194"/>
    </row>
    <row r="118" spans="1:10" ht="19.5" customHeight="1" x14ac:dyDescent="0.3">
      <c r="A118" s="864"/>
      <c r="B118" s="865"/>
      <c r="C118" s="57"/>
      <c r="D118" s="57"/>
      <c r="E118" s="57"/>
      <c r="F118" s="156"/>
      <c r="G118" s="57"/>
      <c r="H118" s="57"/>
      <c r="I118" s="57"/>
    </row>
    <row r="119" spans="1:10" ht="18.75" x14ac:dyDescent="0.3">
      <c r="A119" s="224"/>
      <c r="B119" s="79"/>
      <c r="C119" s="57"/>
      <c r="D119" s="57"/>
      <c r="E119" s="57"/>
      <c r="F119" s="156"/>
      <c r="G119" s="57"/>
      <c r="H119" s="57"/>
      <c r="I119" s="57"/>
    </row>
    <row r="120" spans="1:10" ht="26.25" customHeight="1" x14ac:dyDescent="0.4">
      <c r="A120" s="67" t="s">
        <v>104</v>
      </c>
      <c r="B120" s="163" t="s">
        <v>121</v>
      </c>
      <c r="C120" s="866" t="str">
        <f>B20</f>
        <v>RIFAMPICIN</v>
      </c>
      <c r="D120" s="866"/>
      <c r="E120" s="164" t="s">
        <v>122</v>
      </c>
      <c r="F120" s="164"/>
      <c r="G120" s="165">
        <f>F115</f>
        <v>0.89387255381246489</v>
      </c>
      <c r="H120" s="57"/>
      <c r="I120" s="57"/>
    </row>
    <row r="121" spans="1:10" ht="19.5" customHeight="1" x14ac:dyDescent="0.3">
      <c r="A121" s="216"/>
      <c r="B121" s="216"/>
      <c r="C121" s="217"/>
      <c r="D121" s="217"/>
      <c r="E121" s="217"/>
      <c r="F121" s="217"/>
      <c r="G121" s="217"/>
      <c r="H121" s="217"/>
    </row>
    <row r="122" spans="1:10" ht="18.75" x14ac:dyDescent="0.3">
      <c r="B122" s="867" t="s">
        <v>24</v>
      </c>
      <c r="C122" s="867"/>
      <c r="E122" s="170" t="s">
        <v>25</v>
      </c>
      <c r="F122" s="218"/>
      <c r="G122" s="867" t="s">
        <v>26</v>
      </c>
      <c r="H122" s="867"/>
    </row>
    <row r="123" spans="1:10" ht="69.95" customHeight="1" x14ac:dyDescent="0.3">
      <c r="A123" s="219" t="s">
        <v>27</v>
      </c>
      <c r="B123" s="220"/>
      <c r="C123" s="220"/>
      <c r="E123" s="220"/>
      <c r="F123" s="57"/>
      <c r="G123" s="221"/>
      <c r="H123" s="221"/>
    </row>
    <row r="124" spans="1:10" ht="69.95" customHeight="1" x14ac:dyDescent="0.3">
      <c r="A124" s="219" t="s">
        <v>28</v>
      </c>
      <c r="B124" s="222"/>
      <c r="C124" s="222"/>
      <c r="E124" s="222"/>
      <c r="F124" s="57"/>
      <c r="G124" s="223"/>
      <c r="H124" s="223"/>
    </row>
    <row r="125" spans="1:10" ht="18.75" x14ac:dyDescent="0.3">
      <c r="A125" s="155"/>
      <c r="B125" s="155"/>
      <c r="C125" s="156"/>
      <c r="D125" s="156"/>
      <c r="E125" s="156"/>
      <c r="F125" s="160"/>
      <c r="G125" s="156"/>
      <c r="H125" s="156"/>
      <c r="I125" s="57"/>
    </row>
    <row r="126" spans="1:10" ht="18.75" x14ac:dyDescent="0.3">
      <c r="A126" s="155"/>
      <c r="B126" s="155"/>
      <c r="C126" s="156"/>
      <c r="D126" s="156"/>
      <c r="E126" s="156"/>
      <c r="F126" s="160"/>
      <c r="G126" s="156"/>
      <c r="H126" s="156"/>
      <c r="I126" s="57"/>
    </row>
    <row r="127" spans="1:10" ht="18.75" x14ac:dyDescent="0.3">
      <c r="A127" s="155"/>
      <c r="B127" s="155"/>
      <c r="C127" s="156"/>
      <c r="D127" s="156"/>
      <c r="E127" s="156"/>
      <c r="F127" s="160"/>
      <c r="G127" s="156"/>
      <c r="H127" s="156"/>
      <c r="I127" s="57"/>
    </row>
    <row r="128" spans="1:10" ht="18.75" x14ac:dyDescent="0.3">
      <c r="A128" s="155"/>
      <c r="B128" s="155"/>
      <c r="C128" s="156"/>
      <c r="D128" s="156"/>
      <c r="E128" s="156"/>
      <c r="F128" s="160"/>
      <c r="G128" s="156"/>
      <c r="H128" s="156"/>
      <c r="I128" s="57"/>
    </row>
    <row r="129" spans="1:9" ht="18.75" x14ac:dyDescent="0.3">
      <c r="A129" s="155"/>
      <c r="B129" s="155"/>
      <c r="C129" s="156"/>
      <c r="D129" s="156"/>
      <c r="E129" s="156"/>
      <c r="F129" s="160"/>
      <c r="G129" s="156"/>
      <c r="H129" s="156"/>
      <c r="I129" s="57"/>
    </row>
    <row r="130" spans="1:9" ht="18.75" x14ac:dyDescent="0.3">
      <c r="A130" s="155"/>
      <c r="B130" s="155"/>
      <c r="C130" s="156"/>
      <c r="D130" s="156"/>
      <c r="E130" s="156"/>
      <c r="F130" s="160"/>
      <c r="G130" s="156"/>
      <c r="H130" s="156"/>
      <c r="I130" s="57"/>
    </row>
    <row r="131" spans="1:9" ht="18.75" x14ac:dyDescent="0.3">
      <c r="A131" s="155"/>
      <c r="B131" s="155"/>
      <c r="C131" s="156"/>
      <c r="D131" s="156"/>
      <c r="E131" s="156"/>
      <c r="F131" s="160"/>
      <c r="G131" s="156"/>
      <c r="H131" s="156"/>
      <c r="I131" s="57"/>
    </row>
    <row r="132" spans="1:9" ht="18.75" x14ac:dyDescent="0.3">
      <c r="A132" s="155"/>
      <c r="B132" s="155"/>
      <c r="C132" s="156"/>
      <c r="D132" s="156"/>
      <c r="E132" s="156"/>
      <c r="F132" s="160"/>
      <c r="G132" s="156"/>
      <c r="H132" s="156"/>
      <c r="I132" s="57"/>
    </row>
    <row r="133" spans="1:9" ht="18.75" x14ac:dyDescent="0.3">
      <c r="A133" s="155"/>
      <c r="B133" s="155"/>
      <c r="C133" s="156"/>
      <c r="D133" s="156"/>
      <c r="E133" s="156"/>
      <c r="F133" s="160"/>
      <c r="G133" s="156"/>
      <c r="H133" s="156"/>
      <c r="I133" s="57"/>
    </row>
    <row r="250" spans="1:1" x14ac:dyDescent="0.25">
      <c r="A250" s="2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35" priority="1" operator="greaterThan">
      <formula>0.02</formula>
    </cfRule>
  </conditionalFormatting>
  <conditionalFormatting sqref="D51">
    <cfRule type="cellIs" dxfId="34" priority="2" operator="greaterThan">
      <formula>0.02</formula>
    </cfRule>
  </conditionalFormatting>
  <conditionalFormatting sqref="G73">
    <cfRule type="cellIs" dxfId="33" priority="3" operator="greaterThan">
      <formula>0.02</formula>
    </cfRule>
  </conditionalFormatting>
  <conditionalFormatting sqref="H73">
    <cfRule type="cellIs" dxfId="32" priority="4" operator="greaterThan">
      <formula>0.02</formula>
    </cfRule>
  </conditionalFormatting>
  <conditionalFormatting sqref="D104">
    <cfRule type="cellIs" dxfId="31" priority="5" operator="greaterThan">
      <formula>0.02</formula>
    </cfRule>
  </conditionalFormatting>
  <conditionalFormatting sqref="I39">
    <cfRule type="cellIs" dxfId="30" priority="6" operator="lessThanOrEqual">
      <formula>0.02</formula>
    </cfRule>
  </conditionalFormatting>
  <conditionalFormatting sqref="I39">
    <cfRule type="cellIs" dxfId="29" priority="7" operator="greaterThan">
      <formula>0.02</formula>
    </cfRule>
  </conditionalFormatting>
  <conditionalFormatting sqref="I92">
    <cfRule type="cellIs" dxfId="28" priority="8" operator="lessThanOrEqual">
      <formula>0.02</formula>
    </cfRule>
  </conditionalFormatting>
  <conditionalFormatting sqref="I92">
    <cfRule type="cellIs" dxfId="27" priority="9" operator="greaterThan">
      <formula>0.02</formula>
    </cfRule>
  </conditionalFormatting>
  <pageMargins left="0.11458333333333333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view="pageBreakPreview" topLeftCell="A17" zoomScale="70" zoomScaleNormal="100" zoomScaleSheetLayoutView="70" workbookViewId="0">
      <selection activeCell="G27" sqref="G27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899" t="s">
        <v>0</v>
      </c>
      <c r="B15" s="899"/>
      <c r="C15" s="899"/>
      <c r="D15" s="899"/>
      <c r="E15" s="899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5</v>
      </c>
      <c r="D17" s="9"/>
      <c r="E17" s="10"/>
    </row>
    <row r="18" spans="1:6" ht="16.5" customHeight="1" x14ac:dyDescent="0.3">
      <c r="A18" s="11" t="s">
        <v>4</v>
      </c>
      <c r="B18" s="654" t="s">
        <v>131</v>
      </c>
      <c r="C18" s="10"/>
      <c r="D18" s="10"/>
      <c r="E18" s="10"/>
    </row>
    <row r="19" spans="1:6" ht="16.5" customHeight="1" x14ac:dyDescent="0.3">
      <c r="A19" s="11" t="s">
        <v>6</v>
      </c>
      <c r="B19" s="12" t="s">
        <v>133</v>
      </c>
      <c r="C19" s="10"/>
      <c r="D19" s="10"/>
      <c r="E19" s="10"/>
    </row>
    <row r="20" spans="1:6" ht="16.5" customHeight="1" x14ac:dyDescent="0.3">
      <c r="A20" s="7" t="s">
        <v>7</v>
      </c>
      <c r="B20" s="12">
        <v>9.86</v>
      </c>
      <c r="C20" s="10"/>
      <c r="D20" s="10"/>
      <c r="E20" s="10"/>
    </row>
    <row r="21" spans="1:6" ht="16.5" customHeight="1" x14ac:dyDescent="0.3">
      <c r="A21" s="7" t="s">
        <v>8</v>
      </c>
      <c r="B21" s="13">
        <f>B20/100</f>
        <v>9.8599999999999993E-2</v>
      </c>
      <c r="C21" s="10"/>
      <c r="D21" s="10"/>
      <c r="E21" s="10"/>
    </row>
    <row r="22" spans="1:6" ht="15.75" customHeight="1" x14ac:dyDescent="0.25">
      <c r="A22" s="10"/>
      <c r="B22" s="10"/>
      <c r="C22" s="10"/>
      <c r="D22" s="10"/>
      <c r="E22" s="10"/>
    </row>
    <row r="23" spans="1:6" ht="16.5" customHeight="1" x14ac:dyDescent="0.3">
      <c r="A23" s="14" t="s">
        <v>11</v>
      </c>
      <c r="B23" s="15" t="s">
        <v>12</v>
      </c>
      <c r="C23" s="14" t="s">
        <v>13</v>
      </c>
      <c r="D23" s="14" t="s">
        <v>14</v>
      </c>
      <c r="E23" s="16" t="s">
        <v>15</v>
      </c>
    </row>
    <row r="24" spans="1:6" ht="16.5" customHeight="1" x14ac:dyDescent="0.3">
      <c r="A24" s="17">
        <v>1</v>
      </c>
      <c r="B24" s="18">
        <v>4035731</v>
      </c>
      <c r="C24" s="18">
        <v>8316</v>
      </c>
      <c r="D24" s="19">
        <v>1.1000000000000001</v>
      </c>
      <c r="E24" s="20">
        <v>2.68</v>
      </c>
    </row>
    <row r="25" spans="1:6" ht="16.5" customHeight="1" x14ac:dyDescent="0.3">
      <c r="A25" s="17">
        <v>2</v>
      </c>
      <c r="B25" s="18">
        <v>4037643</v>
      </c>
      <c r="C25" s="18">
        <v>8309.5</v>
      </c>
      <c r="D25" s="19">
        <v>1.1000000000000001</v>
      </c>
      <c r="E25" s="19">
        <v>2.68</v>
      </c>
    </row>
    <row r="26" spans="1:6" ht="16.5" customHeight="1" x14ac:dyDescent="0.3">
      <c r="A26" s="17">
        <v>3</v>
      </c>
      <c r="B26" s="18">
        <v>4035748</v>
      </c>
      <c r="C26" s="18">
        <v>8321</v>
      </c>
      <c r="D26" s="19">
        <v>1.1000000000000001</v>
      </c>
      <c r="E26" s="19">
        <v>2.68</v>
      </c>
    </row>
    <row r="27" spans="1:6" ht="16.5" customHeight="1" x14ac:dyDescent="0.3">
      <c r="A27" s="17">
        <v>4</v>
      </c>
      <c r="B27" s="18">
        <v>4035223</v>
      </c>
      <c r="C27" s="18">
        <v>8398.1</v>
      </c>
      <c r="D27" s="19">
        <v>1</v>
      </c>
      <c r="E27" s="19">
        <v>2.6869999999999998</v>
      </c>
    </row>
    <row r="28" spans="1:6" ht="16.5" customHeight="1" x14ac:dyDescent="0.3">
      <c r="A28" s="17">
        <v>5</v>
      </c>
      <c r="B28" s="18">
        <v>4034715</v>
      </c>
      <c r="C28" s="18">
        <v>8367.7000000000007</v>
      </c>
      <c r="D28" s="19">
        <v>1.1000000000000001</v>
      </c>
      <c r="E28" s="19">
        <v>2.68</v>
      </c>
    </row>
    <row r="29" spans="1:6" ht="16.5" customHeight="1" x14ac:dyDescent="0.3">
      <c r="A29" s="17">
        <v>6</v>
      </c>
      <c r="B29" s="21">
        <v>4036553</v>
      </c>
      <c r="C29" s="21">
        <v>8363.2000000000007</v>
      </c>
      <c r="D29" s="22">
        <v>1.1000000000000001</v>
      </c>
      <c r="E29" s="22">
        <v>2.68</v>
      </c>
    </row>
    <row r="30" spans="1:6" ht="16.5" customHeight="1" x14ac:dyDescent="0.3">
      <c r="A30" s="23" t="s">
        <v>16</v>
      </c>
      <c r="B30" s="24">
        <f>AVERAGE(B24:B29)</f>
        <v>4035935.5</v>
      </c>
      <c r="C30" s="25">
        <f>AVERAGE(C24:C29)</f>
        <v>8345.9166666666661</v>
      </c>
      <c r="D30" s="26">
        <f>AVERAGE(D24:D29)</f>
        <v>1.0833333333333333</v>
      </c>
      <c r="E30" s="26">
        <f>AVERAGE(E24:E29)</f>
        <v>2.6811666666666665</v>
      </c>
    </row>
    <row r="31" spans="1:6" ht="16.5" customHeight="1" x14ac:dyDescent="0.3">
      <c r="A31" s="27" t="s">
        <v>17</v>
      </c>
      <c r="B31" s="28">
        <f>(STDEV(B24:B29)/B30)</f>
        <v>2.56804734739417E-4</v>
      </c>
      <c r="C31" s="29"/>
      <c r="D31" s="29"/>
      <c r="E31" s="30"/>
      <c r="F31" s="2"/>
    </row>
    <row r="32" spans="1:6" s="2" customFormat="1" ht="16.5" customHeight="1" x14ac:dyDescent="0.3">
      <c r="A32" s="31" t="s">
        <v>18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19</v>
      </c>
      <c r="B34" s="37" t="s">
        <v>20</v>
      </c>
      <c r="C34" s="38"/>
      <c r="D34" s="38"/>
      <c r="E34" s="39"/>
    </row>
    <row r="35" spans="1:6" ht="16.5" customHeight="1" x14ac:dyDescent="0.3">
      <c r="A35" s="11"/>
      <c r="B35" s="37" t="s">
        <v>21</v>
      </c>
      <c r="C35" s="38"/>
      <c r="D35" s="38"/>
      <c r="E35" s="39"/>
      <c r="F35" s="2"/>
    </row>
    <row r="36" spans="1:6" ht="16.5" customHeight="1" x14ac:dyDescent="0.3">
      <c r="A36" s="11"/>
      <c r="B36" s="40" t="s">
        <v>22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23</v>
      </c>
    </row>
    <row r="39" spans="1:6" ht="16.5" customHeight="1" x14ac:dyDescent="0.3">
      <c r="A39" s="11" t="s">
        <v>4</v>
      </c>
      <c r="B39" s="654" t="s">
        <v>131</v>
      </c>
      <c r="C39" s="10"/>
      <c r="D39" s="10"/>
      <c r="E39" s="10"/>
    </row>
    <row r="40" spans="1:6" ht="16.5" customHeight="1" x14ac:dyDescent="0.3">
      <c r="A40" s="11" t="s">
        <v>6</v>
      </c>
      <c r="B40" s="12" t="s">
        <v>133</v>
      </c>
      <c r="C40" s="10"/>
      <c r="D40" s="10"/>
      <c r="E40" s="10"/>
    </row>
    <row r="41" spans="1:6" ht="16.5" customHeight="1" x14ac:dyDescent="0.3">
      <c r="A41" s="7" t="s">
        <v>7</v>
      </c>
      <c r="B41" s="12">
        <v>9.86</v>
      </c>
      <c r="C41" s="10"/>
      <c r="D41" s="10"/>
      <c r="E41" s="10"/>
    </row>
    <row r="42" spans="1:6" ht="16.5" customHeight="1" x14ac:dyDescent="0.3">
      <c r="A42" s="7" t="s">
        <v>8</v>
      </c>
      <c r="B42" s="13">
        <f>B41/100</f>
        <v>9.8599999999999993E-2</v>
      </c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11</v>
      </c>
      <c r="B44" s="15" t="s">
        <v>12</v>
      </c>
      <c r="C44" s="14" t="s">
        <v>13</v>
      </c>
      <c r="D44" s="14" t="s">
        <v>14</v>
      </c>
      <c r="E44" s="16" t="s">
        <v>15</v>
      </c>
    </row>
    <row r="45" spans="1:6" ht="16.5" customHeight="1" x14ac:dyDescent="0.3">
      <c r="A45" s="17">
        <v>1</v>
      </c>
      <c r="B45" s="18">
        <v>4035731</v>
      </c>
      <c r="C45" s="18">
        <v>8316</v>
      </c>
      <c r="D45" s="19">
        <v>1.1000000000000001</v>
      </c>
      <c r="E45" s="20">
        <v>2.68</v>
      </c>
    </row>
    <row r="46" spans="1:6" ht="16.5" customHeight="1" x14ac:dyDescent="0.3">
      <c r="A46" s="17">
        <v>2</v>
      </c>
      <c r="B46" s="18">
        <v>4037643</v>
      </c>
      <c r="C46" s="18">
        <v>8309.5</v>
      </c>
      <c r="D46" s="19">
        <v>1.1000000000000001</v>
      </c>
      <c r="E46" s="19">
        <v>2.68</v>
      </c>
    </row>
    <row r="47" spans="1:6" ht="16.5" customHeight="1" x14ac:dyDescent="0.3">
      <c r="A47" s="17">
        <v>3</v>
      </c>
      <c r="B47" s="18">
        <v>4035748</v>
      </c>
      <c r="C47" s="18">
        <v>8321</v>
      </c>
      <c r="D47" s="19">
        <v>1.1000000000000001</v>
      </c>
      <c r="E47" s="19">
        <v>2.68</v>
      </c>
    </row>
    <row r="48" spans="1:6" ht="16.5" customHeight="1" x14ac:dyDescent="0.3">
      <c r="A48" s="17">
        <v>4</v>
      </c>
      <c r="B48" s="18">
        <v>4035223</v>
      </c>
      <c r="C48" s="18">
        <v>8398.1</v>
      </c>
      <c r="D48" s="19">
        <v>1</v>
      </c>
      <c r="E48" s="19">
        <v>2.6869999999999998</v>
      </c>
    </row>
    <row r="49" spans="1:7" ht="16.5" customHeight="1" x14ac:dyDescent="0.3">
      <c r="A49" s="17">
        <v>5</v>
      </c>
      <c r="B49" s="18">
        <v>4034715</v>
      </c>
      <c r="C49" s="18">
        <v>8367.7000000000007</v>
      </c>
      <c r="D49" s="19">
        <v>1.1000000000000001</v>
      </c>
      <c r="E49" s="19">
        <v>2.68</v>
      </c>
    </row>
    <row r="50" spans="1:7" ht="16.5" customHeight="1" x14ac:dyDescent="0.3">
      <c r="A50" s="17">
        <v>6</v>
      </c>
      <c r="B50" s="21">
        <v>4036553</v>
      </c>
      <c r="C50" s="21">
        <v>8363.2000000000007</v>
      </c>
      <c r="D50" s="22">
        <v>1.1000000000000001</v>
      </c>
      <c r="E50" s="22">
        <v>2.68</v>
      </c>
    </row>
    <row r="51" spans="1:7" ht="16.5" customHeight="1" x14ac:dyDescent="0.3">
      <c r="A51" s="23" t="s">
        <v>16</v>
      </c>
      <c r="B51" s="24">
        <f>AVERAGE(B45:B50)</f>
        <v>4035935.5</v>
      </c>
      <c r="C51" s="25">
        <f>AVERAGE(C45:C50)</f>
        <v>8345.9166666666661</v>
      </c>
      <c r="D51" s="26">
        <f>AVERAGE(D45:D50)</f>
        <v>1.0833333333333333</v>
      </c>
      <c r="E51" s="26">
        <f>AVERAGE(E45:E50)</f>
        <v>2.6811666666666665</v>
      </c>
    </row>
    <row r="52" spans="1:7" ht="16.5" customHeight="1" x14ac:dyDescent="0.3">
      <c r="A52" s="27" t="s">
        <v>17</v>
      </c>
      <c r="B52" s="28">
        <f>(STDEV(B45:B50)/B51)</f>
        <v>2.56804734739417E-4</v>
      </c>
      <c r="C52" s="29"/>
      <c r="D52" s="29"/>
      <c r="E52" s="30"/>
      <c r="F52" s="2"/>
    </row>
    <row r="53" spans="1:7" s="2" customFormat="1" ht="16.5" customHeight="1" x14ac:dyDescent="0.3">
      <c r="A53" s="31" t="s">
        <v>18</v>
      </c>
      <c r="B53" s="32">
        <f>COUNT(B45:B50)</f>
        <v>6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19</v>
      </c>
      <c r="B55" s="37" t="s">
        <v>20</v>
      </c>
      <c r="C55" s="38"/>
      <c r="D55" s="38"/>
      <c r="E55" s="39"/>
    </row>
    <row r="56" spans="1:7" ht="16.5" customHeight="1" x14ac:dyDescent="0.3">
      <c r="A56" s="11"/>
      <c r="B56" s="37" t="s">
        <v>21</v>
      </c>
      <c r="C56" s="38"/>
      <c r="D56" s="38"/>
      <c r="E56" s="39"/>
      <c r="F56" s="2"/>
    </row>
    <row r="57" spans="1:7" ht="16.5" customHeight="1" x14ac:dyDescent="0.3">
      <c r="A57" s="11"/>
      <c r="B57" s="40" t="s">
        <v>22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900" t="s">
        <v>24</v>
      </c>
      <c r="C59" s="900"/>
      <c r="E59" s="45" t="s">
        <v>25</v>
      </c>
      <c r="F59" s="46"/>
      <c r="G59" s="45" t="s">
        <v>26</v>
      </c>
    </row>
    <row r="60" spans="1:7" ht="15" customHeight="1" x14ac:dyDescent="0.3">
      <c r="A60" s="47" t="s">
        <v>27</v>
      </c>
      <c r="B60" s="48"/>
      <c r="C60" s="48"/>
      <c r="E60" s="48"/>
      <c r="F60" s="2"/>
      <c r="G60" s="49"/>
    </row>
    <row r="61" spans="1:7" ht="15" customHeight="1" x14ac:dyDescent="0.3">
      <c r="A61" s="47" t="s">
        <v>28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B94" zoomScale="55" zoomScaleNormal="40" zoomScalePageLayoutView="55" workbookViewId="0">
      <selection activeCell="F67" sqref="F67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860" t="s">
        <v>43</v>
      </c>
      <c r="B1" s="860"/>
      <c r="C1" s="860"/>
      <c r="D1" s="860"/>
      <c r="E1" s="860"/>
      <c r="F1" s="860"/>
      <c r="G1" s="860"/>
      <c r="H1" s="860"/>
      <c r="I1" s="860"/>
    </row>
    <row r="2" spans="1:9" ht="18.75" customHeight="1" x14ac:dyDescent="0.25">
      <c r="A2" s="860"/>
      <c r="B2" s="860"/>
      <c r="C2" s="860"/>
      <c r="D2" s="860"/>
      <c r="E2" s="860"/>
      <c r="F2" s="860"/>
      <c r="G2" s="860"/>
      <c r="H2" s="860"/>
      <c r="I2" s="860"/>
    </row>
    <row r="3" spans="1:9" ht="18.75" customHeight="1" x14ac:dyDescent="0.25">
      <c r="A3" s="860"/>
      <c r="B3" s="860"/>
      <c r="C3" s="860"/>
      <c r="D3" s="860"/>
      <c r="E3" s="860"/>
      <c r="F3" s="860"/>
      <c r="G3" s="860"/>
      <c r="H3" s="860"/>
      <c r="I3" s="860"/>
    </row>
    <row r="4" spans="1:9" ht="18.75" customHeight="1" x14ac:dyDescent="0.25">
      <c r="A4" s="860"/>
      <c r="B4" s="860"/>
      <c r="C4" s="860"/>
      <c r="D4" s="860"/>
      <c r="E4" s="860"/>
      <c r="F4" s="860"/>
      <c r="G4" s="860"/>
      <c r="H4" s="860"/>
      <c r="I4" s="860"/>
    </row>
    <row r="5" spans="1:9" ht="18.75" customHeight="1" x14ac:dyDescent="0.25">
      <c r="A5" s="860"/>
      <c r="B5" s="860"/>
      <c r="C5" s="860"/>
      <c r="D5" s="860"/>
      <c r="E5" s="860"/>
      <c r="F5" s="860"/>
      <c r="G5" s="860"/>
      <c r="H5" s="860"/>
      <c r="I5" s="860"/>
    </row>
    <row r="6" spans="1:9" ht="18.75" customHeight="1" x14ac:dyDescent="0.25">
      <c r="A6" s="860"/>
      <c r="B6" s="860"/>
      <c r="C6" s="860"/>
      <c r="D6" s="860"/>
      <c r="E6" s="860"/>
      <c r="F6" s="860"/>
      <c r="G6" s="860"/>
      <c r="H6" s="860"/>
      <c r="I6" s="860"/>
    </row>
    <row r="7" spans="1:9" ht="18.75" customHeight="1" x14ac:dyDescent="0.25">
      <c r="A7" s="860"/>
      <c r="B7" s="860"/>
      <c r="C7" s="860"/>
      <c r="D7" s="860"/>
      <c r="E7" s="860"/>
      <c r="F7" s="860"/>
      <c r="G7" s="860"/>
      <c r="H7" s="860"/>
      <c r="I7" s="860"/>
    </row>
    <row r="8" spans="1:9" x14ac:dyDescent="0.25">
      <c r="A8" s="861" t="s">
        <v>44</v>
      </c>
      <c r="B8" s="861"/>
      <c r="C8" s="861"/>
      <c r="D8" s="861"/>
      <c r="E8" s="861"/>
      <c r="F8" s="861"/>
      <c r="G8" s="861"/>
      <c r="H8" s="861"/>
      <c r="I8" s="861"/>
    </row>
    <row r="9" spans="1:9" x14ac:dyDescent="0.25">
      <c r="A9" s="861"/>
      <c r="B9" s="861"/>
      <c r="C9" s="861"/>
      <c r="D9" s="861"/>
      <c r="E9" s="861"/>
      <c r="F9" s="861"/>
      <c r="G9" s="861"/>
      <c r="H9" s="861"/>
      <c r="I9" s="861"/>
    </row>
    <row r="10" spans="1:9" x14ac:dyDescent="0.25">
      <c r="A10" s="861"/>
      <c r="B10" s="861"/>
      <c r="C10" s="861"/>
      <c r="D10" s="861"/>
      <c r="E10" s="861"/>
      <c r="F10" s="861"/>
      <c r="G10" s="861"/>
      <c r="H10" s="861"/>
      <c r="I10" s="861"/>
    </row>
    <row r="11" spans="1:9" x14ac:dyDescent="0.25">
      <c r="A11" s="861"/>
      <c r="B11" s="861"/>
      <c r="C11" s="861"/>
      <c r="D11" s="861"/>
      <c r="E11" s="861"/>
      <c r="F11" s="861"/>
      <c r="G11" s="861"/>
      <c r="H11" s="861"/>
      <c r="I11" s="861"/>
    </row>
    <row r="12" spans="1:9" x14ac:dyDescent="0.25">
      <c r="A12" s="861"/>
      <c r="B12" s="861"/>
      <c r="C12" s="861"/>
      <c r="D12" s="861"/>
      <c r="E12" s="861"/>
      <c r="F12" s="861"/>
      <c r="G12" s="861"/>
      <c r="H12" s="861"/>
      <c r="I12" s="861"/>
    </row>
    <row r="13" spans="1:9" x14ac:dyDescent="0.25">
      <c r="A13" s="861"/>
      <c r="B13" s="861"/>
      <c r="C13" s="861"/>
      <c r="D13" s="861"/>
      <c r="E13" s="861"/>
      <c r="F13" s="861"/>
      <c r="G13" s="861"/>
      <c r="H13" s="861"/>
      <c r="I13" s="861"/>
    </row>
    <row r="14" spans="1:9" x14ac:dyDescent="0.25">
      <c r="A14" s="861"/>
      <c r="B14" s="861"/>
      <c r="C14" s="861"/>
      <c r="D14" s="861"/>
      <c r="E14" s="861"/>
      <c r="F14" s="861"/>
      <c r="G14" s="861"/>
      <c r="H14" s="861"/>
      <c r="I14" s="861"/>
    </row>
    <row r="15" spans="1:9" ht="19.5" customHeight="1" x14ac:dyDescent="0.3">
      <c r="A15" s="239"/>
    </row>
    <row r="16" spans="1:9" ht="19.5" customHeight="1" x14ac:dyDescent="0.3">
      <c r="A16" s="894" t="s">
        <v>29</v>
      </c>
      <c r="B16" s="895"/>
      <c r="C16" s="895"/>
      <c r="D16" s="895"/>
      <c r="E16" s="895"/>
      <c r="F16" s="895"/>
      <c r="G16" s="895"/>
      <c r="H16" s="896"/>
    </row>
    <row r="17" spans="1:14" ht="20.25" customHeight="1" x14ac:dyDescent="0.25">
      <c r="A17" s="897" t="s">
        <v>45</v>
      </c>
      <c r="B17" s="897"/>
      <c r="C17" s="897"/>
      <c r="D17" s="897"/>
      <c r="E17" s="897"/>
      <c r="F17" s="897"/>
      <c r="G17" s="897"/>
      <c r="H17" s="897"/>
    </row>
    <row r="18" spans="1:14" ht="26.25" customHeight="1" x14ac:dyDescent="0.4">
      <c r="A18" s="241" t="s">
        <v>31</v>
      </c>
      <c r="B18" s="893" t="s">
        <v>5</v>
      </c>
      <c r="C18" s="893"/>
      <c r="D18" s="407"/>
      <c r="E18" s="242"/>
      <c r="F18" s="243"/>
      <c r="G18" s="243"/>
      <c r="H18" s="243"/>
    </row>
    <row r="19" spans="1:14" ht="26.25" customHeight="1" x14ac:dyDescent="0.4">
      <c r="A19" s="241" t="s">
        <v>32</v>
      </c>
      <c r="B19" s="244" t="s">
        <v>133</v>
      </c>
      <c r="C19" s="420">
        <v>29</v>
      </c>
      <c r="D19" s="243"/>
      <c r="E19" s="243"/>
      <c r="F19" s="243"/>
      <c r="G19" s="243"/>
      <c r="H19" s="243"/>
    </row>
    <row r="20" spans="1:14" ht="26.25" customHeight="1" x14ac:dyDescent="0.4">
      <c r="A20" s="241" t="s">
        <v>33</v>
      </c>
      <c r="B20" s="901" t="s">
        <v>139</v>
      </c>
      <c r="C20" s="898"/>
      <c r="D20" s="243"/>
      <c r="E20" s="243"/>
      <c r="F20" s="243"/>
      <c r="G20" s="243"/>
      <c r="H20" s="243"/>
    </row>
    <row r="21" spans="1:14" ht="26.25" customHeight="1" x14ac:dyDescent="0.4">
      <c r="A21" s="241" t="s">
        <v>34</v>
      </c>
      <c r="B21" s="898" t="s">
        <v>9</v>
      </c>
      <c r="C21" s="898"/>
      <c r="D21" s="898"/>
      <c r="E21" s="898"/>
      <c r="F21" s="898"/>
      <c r="G21" s="898"/>
      <c r="H21" s="898"/>
      <c r="I21" s="245"/>
    </row>
    <row r="22" spans="1:14" ht="26.25" customHeight="1" x14ac:dyDescent="0.4">
      <c r="A22" s="241" t="s">
        <v>35</v>
      </c>
      <c r="B22" s="246" t="s">
        <v>10</v>
      </c>
      <c r="C22" s="243"/>
      <c r="D22" s="243"/>
      <c r="E22" s="243"/>
      <c r="F22" s="243"/>
      <c r="G22" s="243"/>
      <c r="H22" s="243"/>
    </row>
    <row r="23" spans="1:14" ht="26.25" customHeight="1" x14ac:dyDescent="0.4">
      <c r="A23" s="241" t="s">
        <v>36</v>
      </c>
      <c r="B23" s="246"/>
      <c r="C23" s="243"/>
      <c r="D23" s="243"/>
      <c r="E23" s="243"/>
      <c r="F23" s="243"/>
      <c r="G23" s="243"/>
      <c r="H23" s="243"/>
    </row>
    <row r="24" spans="1:14" ht="18.75" x14ac:dyDescent="0.3">
      <c r="A24" s="241"/>
      <c r="B24" s="247"/>
    </row>
    <row r="25" spans="1:14" ht="18.75" x14ac:dyDescent="0.3">
      <c r="A25" s="248" t="s">
        <v>1</v>
      </c>
      <c r="B25" s="247"/>
    </row>
    <row r="26" spans="1:14" ht="26.25" customHeight="1" x14ac:dyDescent="0.4">
      <c r="A26" s="249" t="s">
        <v>4</v>
      </c>
      <c r="B26" s="893" t="s">
        <v>124</v>
      </c>
      <c r="C26" s="893"/>
    </row>
    <row r="27" spans="1:14" ht="26.25" customHeight="1" x14ac:dyDescent="0.4">
      <c r="A27" s="250" t="s">
        <v>46</v>
      </c>
      <c r="B27" s="891" t="s">
        <v>128</v>
      </c>
      <c r="C27" s="891"/>
    </row>
    <row r="28" spans="1:14" ht="27" customHeight="1" x14ac:dyDescent="0.4">
      <c r="A28" s="250" t="s">
        <v>6</v>
      </c>
      <c r="B28" s="251">
        <v>98.5</v>
      </c>
    </row>
    <row r="29" spans="1:14" s="14" customFormat="1" ht="27" customHeight="1" x14ac:dyDescent="0.4">
      <c r="A29" s="250" t="s">
        <v>47</v>
      </c>
      <c r="B29" s="252">
        <v>0</v>
      </c>
      <c r="C29" s="868" t="s">
        <v>48</v>
      </c>
      <c r="D29" s="869"/>
      <c r="E29" s="869"/>
      <c r="F29" s="869"/>
      <c r="G29" s="870"/>
      <c r="I29" s="253"/>
      <c r="J29" s="253"/>
      <c r="K29" s="253"/>
      <c r="L29" s="253"/>
    </row>
    <row r="30" spans="1:14" s="14" customFormat="1" ht="19.5" customHeight="1" x14ac:dyDescent="0.3">
      <c r="A30" s="250" t="s">
        <v>49</v>
      </c>
      <c r="B30" s="254">
        <f>B28-B29</f>
        <v>98.5</v>
      </c>
      <c r="C30" s="255"/>
      <c r="D30" s="255"/>
      <c r="E30" s="255"/>
      <c r="F30" s="255"/>
      <c r="G30" s="256"/>
      <c r="I30" s="253"/>
      <c r="J30" s="253"/>
      <c r="K30" s="253"/>
      <c r="L30" s="253"/>
    </row>
    <row r="31" spans="1:14" s="14" customFormat="1" ht="27" customHeight="1" x14ac:dyDescent="0.4">
      <c r="A31" s="250" t="s">
        <v>50</v>
      </c>
      <c r="B31" s="257">
        <v>1</v>
      </c>
      <c r="C31" s="871" t="s">
        <v>51</v>
      </c>
      <c r="D31" s="872"/>
      <c r="E31" s="872"/>
      <c r="F31" s="872"/>
      <c r="G31" s="872"/>
      <c r="H31" s="873"/>
      <c r="I31" s="253"/>
      <c r="J31" s="253"/>
      <c r="K31" s="253"/>
      <c r="L31" s="253"/>
    </row>
    <row r="32" spans="1:14" s="14" customFormat="1" ht="27" customHeight="1" x14ac:dyDescent="0.4">
      <c r="A32" s="250" t="s">
        <v>52</v>
      </c>
      <c r="B32" s="257">
        <v>1</v>
      </c>
      <c r="C32" s="871" t="s">
        <v>53</v>
      </c>
      <c r="D32" s="872"/>
      <c r="E32" s="872"/>
      <c r="F32" s="872"/>
      <c r="G32" s="872"/>
      <c r="H32" s="873"/>
      <c r="I32" s="253"/>
      <c r="J32" s="253"/>
      <c r="K32" s="253"/>
      <c r="L32" s="258"/>
      <c r="M32" s="258"/>
      <c r="N32" s="259"/>
    </row>
    <row r="33" spans="1:14" s="14" customFormat="1" ht="17.25" customHeight="1" x14ac:dyDescent="0.3">
      <c r="A33" s="250"/>
      <c r="B33" s="260"/>
      <c r="C33" s="261"/>
      <c r="D33" s="261"/>
      <c r="E33" s="261"/>
      <c r="F33" s="261"/>
      <c r="G33" s="261"/>
      <c r="H33" s="261"/>
      <c r="I33" s="253"/>
      <c r="J33" s="253"/>
      <c r="K33" s="253"/>
      <c r="L33" s="258"/>
      <c r="M33" s="258"/>
      <c r="N33" s="259"/>
    </row>
    <row r="34" spans="1:14" s="14" customFormat="1" ht="18.75" x14ac:dyDescent="0.3">
      <c r="A34" s="250" t="s">
        <v>54</v>
      </c>
      <c r="B34" s="262">
        <f>B31/B32</f>
        <v>1</v>
      </c>
      <c r="C34" s="240" t="s">
        <v>55</v>
      </c>
      <c r="D34" s="240"/>
      <c r="E34" s="240"/>
      <c r="F34" s="240"/>
      <c r="G34" s="240"/>
      <c r="I34" s="253"/>
      <c r="J34" s="253"/>
      <c r="K34" s="253"/>
      <c r="L34" s="258"/>
      <c r="M34" s="258"/>
      <c r="N34" s="259"/>
    </row>
    <row r="35" spans="1:14" s="14" customFormat="1" ht="19.5" customHeight="1" x14ac:dyDescent="0.3">
      <c r="A35" s="250"/>
      <c r="B35" s="254"/>
      <c r="G35" s="240"/>
      <c r="I35" s="253"/>
      <c r="J35" s="253"/>
      <c r="K35" s="253"/>
      <c r="L35" s="258"/>
      <c r="M35" s="258"/>
      <c r="N35" s="259"/>
    </row>
    <row r="36" spans="1:14" s="14" customFormat="1" ht="27" customHeight="1" x14ac:dyDescent="0.4">
      <c r="A36" s="263" t="s">
        <v>56</v>
      </c>
      <c r="B36" s="264">
        <v>100</v>
      </c>
      <c r="C36" s="240"/>
      <c r="D36" s="874" t="s">
        <v>57</v>
      </c>
      <c r="E36" s="892"/>
      <c r="F36" s="874" t="s">
        <v>58</v>
      </c>
      <c r="G36" s="875"/>
      <c r="J36" s="253"/>
      <c r="K36" s="253"/>
      <c r="L36" s="258"/>
      <c r="M36" s="258"/>
      <c r="N36" s="259"/>
    </row>
    <row r="37" spans="1:14" s="14" customFormat="1" ht="27" customHeight="1" x14ac:dyDescent="0.4">
      <c r="A37" s="265" t="s">
        <v>59</v>
      </c>
      <c r="B37" s="266">
        <v>1</v>
      </c>
      <c r="C37" s="267" t="s">
        <v>60</v>
      </c>
      <c r="D37" s="268" t="s">
        <v>61</v>
      </c>
      <c r="E37" s="269" t="s">
        <v>62</v>
      </c>
      <c r="F37" s="268" t="s">
        <v>61</v>
      </c>
      <c r="G37" s="270" t="s">
        <v>62</v>
      </c>
      <c r="I37" s="271" t="s">
        <v>63</v>
      </c>
      <c r="J37" s="253"/>
      <c r="K37" s="253"/>
      <c r="L37" s="258"/>
      <c r="M37" s="258"/>
      <c r="N37" s="259"/>
    </row>
    <row r="38" spans="1:14" s="14" customFormat="1" ht="26.25" customHeight="1" x14ac:dyDescent="0.4">
      <c r="A38" s="265" t="s">
        <v>64</v>
      </c>
      <c r="B38" s="266">
        <v>1</v>
      </c>
      <c r="C38" s="272">
        <v>1</v>
      </c>
      <c r="D38" s="273">
        <v>4029917</v>
      </c>
      <c r="E38" s="274">
        <f>IF(ISBLANK(D38),"-",$D$48/$D$45*D38)</f>
        <v>3319502.0644350862</v>
      </c>
      <c r="F38" s="273">
        <v>3300605</v>
      </c>
      <c r="G38" s="275">
        <f>IF(ISBLANK(F38),"-",$D$48/$F$45*F38)</f>
        <v>3301347.8032557326</v>
      </c>
      <c r="I38" s="276"/>
      <c r="J38" s="253"/>
      <c r="K38" s="253"/>
      <c r="L38" s="258"/>
      <c r="M38" s="258"/>
      <c r="N38" s="259"/>
    </row>
    <row r="39" spans="1:14" s="14" customFormat="1" ht="26.25" customHeight="1" x14ac:dyDescent="0.4">
      <c r="A39" s="265" t="s">
        <v>65</v>
      </c>
      <c r="B39" s="266">
        <v>1</v>
      </c>
      <c r="C39" s="277">
        <v>2</v>
      </c>
      <c r="D39" s="278">
        <v>4037888</v>
      </c>
      <c r="E39" s="279">
        <f>IF(ISBLANK(D39),"-",$D$48/$D$45*D39)</f>
        <v>3326067.8946880698</v>
      </c>
      <c r="F39" s="278">
        <v>3308864</v>
      </c>
      <c r="G39" s="280">
        <f>IF(ISBLANK(F39),"-",$D$48/$F$45*F39)</f>
        <v>3309608.6619489384</v>
      </c>
      <c r="I39" s="876">
        <f>ABS((F43/D43*D42)-F42)/D42</f>
        <v>4.3916604639904861E-3</v>
      </c>
      <c r="J39" s="253"/>
      <c r="K39" s="253"/>
      <c r="L39" s="258"/>
      <c r="M39" s="258"/>
      <c r="N39" s="259"/>
    </row>
    <row r="40" spans="1:14" ht="26.25" customHeight="1" x14ac:dyDescent="0.4">
      <c r="A40" s="265" t="s">
        <v>66</v>
      </c>
      <c r="B40" s="266">
        <v>1</v>
      </c>
      <c r="C40" s="277">
        <v>3</v>
      </c>
      <c r="D40" s="278">
        <v>4037264</v>
      </c>
      <c r="E40" s="279">
        <f>IF(ISBLANK(D40),"-",$D$48/$D$45*D40)</f>
        <v>3325553.8966855779</v>
      </c>
      <c r="F40" s="278">
        <v>3306250</v>
      </c>
      <c r="G40" s="280">
        <f>IF(ISBLANK(F40),"-",$D$48/$F$45*F40)</f>
        <v>3306994.0736665749</v>
      </c>
      <c r="I40" s="876"/>
      <c r="L40" s="258"/>
      <c r="M40" s="258"/>
      <c r="N40" s="281"/>
    </row>
    <row r="41" spans="1:14" ht="27" customHeight="1" x14ac:dyDescent="0.4">
      <c r="A41" s="265" t="s">
        <v>67</v>
      </c>
      <c r="B41" s="266">
        <v>1</v>
      </c>
      <c r="C41" s="282">
        <v>4</v>
      </c>
      <c r="D41" s="283"/>
      <c r="E41" s="284" t="str">
        <f>IF(ISBLANK(D41),"-",$D$48/$D$45*D41)</f>
        <v>-</v>
      </c>
      <c r="F41" s="283"/>
      <c r="G41" s="285" t="str">
        <f>IF(ISBLANK(F41),"-",$D$48/$F$45*F41)</f>
        <v>-</v>
      </c>
      <c r="I41" s="286"/>
      <c r="L41" s="258"/>
      <c r="M41" s="258"/>
      <c r="N41" s="281"/>
    </row>
    <row r="42" spans="1:14" ht="27" customHeight="1" x14ac:dyDescent="0.4">
      <c r="A42" s="265" t="s">
        <v>68</v>
      </c>
      <c r="B42" s="266">
        <v>1</v>
      </c>
      <c r="C42" s="287" t="s">
        <v>69</v>
      </c>
      <c r="D42" s="288">
        <f>AVERAGE(D38:D41)</f>
        <v>4035023</v>
      </c>
      <c r="E42" s="289">
        <f>AVERAGE(E38:E41)</f>
        <v>3323707.951936245</v>
      </c>
      <c r="F42" s="288">
        <f>AVERAGE(F38:F41)</f>
        <v>3305239.6666666665</v>
      </c>
      <c r="G42" s="290">
        <f>AVERAGE(G38:G41)</f>
        <v>3305983.5129570817</v>
      </c>
      <c r="H42" s="291"/>
    </row>
    <row r="43" spans="1:14" ht="26.25" customHeight="1" x14ac:dyDescent="0.4">
      <c r="A43" s="265" t="s">
        <v>70</v>
      </c>
      <c r="B43" s="266">
        <v>1</v>
      </c>
      <c r="C43" s="292" t="s">
        <v>71</v>
      </c>
      <c r="D43" s="293">
        <v>9.86</v>
      </c>
      <c r="E43" s="281"/>
      <c r="F43" s="293">
        <v>8.1199999999999992</v>
      </c>
      <c r="H43" s="291"/>
    </row>
    <row r="44" spans="1:14" ht="26.25" customHeight="1" x14ac:dyDescent="0.4">
      <c r="A44" s="265" t="s">
        <v>72</v>
      </c>
      <c r="B44" s="266">
        <v>1</v>
      </c>
      <c r="C44" s="294" t="s">
        <v>73</v>
      </c>
      <c r="D44" s="295">
        <f>D43*$B$34</f>
        <v>9.86</v>
      </c>
      <c r="E44" s="296"/>
      <c r="F44" s="295">
        <f>F43*$B$34</f>
        <v>8.1199999999999992</v>
      </c>
      <c r="H44" s="291"/>
    </row>
    <row r="45" spans="1:14" ht="19.5" customHeight="1" x14ac:dyDescent="0.3">
      <c r="A45" s="265" t="s">
        <v>74</v>
      </c>
      <c r="B45" s="297">
        <f>(B44/B43)*(B42/B41)*(B40/B39)*(B38/B37)*B36</f>
        <v>100</v>
      </c>
      <c r="C45" s="294" t="s">
        <v>75</v>
      </c>
      <c r="D45" s="298">
        <f>D44*$B$30/100</f>
        <v>9.7120999999999995</v>
      </c>
      <c r="E45" s="299"/>
      <c r="F45" s="298">
        <f>F44*$B$30/100</f>
        <v>7.9981999999999998</v>
      </c>
      <c r="H45" s="291"/>
    </row>
    <row r="46" spans="1:14" ht="19.5" customHeight="1" x14ac:dyDescent="0.3">
      <c r="A46" s="862" t="s">
        <v>76</v>
      </c>
      <c r="B46" s="863"/>
      <c r="C46" s="294" t="s">
        <v>77</v>
      </c>
      <c r="D46" s="300">
        <f>D45/$B$45</f>
        <v>9.7120999999999999E-2</v>
      </c>
      <c r="E46" s="301"/>
      <c r="F46" s="302">
        <f>F45/$B$45</f>
        <v>7.9981999999999998E-2</v>
      </c>
      <c r="H46" s="291"/>
    </row>
    <row r="47" spans="1:14" ht="27" customHeight="1" x14ac:dyDescent="0.4">
      <c r="A47" s="864"/>
      <c r="B47" s="865"/>
      <c r="C47" s="303" t="s">
        <v>78</v>
      </c>
      <c r="D47" s="304">
        <v>0.08</v>
      </c>
      <c r="E47" s="305"/>
      <c r="F47" s="301"/>
      <c r="H47" s="291"/>
    </row>
    <row r="48" spans="1:14" ht="18.75" x14ac:dyDescent="0.3">
      <c r="C48" s="306" t="s">
        <v>79</v>
      </c>
      <c r="D48" s="298">
        <f>D47*$B$45</f>
        <v>8</v>
      </c>
      <c r="F48" s="307"/>
      <c r="H48" s="291"/>
    </row>
    <row r="49" spans="1:12" ht="19.5" customHeight="1" x14ac:dyDescent="0.3">
      <c r="C49" s="308" t="s">
        <v>80</v>
      </c>
      <c r="D49" s="309">
        <f>D48/B34</f>
        <v>8</v>
      </c>
      <c r="F49" s="307"/>
      <c r="H49" s="291"/>
    </row>
    <row r="50" spans="1:12" ht="18.75" x14ac:dyDescent="0.3">
      <c r="C50" s="263" t="s">
        <v>81</v>
      </c>
      <c r="D50" s="310">
        <f>AVERAGE(E38:E41,G38:G41)</f>
        <v>3314845.7324466635</v>
      </c>
      <c r="F50" s="311"/>
      <c r="H50" s="291"/>
    </row>
    <row r="51" spans="1:12" ht="18.75" x14ac:dyDescent="0.3">
      <c r="C51" s="265" t="s">
        <v>82</v>
      </c>
      <c r="D51" s="312">
        <f>STDEV(E38:E41,G38:G41)/D50</f>
        <v>3.1163076710208687E-3</v>
      </c>
      <c r="F51" s="311"/>
      <c r="H51" s="291"/>
    </row>
    <row r="52" spans="1:12" ht="19.5" customHeight="1" x14ac:dyDescent="0.3">
      <c r="C52" s="313" t="s">
        <v>18</v>
      </c>
      <c r="D52" s="314">
        <f>COUNT(E38:E41,G38:G41)</f>
        <v>6</v>
      </c>
      <c r="F52" s="311"/>
    </row>
    <row r="54" spans="1:12" ht="18.75" x14ac:dyDescent="0.3">
      <c r="A54" s="315" t="s">
        <v>1</v>
      </c>
      <c r="B54" s="316" t="s">
        <v>83</v>
      </c>
    </row>
    <row r="55" spans="1:12" ht="18.75" x14ac:dyDescent="0.3">
      <c r="A55" s="240" t="s">
        <v>84</v>
      </c>
      <c r="B55" s="317" t="str">
        <f>B21</f>
        <v>RIFAMPICIN 150mg, ISONIAZID 75mg, PYRAZINAMIDE 400mg &amp; ETHAMBUTOL HCl 275mg</v>
      </c>
    </row>
    <row r="56" spans="1:12" ht="26.25" customHeight="1" x14ac:dyDescent="0.4">
      <c r="A56" s="318" t="s">
        <v>85</v>
      </c>
      <c r="B56" s="319">
        <v>75</v>
      </c>
      <c r="C56" s="240" t="str">
        <f>B20</f>
        <v xml:space="preserve"> ISONIAZID</v>
      </c>
      <c r="H56" s="320"/>
    </row>
    <row r="57" spans="1:12" ht="18.75" x14ac:dyDescent="0.3">
      <c r="A57" s="317" t="s">
        <v>86</v>
      </c>
      <c r="B57" s="408">
        <f>Rifampicin!B57</f>
        <v>1055.0545000000002</v>
      </c>
      <c r="H57" s="320"/>
    </row>
    <row r="58" spans="1:12" ht="19.5" customHeight="1" x14ac:dyDescent="0.3">
      <c r="H58" s="320"/>
    </row>
    <row r="59" spans="1:12" s="14" customFormat="1" ht="27" customHeight="1" x14ac:dyDescent="0.4">
      <c r="A59" s="263" t="s">
        <v>87</v>
      </c>
      <c r="B59" s="264">
        <v>200</v>
      </c>
      <c r="C59" s="240"/>
      <c r="D59" s="321" t="s">
        <v>88</v>
      </c>
      <c r="E59" s="322" t="s">
        <v>60</v>
      </c>
      <c r="F59" s="322" t="s">
        <v>61</v>
      </c>
      <c r="G59" s="322" t="s">
        <v>89</v>
      </c>
      <c r="H59" s="267" t="s">
        <v>90</v>
      </c>
      <c r="L59" s="253"/>
    </row>
    <row r="60" spans="1:12" s="14" customFormat="1" ht="26.25" customHeight="1" x14ac:dyDescent="0.4">
      <c r="A60" s="265" t="s">
        <v>91</v>
      </c>
      <c r="B60" s="266">
        <v>4</v>
      </c>
      <c r="C60" s="879" t="s">
        <v>92</v>
      </c>
      <c r="D60" s="882">
        <f>Rifampicin!D60</f>
        <v>1045.24</v>
      </c>
      <c r="E60" s="323">
        <v>1</v>
      </c>
      <c r="F60" s="324">
        <v>3194076</v>
      </c>
      <c r="G60" s="409">
        <f>IF(ISBLANK(F60),"-",(F60/$D$50*$D$47*$B$68)*($B$57/$D$60))</f>
        <v>77.809170166366187</v>
      </c>
      <c r="H60" s="325">
        <f t="shared" ref="H60:H71" si="0">IF(ISBLANK(F60),"-",G60/$B$56)</f>
        <v>1.0374556022182158</v>
      </c>
      <c r="L60" s="253"/>
    </row>
    <row r="61" spans="1:12" s="14" customFormat="1" ht="26.25" customHeight="1" x14ac:dyDescent="0.4">
      <c r="A61" s="265" t="s">
        <v>93</v>
      </c>
      <c r="B61" s="266">
        <v>20</v>
      </c>
      <c r="C61" s="880"/>
      <c r="D61" s="883"/>
      <c r="E61" s="326">
        <v>2</v>
      </c>
      <c r="F61" s="278">
        <v>3191531</v>
      </c>
      <c r="G61" s="410">
        <f>IF(ISBLANK(F61),"-",(F61/$D$50*$D$47*$B$68)*($B$57/$D$60))</f>
        <v>77.747172788071666</v>
      </c>
      <c r="H61" s="327">
        <f t="shared" si="0"/>
        <v>1.0366289705076221</v>
      </c>
      <c r="L61" s="253"/>
    </row>
    <row r="62" spans="1:12" s="14" customFormat="1" ht="26.25" customHeight="1" x14ac:dyDescent="0.4">
      <c r="A62" s="265" t="s">
        <v>94</v>
      </c>
      <c r="B62" s="266">
        <v>1</v>
      </c>
      <c r="C62" s="880"/>
      <c r="D62" s="883"/>
      <c r="E62" s="326">
        <v>3</v>
      </c>
      <c r="F62" s="328">
        <v>3191344</v>
      </c>
      <c r="G62" s="410">
        <f>IF(ISBLANK(F62),"-",(F62/$D$50*$D$47*$B$68)*($B$57/$D$60))</f>
        <v>77.742617381493659</v>
      </c>
      <c r="H62" s="327">
        <f t="shared" si="0"/>
        <v>1.0365682317532487</v>
      </c>
      <c r="L62" s="253"/>
    </row>
    <row r="63" spans="1:12" ht="27" customHeight="1" x14ac:dyDescent="0.4">
      <c r="A63" s="265" t="s">
        <v>95</v>
      </c>
      <c r="B63" s="266">
        <v>1</v>
      </c>
      <c r="C63" s="890"/>
      <c r="D63" s="884"/>
      <c r="E63" s="329">
        <v>4</v>
      </c>
      <c r="F63" s="330"/>
      <c r="G63" s="410" t="str">
        <f>IF(ISBLANK(F63),"-",(F63/$D$50*$D$47*$B$68)*($B$57/$D$60))</f>
        <v>-</v>
      </c>
      <c r="H63" s="327" t="str">
        <f t="shared" si="0"/>
        <v>-</v>
      </c>
    </row>
    <row r="64" spans="1:12" ht="26.25" customHeight="1" x14ac:dyDescent="0.4">
      <c r="A64" s="265" t="s">
        <v>96</v>
      </c>
      <c r="B64" s="266">
        <v>1</v>
      </c>
      <c r="C64" s="879" t="s">
        <v>97</v>
      </c>
      <c r="D64" s="882">
        <f>Rifampicin!D64</f>
        <v>1047.04</v>
      </c>
      <c r="E64" s="323">
        <v>1</v>
      </c>
      <c r="F64" s="324">
        <v>3238295</v>
      </c>
      <c r="G64" s="411">
        <f>IF(ISBLANK(F64),"-",(F64/$D$50*$D$47*$B$68)*($B$57/$D$64))</f>
        <v>78.750749401486331</v>
      </c>
      <c r="H64" s="331">
        <f t="shared" si="0"/>
        <v>1.0500099920198178</v>
      </c>
    </row>
    <row r="65" spans="1:8" ht="26.25" customHeight="1" x14ac:dyDescent="0.4">
      <c r="A65" s="265" t="s">
        <v>98</v>
      </c>
      <c r="B65" s="266">
        <v>1</v>
      </c>
      <c r="C65" s="880"/>
      <c r="D65" s="883"/>
      <c r="E65" s="326">
        <v>2</v>
      </c>
      <c r="F65" s="278">
        <v>3235165</v>
      </c>
      <c r="G65" s="412">
        <f>IF(ISBLANK(F65),"-",(F65/$D$50*$D$47*$B$68)*($B$57/$D$64))</f>
        <v>78.674632233153417</v>
      </c>
      <c r="H65" s="332">
        <f t="shared" si="0"/>
        <v>1.0489950964420456</v>
      </c>
    </row>
    <row r="66" spans="1:8" ht="26.25" customHeight="1" x14ac:dyDescent="0.4">
      <c r="A66" s="265" t="s">
        <v>99</v>
      </c>
      <c r="B66" s="266">
        <v>1</v>
      </c>
      <c r="C66" s="880"/>
      <c r="D66" s="883"/>
      <c r="E66" s="326">
        <v>3</v>
      </c>
      <c r="F66" s="278">
        <v>3228589</v>
      </c>
      <c r="G66" s="412">
        <f>IF(ISBLANK(F66),"-",(F66/$D$50*$D$47*$B$68)*($B$57/$D$64))</f>
        <v>78.514713223901893</v>
      </c>
      <c r="H66" s="332">
        <f t="shared" si="0"/>
        <v>1.0468628429853586</v>
      </c>
    </row>
    <row r="67" spans="1:8" ht="27" customHeight="1" x14ac:dyDescent="0.4">
      <c r="A67" s="265" t="s">
        <v>100</v>
      </c>
      <c r="B67" s="266">
        <v>1</v>
      </c>
      <c r="C67" s="890"/>
      <c r="D67" s="884"/>
      <c r="E67" s="329">
        <v>4</v>
      </c>
      <c r="F67" s="330"/>
      <c r="G67" s="413" t="str">
        <f>IF(ISBLANK(F67),"-",(F67/$D$50*$D$47*$B$68)*($B$57/$D$64))</f>
        <v>-</v>
      </c>
      <c r="H67" s="333" t="str">
        <f t="shared" si="0"/>
        <v>-</v>
      </c>
    </row>
    <row r="68" spans="1:8" ht="26.25" customHeight="1" x14ac:dyDescent="0.4">
      <c r="A68" s="265" t="s">
        <v>101</v>
      </c>
      <c r="B68" s="334">
        <f>(B67/B66)*(B65/B64)*(B63/B62)*(B61/B60)*B59</f>
        <v>1000</v>
      </c>
      <c r="C68" s="879" t="s">
        <v>102</v>
      </c>
      <c r="D68" s="882">
        <f>Rifampicin!D68</f>
        <v>1080.8</v>
      </c>
      <c r="E68" s="323">
        <v>1</v>
      </c>
      <c r="F68" s="324"/>
      <c r="G68" s="411" t="str">
        <f>IF(ISBLANK(F68),"-",(F68/$D$50*$D$47*$B$68)*($B$57/$D$68))</f>
        <v>-</v>
      </c>
      <c r="H68" s="327" t="str">
        <f t="shared" si="0"/>
        <v>-</v>
      </c>
    </row>
    <row r="69" spans="1:8" ht="27" customHeight="1" x14ac:dyDescent="0.4">
      <c r="A69" s="313" t="s">
        <v>103</v>
      </c>
      <c r="B69" s="335">
        <f>(D47*B68)/B56*B57</f>
        <v>1125.3914666666669</v>
      </c>
      <c r="C69" s="880"/>
      <c r="D69" s="883"/>
      <c r="E69" s="326">
        <v>2</v>
      </c>
      <c r="F69" s="278"/>
      <c r="G69" s="412" t="str">
        <f>IF(ISBLANK(F69),"-",(F69/$D$50*$D$47*$B$68)*($B$57/$D$68))</f>
        <v>-</v>
      </c>
      <c r="H69" s="327" t="str">
        <f t="shared" si="0"/>
        <v>-</v>
      </c>
    </row>
    <row r="70" spans="1:8" ht="26.25" customHeight="1" x14ac:dyDescent="0.4">
      <c r="A70" s="885" t="s">
        <v>76</v>
      </c>
      <c r="B70" s="886"/>
      <c r="C70" s="880"/>
      <c r="D70" s="883"/>
      <c r="E70" s="326">
        <v>3</v>
      </c>
      <c r="F70" s="278"/>
      <c r="G70" s="412" t="str">
        <f>IF(ISBLANK(F70),"-",(F70/$D$50*$D$47*$B$68)*($B$57/$D$68))</f>
        <v>-</v>
      </c>
      <c r="H70" s="327" t="str">
        <f t="shared" si="0"/>
        <v>-</v>
      </c>
    </row>
    <row r="71" spans="1:8" ht="27" customHeight="1" x14ac:dyDescent="0.4">
      <c r="A71" s="887"/>
      <c r="B71" s="888"/>
      <c r="C71" s="881"/>
      <c r="D71" s="884"/>
      <c r="E71" s="329">
        <v>4</v>
      </c>
      <c r="F71" s="330"/>
      <c r="G71" s="413" t="str">
        <f>IF(ISBLANK(F71),"-",(F71/$D$50*$D$47*$B$68)*($B$57/$D$68))</f>
        <v>-</v>
      </c>
      <c r="H71" s="336" t="str">
        <f t="shared" si="0"/>
        <v>-</v>
      </c>
    </row>
    <row r="72" spans="1:8" ht="26.25" customHeight="1" x14ac:dyDescent="0.4">
      <c r="A72" s="337"/>
      <c r="B72" s="337"/>
      <c r="C72" s="337"/>
      <c r="D72" s="337"/>
      <c r="E72" s="337"/>
      <c r="F72" s="339" t="s">
        <v>69</v>
      </c>
      <c r="G72" s="418">
        <f>AVERAGE(G60:G71)</f>
        <v>78.206509199078866</v>
      </c>
      <c r="H72" s="340">
        <f>AVERAGE(H60:H71)</f>
        <v>1.0427534559877181</v>
      </c>
    </row>
    <row r="73" spans="1:8" ht="26.25" customHeight="1" x14ac:dyDescent="0.4">
      <c r="C73" s="337"/>
      <c r="D73" s="337"/>
      <c r="E73" s="337"/>
      <c r="F73" s="341" t="s">
        <v>82</v>
      </c>
      <c r="G73" s="414">
        <f>STDEV(G60:G71)/G72</f>
        <v>6.2494990232072039E-3</v>
      </c>
      <c r="H73" s="414">
        <f>STDEV(H60:H71)/H72</f>
        <v>6.2494990232072525E-3</v>
      </c>
    </row>
    <row r="74" spans="1:8" ht="27" customHeight="1" x14ac:dyDescent="0.4">
      <c r="A74" s="337"/>
      <c r="B74" s="337"/>
      <c r="C74" s="338"/>
      <c r="D74" s="338"/>
      <c r="E74" s="342"/>
      <c r="F74" s="343" t="s">
        <v>18</v>
      </c>
      <c r="G74" s="344">
        <f>COUNT(G60:G71)</f>
        <v>6</v>
      </c>
      <c r="H74" s="344">
        <f>COUNT(H60:H71)</f>
        <v>6</v>
      </c>
    </row>
    <row r="76" spans="1:8" ht="26.25" customHeight="1" x14ac:dyDescent="0.4">
      <c r="A76" s="249" t="s">
        <v>104</v>
      </c>
      <c r="B76" s="345" t="s">
        <v>105</v>
      </c>
      <c r="C76" s="866" t="str">
        <f>B20</f>
        <v xml:space="preserve"> ISONIAZID</v>
      </c>
      <c r="D76" s="866"/>
      <c r="E76" s="346" t="s">
        <v>106</v>
      </c>
      <c r="F76" s="346"/>
      <c r="G76" s="347">
        <f>H72</f>
        <v>1.0427534559877181</v>
      </c>
      <c r="H76" s="348"/>
    </row>
    <row r="77" spans="1:8" ht="18.75" x14ac:dyDescent="0.3">
      <c r="A77" s="248" t="s">
        <v>107</v>
      </c>
      <c r="B77" s="248" t="s">
        <v>108</v>
      </c>
    </row>
    <row r="78" spans="1:8" ht="18.75" x14ac:dyDescent="0.3">
      <c r="A78" s="248"/>
      <c r="B78" s="248"/>
    </row>
    <row r="79" spans="1:8" ht="26.25" customHeight="1" x14ac:dyDescent="0.4">
      <c r="A79" s="249" t="s">
        <v>4</v>
      </c>
      <c r="B79" s="889" t="str">
        <f>B26</f>
        <v>ISONIAZID</v>
      </c>
      <c r="C79" s="889"/>
    </row>
    <row r="80" spans="1:8" ht="26.25" customHeight="1" x14ac:dyDescent="0.4">
      <c r="A80" s="250" t="s">
        <v>46</v>
      </c>
      <c r="B80" s="889" t="str">
        <f>B27</f>
        <v xml:space="preserve">I8 2 </v>
      </c>
      <c r="C80" s="889"/>
    </row>
    <row r="81" spans="1:12" ht="27" customHeight="1" x14ac:dyDescent="0.4">
      <c r="A81" s="250" t="s">
        <v>6</v>
      </c>
      <c r="B81" s="349">
        <f>B28</f>
        <v>98.5</v>
      </c>
    </row>
    <row r="82" spans="1:12" s="14" customFormat="1" ht="27" customHeight="1" x14ac:dyDescent="0.4">
      <c r="A82" s="250" t="s">
        <v>47</v>
      </c>
      <c r="B82" s="252">
        <v>0</v>
      </c>
      <c r="C82" s="868" t="s">
        <v>48</v>
      </c>
      <c r="D82" s="869"/>
      <c r="E82" s="869"/>
      <c r="F82" s="869"/>
      <c r="G82" s="870"/>
      <c r="I82" s="253"/>
      <c r="J82" s="253"/>
      <c r="K82" s="253"/>
      <c r="L82" s="253"/>
    </row>
    <row r="83" spans="1:12" s="14" customFormat="1" ht="19.5" customHeight="1" x14ac:dyDescent="0.3">
      <c r="A83" s="250" t="s">
        <v>49</v>
      </c>
      <c r="B83" s="254">
        <f>B81-B82</f>
        <v>98.5</v>
      </c>
      <c r="C83" s="255"/>
      <c r="D83" s="255"/>
      <c r="E83" s="255"/>
      <c r="F83" s="255"/>
      <c r="G83" s="256"/>
      <c r="I83" s="253"/>
      <c r="J83" s="253"/>
      <c r="K83" s="253"/>
      <c r="L83" s="253"/>
    </row>
    <row r="84" spans="1:12" s="14" customFormat="1" ht="27" customHeight="1" x14ac:dyDescent="0.4">
      <c r="A84" s="250" t="s">
        <v>50</v>
      </c>
      <c r="B84" s="257">
        <v>1</v>
      </c>
      <c r="C84" s="871" t="s">
        <v>109</v>
      </c>
      <c r="D84" s="872"/>
      <c r="E84" s="872"/>
      <c r="F84" s="872"/>
      <c r="G84" s="872"/>
      <c r="H84" s="873"/>
      <c r="I84" s="253"/>
      <c r="J84" s="253"/>
      <c r="K84" s="253"/>
      <c r="L84" s="253"/>
    </row>
    <row r="85" spans="1:12" s="14" customFormat="1" ht="27" customHeight="1" x14ac:dyDescent="0.4">
      <c r="A85" s="250" t="s">
        <v>52</v>
      </c>
      <c r="B85" s="257">
        <v>1</v>
      </c>
      <c r="C85" s="871" t="s">
        <v>110</v>
      </c>
      <c r="D85" s="872"/>
      <c r="E85" s="872"/>
      <c r="F85" s="872"/>
      <c r="G85" s="872"/>
      <c r="H85" s="873"/>
      <c r="I85" s="253"/>
      <c r="J85" s="253"/>
      <c r="K85" s="253"/>
      <c r="L85" s="253"/>
    </row>
    <row r="86" spans="1:12" s="14" customFormat="1" ht="18.75" x14ac:dyDescent="0.3">
      <c r="A86" s="250"/>
      <c r="B86" s="260"/>
      <c r="C86" s="261"/>
      <c r="D86" s="261"/>
      <c r="E86" s="261"/>
      <c r="F86" s="261"/>
      <c r="G86" s="261"/>
      <c r="H86" s="261"/>
      <c r="I86" s="253"/>
      <c r="J86" s="253"/>
      <c r="K86" s="253"/>
      <c r="L86" s="253"/>
    </row>
    <row r="87" spans="1:12" s="14" customFormat="1" ht="18.75" x14ac:dyDescent="0.3">
      <c r="A87" s="250" t="s">
        <v>54</v>
      </c>
      <c r="B87" s="262">
        <f>B84/B85</f>
        <v>1</v>
      </c>
      <c r="C87" s="240" t="s">
        <v>55</v>
      </c>
      <c r="D87" s="240"/>
      <c r="E87" s="240"/>
      <c r="F87" s="240"/>
      <c r="G87" s="240"/>
      <c r="I87" s="253"/>
      <c r="J87" s="253"/>
      <c r="K87" s="253"/>
      <c r="L87" s="253"/>
    </row>
    <row r="88" spans="1:12" ht="19.5" customHeight="1" x14ac:dyDescent="0.3">
      <c r="A88" s="248"/>
      <c r="B88" s="248"/>
    </row>
    <row r="89" spans="1:12" ht="27" customHeight="1" x14ac:dyDescent="0.4">
      <c r="A89" s="263" t="s">
        <v>56</v>
      </c>
      <c r="B89" s="264">
        <v>100</v>
      </c>
      <c r="D89" s="350" t="s">
        <v>57</v>
      </c>
      <c r="E89" s="351"/>
      <c r="F89" s="874" t="s">
        <v>58</v>
      </c>
      <c r="G89" s="875"/>
    </row>
    <row r="90" spans="1:12" ht="27" customHeight="1" x14ac:dyDescent="0.4">
      <c r="A90" s="265" t="s">
        <v>59</v>
      </c>
      <c r="B90" s="266">
        <v>1</v>
      </c>
      <c r="C90" s="352" t="s">
        <v>60</v>
      </c>
      <c r="D90" s="268" t="s">
        <v>61</v>
      </c>
      <c r="E90" s="269" t="s">
        <v>62</v>
      </c>
      <c r="F90" s="268" t="s">
        <v>61</v>
      </c>
      <c r="G90" s="353" t="s">
        <v>62</v>
      </c>
      <c r="I90" s="271" t="s">
        <v>63</v>
      </c>
    </row>
    <row r="91" spans="1:12" ht="26.25" customHeight="1" x14ac:dyDescent="0.4">
      <c r="A91" s="265" t="s">
        <v>64</v>
      </c>
      <c r="B91" s="266">
        <v>1</v>
      </c>
      <c r="C91" s="354">
        <v>1</v>
      </c>
      <c r="D91" s="603">
        <v>4029917</v>
      </c>
      <c r="E91" s="274">
        <f>IF(ISBLANK(D91),"-",$D$101/$D$98*D91)</f>
        <v>3457814.6504532145</v>
      </c>
      <c r="F91" s="603">
        <v>3300605</v>
      </c>
      <c r="G91" s="275">
        <f>IF(ISBLANK(F91),"-",$D$101/$F$98*F91)</f>
        <v>3438903.9617247209</v>
      </c>
      <c r="I91" s="276"/>
    </row>
    <row r="92" spans="1:12" ht="26.25" customHeight="1" x14ac:dyDescent="0.4">
      <c r="A92" s="265" t="s">
        <v>65</v>
      </c>
      <c r="B92" s="266">
        <v>1</v>
      </c>
      <c r="C92" s="338">
        <v>2</v>
      </c>
      <c r="D92" s="604">
        <v>4037888</v>
      </c>
      <c r="E92" s="279">
        <f>IF(ISBLANK(D92),"-",$D$101/$D$98*D92)</f>
        <v>3464654.0569667388</v>
      </c>
      <c r="F92" s="604">
        <v>3308864</v>
      </c>
      <c r="G92" s="280">
        <f>IF(ISBLANK(F92),"-",$D$101/$F$98*F92)</f>
        <v>3447509.0228634775</v>
      </c>
      <c r="I92" s="876">
        <f>ABS((F96/D96*D95)-F95)/D95</f>
        <v>4.3916604639904861E-3</v>
      </c>
    </row>
    <row r="93" spans="1:12" ht="26.25" customHeight="1" x14ac:dyDescent="0.4">
      <c r="A93" s="265" t="s">
        <v>66</v>
      </c>
      <c r="B93" s="266">
        <v>1</v>
      </c>
      <c r="C93" s="338">
        <v>3</v>
      </c>
      <c r="D93" s="604">
        <v>4037264</v>
      </c>
      <c r="E93" s="279">
        <f>IF(ISBLANK(D93),"-",$D$101/$D$98*D93)</f>
        <v>3464118.6423808099</v>
      </c>
      <c r="F93" s="604">
        <v>3306250</v>
      </c>
      <c r="G93" s="280">
        <f>IF(ISBLANK(F93),"-",$D$101/$F$98*F93)</f>
        <v>3444785.4934026818</v>
      </c>
      <c r="I93" s="876"/>
    </row>
    <row r="94" spans="1:12" ht="27" customHeight="1" x14ac:dyDescent="0.4">
      <c r="A94" s="265" t="s">
        <v>67</v>
      </c>
      <c r="B94" s="266">
        <v>1</v>
      </c>
      <c r="C94" s="355">
        <v>4</v>
      </c>
      <c r="D94" s="605"/>
      <c r="E94" s="284" t="str">
        <f>IF(ISBLANK(D94),"-",$D$101/$D$98*D94)</f>
        <v>-</v>
      </c>
      <c r="F94" s="605"/>
      <c r="G94" s="285" t="str">
        <f>IF(ISBLANK(F94),"-",$D$101/$F$98*F94)</f>
        <v>-</v>
      </c>
      <c r="I94" s="286"/>
    </row>
    <row r="95" spans="1:12" ht="27" customHeight="1" x14ac:dyDescent="0.4">
      <c r="A95" s="265" t="s">
        <v>68</v>
      </c>
      <c r="B95" s="266">
        <v>1</v>
      </c>
      <c r="C95" s="356" t="s">
        <v>69</v>
      </c>
      <c r="D95" s="357">
        <f>AVERAGE(D91:D94)</f>
        <v>4035023</v>
      </c>
      <c r="E95" s="289">
        <f>AVERAGE(E91:E94)</f>
        <v>3462195.7832669211</v>
      </c>
      <c r="F95" s="358">
        <f>AVERAGE(F91:F94)</f>
        <v>3305239.6666666665</v>
      </c>
      <c r="G95" s="359">
        <f>AVERAGE(G91:G94)</f>
        <v>3443732.82599696</v>
      </c>
    </row>
    <row r="96" spans="1:12" ht="26.25" customHeight="1" x14ac:dyDescent="0.4">
      <c r="A96" s="265" t="s">
        <v>70</v>
      </c>
      <c r="B96" s="251">
        <v>1</v>
      </c>
      <c r="C96" s="360" t="s">
        <v>111</v>
      </c>
      <c r="D96" s="361">
        <v>9.86</v>
      </c>
      <c r="E96" s="281"/>
      <c r="F96" s="293">
        <v>8.1199999999999992</v>
      </c>
    </row>
    <row r="97" spans="1:10" ht="26.25" customHeight="1" x14ac:dyDescent="0.4">
      <c r="A97" s="265" t="s">
        <v>72</v>
      </c>
      <c r="B97" s="251">
        <v>1</v>
      </c>
      <c r="C97" s="362" t="s">
        <v>112</v>
      </c>
      <c r="D97" s="363">
        <f>D96*$B$87</f>
        <v>9.86</v>
      </c>
      <c r="E97" s="296"/>
      <c r="F97" s="295">
        <f>F96*$B$87</f>
        <v>8.1199999999999992</v>
      </c>
    </row>
    <row r="98" spans="1:10" ht="19.5" customHeight="1" x14ac:dyDescent="0.3">
      <c r="A98" s="265" t="s">
        <v>74</v>
      </c>
      <c r="B98" s="364">
        <f>(B97/B96)*(B95/B94)*(B93/B92)*(B91/B90)*B89</f>
        <v>100</v>
      </c>
      <c r="C98" s="362" t="s">
        <v>113</v>
      </c>
      <c r="D98" s="365">
        <f>D97*$B$83/100</f>
        <v>9.7120999999999995</v>
      </c>
      <c r="E98" s="299"/>
      <c r="F98" s="298">
        <f>F97*$B$83/100</f>
        <v>7.9981999999999998</v>
      </c>
    </row>
    <row r="99" spans="1:10" ht="19.5" customHeight="1" x14ac:dyDescent="0.3">
      <c r="A99" s="862" t="s">
        <v>76</v>
      </c>
      <c r="B99" s="877"/>
      <c r="C99" s="362" t="s">
        <v>114</v>
      </c>
      <c r="D99" s="366">
        <f>D98/$B$98</f>
        <v>9.7120999999999999E-2</v>
      </c>
      <c r="E99" s="299"/>
      <c r="F99" s="302">
        <f>F98/$B$98</f>
        <v>7.9981999999999998E-2</v>
      </c>
      <c r="G99" s="367"/>
      <c r="H99" s="291"/>
    </row>
    <row r="100" spans="1:10" ht="19.5" customHeight="1" x14ac:dyDescent="0.3">
      <c r="A100" s="864"/>
      <c r="B100" s="878"/>
      <c r="C100" s="362" t="s">
        <v>78</v>
      </c>
      <c r="D100" s="368">
        <f>$B$56/$B$116</f>
        <v>8.3333333333333329E-2</v>
      </c>
      <c r="F100" s="307"/>
      <c r="G100" s="369"/>
      <c r="H100" s="291"/>
    </row>
    <row r="101" spans="1:10" ht="18.75" x14ac:dyDescent="0.3">
      <c r="C101" s="362" t="s">
        <v>79</v>
      </c>
      <c r="D101" s="363">
        <f>D100*$B$98</f>
        <v>8.3333333333333321</v>
      </c>
      <c r="F101" s="307"/>
      <c r="G101" s="367"/>
      <c r="H101" s="291"/>
    </row>
    <row r="102" spans="1:10" ht="19.5" customHeight="1" x14ac:dyDescent="0.3">
      <c r="C102" s="370" t="s">
        <v>80</v>
      </c>
      <c r="D102" s="371">
        <f>D101/B34</f>
        <v>8.3333333333333321</v>
      </c>
      <c r="F102" s="311"/>
      <c r="G102" s="367"/>
      <c r="H102" s="291"/>
      <c r="J102" s="372"/>
    </row>
    <row r="103" spans="1:10" ht="18.75" x14ac:dyDescent="0.3">
      <c r="C103" s="373" t="s">
        <v>115</v>
      </c>
      <c r="D103" s="374">
        <f>AVERAGE(E91:E94,G91:G94)</f>
        <v>3452964.304631941</v>
      </c>
      <c r="F103" s="311"/>
      <c r="G103" s="375"/>
      <c r="H103" s="291"/>
      <c r="J103" s="376"/>
    </row>
    <row r="104" spans="1:10" ht="18.75" x14ac:dyDescent="0.3">
      <c r="C104" s="341" t="s">
        <v>82</v>
      </c>
      <c r="D104" s="377">
        <f>STDEV(E91:E94,G91:G94)/D103</f>
        <v>3.1163076710208587E-3</v>
      </c>
      <c r="F104" s="311"/>
      <c r="G104" s="367"/>
      <c r="H104" s="291"/>
      <c r="J104" s="376"/>
    </row>
    <row r="105" spans="1:10" ht="19.5" customHeight="1" x14ac:dyDescent="0.3">
      <c r="C105" s="343" t="s">
        <v>18</v>
      </c>
      <c r="D105" s="378">
        <f>COUNT(E91:E94,G91:G94)</f>
        <v>6</v>
      </c>
      <c r="F105" s="311"/>
      <c r="G105" s="367"/>
      <c r="H105" s="291"/>
      <c r="J105" s="376"/>
    </row>
    <row r="106" spans="1:10" ht="19.5" customHeight="1" x14ac:dyDescent="0.3">
      <c r="A106" s="315"/>
      <c r="B106" s="315"/>
      <c r="C106" s="315"/>
      <c r="D106" s="315"/>
      <c r="E106" s="315"/>
    </row>
    <row r="107" spans="1:10" ht="26.25" customHeight="1" x14ac:dyDescent="0.4">
      <c r="A107" s="263" t="s">
        <v>116</v>
      </c>
      <c r="B107" s="264">
        <v>900</v>
      </c>
      <c r="C107" s="379" t="s">
        <v>117</v>
      </c>
      <c r="D107" s="380" t="s">
        <v>61</v>
      </c>
      <c r="E107" s="381" t="s">
        <v>118</v>
      </c>
      <c r="F107" s="382" t="s">
        <v>119</v>
      </c>
    </row>
    <row r="108" spans="1:10" ht="26.25" customHeight="1" x14ac:dyDescent="0.4">
      <c r="A108" s="265" t="s">
        <v>120</v>
      </c>
      <c r="B108" s="266">
        <v>1</v>
      </c>
      <c r="C108" s="383">
        <v>1</v>
      </c>
      <c r="D108" s="384">
        <v>3058611</v>
      </c>
      <c r="E108" s="415">
        <f t="shared" ref="E108:E113" si="1">IF(ISBLANK(D108),"-",D108/$D$103*$D$100*$B$116)</f>
        <v>66.434461744153992</v>
      </c>
      <c r="F108" s="385">
        <f t="shared" ref="F108:F113" si="2">IF(ISBLANK(D108), "-", E108/$B$56)</f>
        <v>0.88579282325538655</v>
      </c>
    </row>
    <row r="109" spans="1:10" ht="26.25" customHeight="1" x14ac:dyDescent="0.4">
      <c r="A109" s="265" t="s">
        <v>93</v>
      </c>
      <c r="B109" s="266">
        <v>1</v>
      </c>
      <c r="C109" s="383">
        <v>2</v>
      </c>
      <c r="D109" s="384">
        <v>3058621</v>
      </c>
      <c r="E109" s="416">
        <f t="shared" si="1"/>
        <v>66.434678948832016</v>
      </c>
      <c r="F109" s="386">
        <f t="shared" si="2"/>
        <v>0.88579571931776024</v>
      </c>
    </row>
    <row r="110" spans="1:10" ht="26.25" customHeight="1" x14ac:dyDescent="0.4">
      <c r="A110" s="265" t="s">
        <v>94</v>
      </c>
      <c r="B110" s="266">
        <v>1</v>
      </c>
      <c r="C110" s="383">
        <v>3</v>
      </c>
      <c r="D110" s="384">
        <v>3052399</v>
      </c>
      <c r="E110" s="416">
        <f t="shared" si="1"/>
        <v>66.299534198168359</v>
      </c>
      <c r="F110" s="386">
        <f t="shared" si="2"/>
        <v>0.88399378930891148</v>
      </c>
    </row>
    <row r="111" spans="1:10" ht="26.25" customHeight="1" x14ac:dyDescent="0.4">
      <c r="A111" s="265" t="s">
        <v>95</v>
      </c>
      <c r="B111" s="266">
        <v>1</v>
      </c>
      <c r="C111" s="383">
        <v>4</v>
      </c>
      <c r="D111" s="384">
        <v>3054032</v>
      </c>
      <c r="E111" s="416">
        <f t="shared" si="1"/>
        <v>66.335003722088928</v>
      </c>
      <c r="F111" s="386">
        <f t="shared" si="2"/>
        <v>0.88446671629451901</v>
      </c>
    </row>
    <row r="112" spans="1:10" ht="26.25" customHeight="1" x14ac:dyDescent="0.4">
      <c r="A112" s="265" t="s">
        <v>96</v>
      </c>
      <c r="B112" s="266">
        <v>1</v>
      </c>
      <c r="C112" s="383">
        <v>5</v>
      </c>
      <c r="D112" s="384">
        <v>3059073</v>
      </c>
      <c r="E112" s="416">
        <f t="shared" si="1"/>
        <v>66.444496600278484</v>
      </c>
      <c r="F112" s="386">
        <f t="shared" si="2"/>
        <v>0.88592662133704647</v>
      </c>
    </row>
    <row r="113" spans="1:10" ht="26.25" customHeight="1" x14ac:dyDescent="0.4">
      <c r="A113" s="265" t="s">
        <v>98</v>
      </c>
      <c r="B113" s="266">
        <v>1</v>
      </c>
      <c r="C113" s="387">
        <v>6</v>
      </c>
      <c r="D113" s="388">
        <v>3056377</v>
      </c>
      <c r="E113" s="417">
        <f t="shared" si="1"/>
        <v>66.385938219084466</v>
      </c>
      <c r="F113" s="389">
        <f t="shared" si="2"/>
        <v>0.88514584292112619</v>
      </c>
    </row>
    <row r="114" spans="1:10" ht="26.25" customHeight="1" x14ac:dyDescent="0.4">
      <c r="A114" s="265" t="s">
        <v>99</v>
      </c>
      <c r="B114" s="266">
        <v>1</v>
      </c>
      <c r="C114" s="383"/>
      <c r="D114" s="338"/>
      <c r="E114" s="239"/>
      <c r="F114" s="390"/>
    </row>
    <row r="115" spans="1:10" ht="26.25" customHeight="1" x14ac:dyDescent="0.4">
      <c r="A115" s="265" t="s">
        <v>100</v>
      </c>
      <c r="B115" s="266">
        <v>1</v>
      </c>
      <c r="C115" s="383"/>
      <c r="D115" s="391" t="s">
        <v>69</v>
      </c>
      <c r="E115" s="419">
        <f>AVERAGE(E108:E113)</f>
        <v>66.389018905434355</v>
      </c>
      <c r="F115" s="392">
        <f>AVERAGE(F108:F113)</f>
        <v>0.88518691873912492</v>
      </c>
    </row>
    <row r="116" spans="1:10" ht="27" customHeight="1" x14ac:dyDescent="0.4">
      <c r="A116" s="265" t="s">
        <v>101</v>
      </c>
      <c r="B116" s="297">
        <f>(B115/B114)*(B113/B112)*(B111/B110)*(B109/B108)*B107</f>
        <v>900</v>
      </c>
      <c r="C116" s="393"/>
      <c r="D116" s="356" t="s">
        <v>82</v>
      </c>
      <c r="E116" s="394">
        <f>STDEV(E108:E113)/E115</f>
        <v>9.0782947786322292E-4</v>
      </c>
      <c r="F116" s="394">
        <f>STDEV(F108:F113)/F115</f>
        <v>9.0782947786322997E-4</v>
      </c>
      <c r="I116" s="239"/>
    </row>
    <row r="117" spans="1:10" ht="27" customHeight="1" x14ac:dyDescent="0.4">
      <c r="A117" s="862" t="s">
        <v>76</v>
      </c>
      <c r="B117" s="863"/>
      <c r="C117" s="395"/>
      <c r="D117" s="396" t="s">
        <v>18</v>
      </c>
      <c r="E117" s="397">
        <f>COUNT(E108:E113)</f>
        <v>6</v>
      </c>
      <c r="F117" s="397">
        <f>COUNT(F108:F113)</f>
        <v>6</v>
      </c>
      <c r="I117" s="239"/>
      <c r="J117" s="376"/>
    </row>
    <row r="118" spans="1:10" ht="19.5" customHeight="1" x14ac:dyDescent="0.3">
      <c r="A118" s="864"/>
      <c r="B118" s="865"/>
      <c r="C118" s="239"/>
      <c r="D118" s="239"/>
      <c r="E118" s="239"/>
      <c r="F118" s="338"/>
      <c r="G118" s="239"/>
      <c r="H118" s="239"/>
      <c r="I118" s="239"/>
    </row>
    <row r="119" spans="1:10" ht="18.75" x14ac:dyDescent="0.3">
      <c r="A119" s="406"/>
      <c r="B119" s="261"/>
      <c r="C119" s="239"/>
      <c r="D119" s="239"/>
      <c r="E119" s="239"/>
      <c r="F119" s="338"/>
      <c r="G119" s="239"/>
      <c r="H119" s="239"/>
      <c r="I119" s="239"/>
    </row>
    <row r="120" spans="1:10" ht="26.25" customHeight="1" x14ac:dyDescent="0.4">
      <c r="A120" s="249" t="s">
        <v>104</v>
      </c>
      <c r="B120" s="345" t="s">
        <v>121</v>
      </c>
      <c r="C120" s="866" t="str">
        <f>B20</f>
        <v xml:space="preserve"> ISONIAZID</v>
      </c>
      <c r="D120" s="866"/>
      <c r="E120" s="346" t="s">
        <v>122</v>
      </c>
      <c r="F120" s="346"/>
      <c r="G120" s="347">
        <f>F115</f>
        <v>0.88518691873912492</v>
      </c>
      <c r="H120" s="239"/>
      <c r="I120" s="239"/>
    </row>
    <row r="121" spans="1:10" ht="19.5" customHeight="1" x14ac:dyDescent="0.3">
      <c r="A121" s="398"/>
      <c r="B121" s="398"/>
      <c r="C121" s="399"/>
      <c r="D121" s="399"/>
      <c r="E121" s="399"/>
      <c r="F121" s="399"/>
      <c r="G121" s="399"/>
      <c r="H121" s="399"/>
    </row>
    <row r="122" spans="1:10" ht="18.75" x14ac:dyDescent="0.3">
      <c r="B122" s="867" t="s">
        <v>24</v>
      </c>
      <c r="C122" s="867"/>
      <c r="E122" s="352" t="s">
        <v>25</v>
      </c>
      <c r="F122" s="400"/>
      <c r="G122" s="867" t="s">
        <v>26</v>
      </c>
      <c r="H122" s="867"/>
    </row>
    <row r="123" spans="1:10" ht="69.95" customHeight="1" x14ac:dyDescent="0.3">
      <c r="A123" s="401" t="s">
        <v>27</v>
      </c>
      <c r="B123" s="402"/>
      <c r="C123" s="402"/>
      <c r="E123" s="402"/>
      <c r="F123" s="239"/>
      <c r="G123" s="403"/>
      <c r="H123" s="403"/>
    </row>
    <row r="124" spans="1:10" ht="69.95" customHeight="1" x14ac:dyDescent="0.3">
      <c r="A124" s="401" t="s">
        <v>28</v>
      </c>
      <c r="B124" s="404"/>
      <c r="C124" s="404"/>
      <c r="E124" s="404"/>
      <c r="F124" s="239"/>
      <c r="G124" s="405"/>
      <c r="H124" s="405"/>
    </row>
    <row r="125" spans="1:10" ht="18.75" x14ac:dyDescent="0.3">
      <c r="A125" s="337"/>
      <c r="B125" s="337"/>
      <c r="C125" s="338"/>
      <c r="D125" s="338"/>
      <c r="E125" s="338"/>
      <c r="F125" s="342"/>
      <c r="G125" s="338"/>
      <c r="H125" s="338"/>
      <c r="I125" s="239"/>
    </row>
    <row r="126" spans="1:10" ht="18.75" x14ac:dyDescent="0.3">
      <c r="A126" s="337"/>
      <c r="B126" s="337"/>
      <c r="C126" s="338"/>
      <c r="D126" s="338"/>
      <c r="E126" s="338"/>
      <c r="F126" s="342"/>
      <c r="G126" s="338"/>
      <c r="H126" s="338"/>
      <c r="I126" s="239"/>
    </row>
    <row r="127" spans="1:10" ht="18.75" x14ac:dyDescent="0.3">
      <c r="A127" s="337"/>
      <c r="B127" s="337"/>
      <c r="C127" s="338"/>
      <c r="D127" s="338"/>
      <c r="E127" s="338"/>
      <c r="F127" s="342"/>
      <c r="G127" s="338"/>
      <c r="H127" s="338"/>
      <c r="I127" s="239"/>
    </row>
    <row r="128" spans="1:10" ht="18.75" x14ac:dyDescent="0.3">
      <c r="A128" s="337"/>
      <c r="B128" s="337"/>
      <c r="C128" s="338"/>
      <c r="D128" s="338"/>
      <c r="E128" s="338"/>
      <c r="F128" s="342"/>
      <c r="G128" s="338"/>
      <c r="H128" s="338"/>
      <c r="I128" s="239"/>
    </row>
    <row r="129" spans="1:9" ht="18.75" x14ac:dyDescent="0.3">
      <c r="A129" s="337"/>
      <c r="B129" s="337"/>
      <c r="C129" s="338"/>
      <c r="D129" s="338"/>
      <c r="E129" s="338"/>
      <c r="F129" s="342"/>
      <c r="G129" s="338"/>
      <c r="H129" s="338"/>
      <c r="I129" s="239"/>
    </row>
    <row r="130" spans="1:9" ht="18.75" x14ac:dyDescent="0.3">
      <c r="A130" s="337"/>
      <c r="B130" s="337"/>
      <c r="C130" s="338"/>
      <c r="D130" s="338"/>
      <c r="E130" s="338"/>
      <c r="F130" s="342"/>
      <c r="G130" s="338"/>
      <c r="H130" s="338"/>
      <c r="I130" s="239"/>
    </row>
    <row r="131" spans="1:9" ht="18.75" x14ac:dyDescent="0.3">
      <c r="A131" s="337"/>
      <c r="B131" s="337"/>
      <c r="C131" s="338"/>
      <c r="D131" s="338"/>
      <c r="E131" s="338"/>
      <c r="F131" s="342"/>
      <c r="G131" s="338"/>
      <c r="H131" s="338"/>
      <c r="I131" s="239"/>
    </row>
    <row r="132" spans="1:9" ht="18.75" x14ac:dyDescent="0.3">
      <c r="A132" s="337"/>
      <c r="B132" s="337"/>
      <c r="C132" s="338"/>
      <c r="D132" s="338"/>
      <c r="E132" s="338"/>
      <c r="F132" s="342"/>
      <c r="G132" s="338"/>
      <c r="H132" s="338"/>
      <c r="I132" s="239"/>
    </row>
    <row r="133" spans="1:9" ht="18.75" x14ac:dyDescent="0.3">
      <c r="A133" s="337"/>
      <c r="B133" s="337"/>
      <c r="C133" s="338"/>
      <c r="D133" s="338"/>
      <c r="E133" s="338"/>
      <c r="F133" s="342"/>
      <c r="G133" s="338"/>
      <c r="H133" s="338"/>
      <c r="I133" s="239"/>
    </row>
    <row r="250" spans="1:1" x14ac:dyDescent="0.25">
      <c r="A250" s="2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26" priority="1" operator="greaterThan">
      <formula>0.02</formula>
    </cfRule>
  </conditionalFormatting>
  <conditionalFormatting sqref="D51">
    <cfRule type="cellIs" dxfId="25" priority="2" operator="greaterThan">
      <formula>0.02</formula>
    </cfRule>
  </conditionalFormatting>
  <conditionalFormatting sqref="G73">
    <cfRule type="cellIs" dxfId="24" priority="3" operator="greaterThan">
      <formula>0.02</formula>
    </cfRule>
  </conditionalFormatting>
  <conditionalFormatting sqref="H73">
    <cfRule type="cellIs" dxfId="23" priority="4" operator="greaterThan">
      <formula>0.02</formula>
    </cfRule>
  </conditionalFormatting>
  <conditionalFormatting sqref="D104">
    <cfRule type="cellIs" dxfId="22" priority="5" operator="greaterThan">
      <formula>0.02</formula>
    </cfRule>
  </conditionalFormatting>
  <conditionalFormatting sqref="I39">
    <cfRule type="cellIs" dxfId="21" priority="6" operator="lessThanOrEqual">
      <formula>0.02</formula>
    </cfRule>
  </conditionalFormatting>
  <conditionalFormatting sqref="I39">
    <cfRule type="cellIs" dxfId="20" priority="7" operator="greaterThan">
      <formula>0.02</formula>
    </cfRule>
  </conditionalFormatting>
  <conditionalFormatting sqref="I92">
    <cfRule type="cellIs" dxfId="19" priority="8" operator="lessThanOrEqual">
      <formula>0.02</formula>
    </cfRule>
  </conditionalFormatting>
  <conditionalFormatting sqref="I92">
    <cfRule type="cellIs" dxfId="18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view="pageBreakPreview" topLeftCell="A16" zoomScale="70" zoomScaleNormal="100" zoomScaleSheetLayoutView="70" workbookViewId="0">
      <selection activeCell="B39" sqref="B39:B42"/>
    </sheetView>
  </sheetViews>
  <sheetFormatPr defaultRowHeight="13.5" x14ac:dyDescent="0.25"/>
  <cols>
    <col min="1" max="1" width="27.5703125" style="607" customWidth="1"/>
    <col min="2" max="2" width="20.42578125" style="607" customWidth="1"/>
    <col min="3" max="3" width="31.85546875" style="607" customWidth="1"/>
    <col min="4" max="4" width="25.85546875" style="607" customWidth="1"/>
    <col min="5" max="5" width="25.7109375" style="607" customWidth="1"/>
    <col min="6" max="6" width="23.140625" style="607" customWidth="1"/>
    <col min="7" max="7" width="28.42578125" style="607" customWidth="1"/>
    <col min="8" max="8" width="21.5703125" style="607" customWidth="1"/>
    <col min="9" max="9" width="9.140625" style="607" customWidth="1"/>
    <col min="10" max="16384" width="9.140625" style="44"/>
  </cols>
  <sheetData>
    <row r="14" spans="1:6" ht="15" customHeight="1" x14ac:dyDescent="0.3">
      <c r="A14" s="1"/>
      <c r="C14" s="3"/>
      <c r="F14" s="3"/>
    </row>
    <row r="15" spans="1:6" ht="18.75" customHeight="1" x14ac:dyDescent="0.3">
      <c r="A15" s="899" t="s">
        <v>0</v>
      </c>
      <c r="B15" s="899"/>
      <c r="C15" s="899"/>
      <c r="D15" s="899"/>
      <c r="E15" s="899"/>
    </row>
    <row r="16" spans="1:6" ht="16.5" customHeight="1" x14ac:dyDescent="0.3">
      <c r="A16" s="56" t="s">
        <v>1</v>
      </c>
      <c r="B16" s="52" t="s">
        <v>2</v>
      </c>
    </row>
    <row r="17" spans="1:5" ht="16.5" customHeight="1" x14ac:dyDescent="0.3">
      <c r="A17" s="8" t="s">
        <v>3</v>
      </c>
      <c r="B17" s="8" t="s">
        <v>5</v>
      </c>
      <c r="D17" s="9"/>
      <c r="E17" s="53"/>
    </row>
    <row r="18" spans="1:5" ht="16.5" customHeight="1" x14ac:dyDescent="0.3">
      <c r="A18" s="55" t="s">
        <v>4</v>
      </c>
      <c r="B18" s="654" t="s">
        <v>137</v>
      </c>
      <c r="C18" s="53"/>
      <c r="D18" s="53"/>
      <c r="E18" s="53"/>
    </row>
    <row r="19" spans="1:5" ht="16.5" customHeight="1" x14ac:dyDescent="0.3">
      <c r="A19" s="55" t="s">
        <v>6</v>
      </c>
      <c r="B19" s="12" t="s">
        <v>133</v>
      </c>
      <c r="C19" s="53"/>
      <c r="D19" s="53"/>
      <c r="E19" s="53"/>
    </row>
    <row r="20" spans="1:5" ht="16.5" customHeight="1" x14ac:dyDescent="0.3">
      <c r="A20" s="8" t="s">
        <v>7</v>
      </c>
      <c r="B20" s="12">
        <v>43.25</v>
      </c>
      <c r="C20" s="53"/>
      <c r="D20" s="53"/>
      <c r="E20" s="53"/>
    </row>
    <row r="21" spans="1:5" ht="16.5" customHeight="1" x14ac:dyDescent="0.3">
      <c r="A21" s="8" t="s">
        <v>8</v>
      </c>
      <c r="B21" s="13">
        <f>B20/100</f>
        <v>0.4325</v>
      </c>
      <c r="C21" s="53"/>
      <c r="D21" s="53"/>
      <c r="E21" s="53"/>
    </row>
    <row r="22" spans="1:5" ht="15.75" customHeight="1" x14ac:dyDescent="0.25">
      <c r="A22" s="53"/>
      <c r="B22" s="53"/>
      <c r="C22" s="53"/>
      <c r="D22" s="53"/>
      <c r="E22" s="53"/>
    </row>
    <row r="23" spans="1:5" ht="16.5" customHeight="1" x14ac:dyDescent="0.3">
      <c r="A23" s="16" t="s">
        <v>11</v>
      </c>
      <c r="B23" s="15" t="s">
        <v>12</v>
      </c>
      <c r="C23" s="16" t="s">
        <v>13</v>
      </c>
      <c r="D23" s="16" t="s">
        <v>14</v>
      </c>
      <c r="E23" s="16" t="s">
        <v>15</v>
      </c>
    </row>
    <row r="24" spans="1:5" ht="16.5" customHeight="1" x14ac:dyDescent="0.3">
      <c r="A24" s="17">
        <v>1</v>
      </c>
      <c r="B24" s="18">
        <v>10712237</v>
      </c>
      <c r="C24" s="18">
        <v>8316</v>
      </c>
      <c r="D24" s="19">
        <v>1.1000000000000001</v>
      </c>
      <c r="E24" s="20">
        <v>2.68</v>
      </c>
    </row>
    <row r="25" spans="1:5" ht="16.5" customHeight="1" x14ac:dyDescent="0.3">
      <c r="A25" s="17">
        <v>2</v>
      </c>
      <c r="B25" s="18">
        <v>10710060</v>
      </c>
      <c r="C25" s="18">
        <v>8309.5</v>
      </c>
      <c r="D25" s="19">
        <v>1.1000000000000001</v>
      </c>
      <c r="E25" s="19">
        <v>2.68</v>
      </c>
    </row>
    <row r="26" spans="1:5" ht="16.5" customHeight="1" x14ac:dyDescent="0.3">
      <c r="A26" s="17">
        <v>3</v>
      </c>
      <c r="B26" s="18">
        <v>10711877</v>
      </c>
      <c r="C26" s="18">
        <v>8321</v>
      </c>
      <c r="D26" s="19">
        <v>1.1000000000000001</v>
      </c>
      <c r="E26" s="19">
        <v>2.68</v>
      </c>
    </row>
    <row r="27" spans="1:5" ht="16.5" customHeight="1" x14ac:dyDescent="0.3">
      <c r="A27" s="17">
        <v>4</v>
      </c>
      <c r="B27" s="18">
        <v>10711860</v>
      </c>
      <c r="C27" s="18">
        <v>8398.1</v>
      </c>
      <c r="D27" s="19">
        <v>1</v>
      </c>
      <c r="E27" s="19">
        <v>2.6869999999999998</v>
      </c>
    </row>
    <row r="28" spans="1:5" ht="16.5" customHeight="1" x14ac:dyDescent="0.3">
      <c r="A28" s="17">
        <v>5</v>
      </c>
      <c r="B28" s="18">
        <v>10709634</v>
      </c>
      <c r="C28" s="18">
        <v>8367.7000000000007</v>
      </c>
      <c r="D28" s="19">
        <v>1.1000000000000001</v>
      </c>
      <c r="E28" s="19">
        <v>2.68</v>
      </c>
    </row>
    <row r="29" spans="1:5" ht="16.5" customHeight="1" x14ac:dyDescent="0.3">
      <c r="A29" s="17">
        <v>6</v>
      </c>
      <c r="B29" s="21">
        <v>10711142</v>
      </c>
      <c r="C29" s="21">
        <v>8363.2000000000007</v>
      </c>
      <c r="D29" s="22">
        <v>1.1000000000000001</v>
      </c>
      <c r="E29" s="22">
        <v>2.68</v>
      </c>
    </row>
    <row r="30" spans="1:5" ht="16.5" customHeight="1" x14ac:dyDescent="0.3">
      <c r="A30" s="23" t="s">
        <v>16</v>
      </c>
      <c r="B30" s="24">
        <f>AVERAGE(B24:B29)</f>
        <v>10711135</v>
      </c>
      <c r="C30" s="25">
        <f>AVERAGE(C24:C29)</f>
        <v>8345.9166666666661</v>
      </c>
      <c r="D30" s="26">
        <f>AVERAGE(D24:D29)</f>
        <v>1.0833333333333333</v>
      </c>
      <c r="E30" s="26">
        <f>AVERAGE(E24:E29)</f>
        <v>2.6811666666666665</v>
      </c>
    </row>
    <row r="31" spans="1:5" ht="16.5" customHeight="1" x14ac:dyDescent="0.3">
      <c r="A31" s="27" t="s">
        <v>17</v>
      </c>
      <c r="B31" s="28">
        <f>(STDEV(B24:B29)/B30)</f>
        <v>9.9675642676570392E-5</v>
      </c>
      <c r="C31" s="29"/>
      <c r="D31" s="29"/>
      <c r="E31" s="30"/>
    </row>
    <row r="32" spans="1:5" s="607" customFormat="1" ht="16.5" customHeight="1" x14ac:dyDescent="0.3">
      <c r="A32" s="31" t="s">
        <v>18</v>
      </c>
      <c r="B32" s="32">
        <f>COUNT(B24:B29)</f>
        <v>6</v>
      </c>
      <c r="C32" s="33"/>
      <c r="D32" s="54"/>
      <c r="E32" s="35"/>
    </row>
    <row r="33" spans="1:5" s="607" customFormat="1" ht="15.75" customHeight="1" x14ac:dyDescent="0.25">
      <c r="A33" s="53"/>
      <c r="B33" s="53"/>
      <c r="C33" s="53"/>
      <c r="D33" s="53"/>
      <c r="E33" s="53"/>
    </row>
    <row r="34" spans="1:5" s="607" customFormat="1" ht="16.5" customHeight="1" x14ac:dyDescent="0.3">
      <c r="A34" s="55" t="s">
        <v>19</v>
      </c>
      <c r="B34" s="40" t="s">
        <v>20</v>
      </c>
      <c r="C34" s="39"/>
      <c r="D34" s="39"/>
      <c r="E34" s="39"/>
    </row>
    <row r="35" spans="1:5" ht="16.5" customHeight="1" x14ac:dyDescent="0.3">
      <c r="A35" s="55"/>
      <c r="B35" s="40" t="s">
        <v>21</v>
      </c>
      <c r="C35" s="39"/>
      <c r="D35" s="39"/>
      <c r="E35" s="39"/>
    </row>
    <row r="36" spans="1:5" ht="16.5" customHeight="1" x14ac:dyDescent="0.3">
      <c r="A36" s="55"/>
      <c r="B36" s="40" t="s">
        <v>22</v>
      </c>
      <c r="C36" s="39"/>
      <c r="D36" s="39"/>
      <c r="E36" s="39"/>
    </row>
    <row r="37" spans="1:5" ht="15.75" customHeight="1" x14ac:dyDescent="0.25">
      <c r="A37" s="53"/>
      <c r="B37" s="53"/>
      <c r="C37" s="53"/>
      <c r="D37" s="53"/>
      <c r="E37" s="53"/>
    </row>
    <row r="38" spans="1:5" ht="16.5" customHeight="1" x14ac:dyDescent="0.3">
      <c r="A38" s="56" t="s">
        <v>1</v>
      </c>
      <c r="B38" s="52" t="s">
        <v>23</v>
      </c>
    </row>
    <row r="39" spans="1:5" ht="16.5" customHeight="1" x14ac:dyDescent="0.3">
      <c r="A39" s="55" t="s">
        <v>4</v>
      </c>
      <c r="B39" s="654" t="s">
        <v>137</v>
      </c>
      <c r="C39" s="53"/>
      <c r="D39" s="53"/>
      <c r="E39" s="53"/>
    </row>
    <row r="40" spans="1:5" ht="16.5" customHeight="1" x14ac:dyDescent="0.3">
      <c r="A40" s="55" t="s">
        <v>6</v>
      </c>
      <c r="B40" s="12" t="s">
        <v>133</v>
      </c>
      <c r="C40" s="53"/>
      <c r="D40" s="53"/>
      <c r="E40" s="53"/>
    </row>
    <row r="41" spans="1:5" ht="16.5" customHeight="1" x14ac:dyDescent="0.3">
      <c r="A41" s="8" t="s">
        <v>7</v>
      </c>
      <c r="B41" s="12">
        <v>43.25</v>
      </c>
      <c r="C41" s="53"/>
      <c r="D41" s="53"/>
      <c r="E41" s="53"/>
    </row>
    <row r="42" spans="1:5" ht="16.5" customHeight="1" x14ac:dyDescent="0.3">
      <c r="A42" s="8" t="s">
        <v>8</v>
      </c>
      <c r="B42" s="13">
        <f>B41/100</f>
        <v>0.4325</v>
      </c>
      <c r="C42" s="53"/>
      <c r="D42" s="53"/>
      <c r="E42" s="53"/>
    </row>
    <row r="43" spans="1:5" ht="15.75" customHeight="1" x14ac:dyDescent="0.25">
      <c r="A43" s="53"/>
      <c r="B43" s="53"/>
      <c r="C43" s="53"/>
      <c r="D43" s="53"/>
      <c r="E43" s="53"/>
    </row>
    <row r="44" spans="1:5" ht="16.5" customHeight="1" x14ac:dyDescent="0.3">
      <c r="A44" s="16" t="s">
        <v>11</v>
      </c>
      <c r="B44" s="15" t="s">
        <v>12</v>
      </c>
      <c r="C44" s="16" t="s">
        <v>13</v>
      </c>
      <c r="D44" s="16" t="s">
        <v>14</v>
      </c>
      <c r="E44" s="16" t="s">
        <v>15</v>
      </c>
    </row>
    <row r="45" spans="1:5" ht="16.5" customHeight="1" x14ac:dyDescent="0.3">
      <c r="A45" s="17">
        <v>1</v>
      </c>
      <c r="B45" s="18">
        <v>10712237</v>
      </c>
      <c r="C45" s="18">
        <v>8316</v>
      </c>
      <c r="D45" s="19">
        <v>1.1000000000000001</v>
      </c>
      <c r="E45" s="20">
        <v>2.68</v>
      </c>
    </row>
    <row r="46" spans="1:5" ht="16.5" customHeight="1" x14ac:dyDescent="0.3">
      <c r="A46" s="17">
        <v>2</v>
      </c>
      <c r="B46" s="18">
        <v>10710060</v>
      </c>
      <c r="C46" s="18">
        <v>8309.5</v>
      </c>
      <c r="D46" s="19">
        <v>1.1000000000000001</v>
      </c>
      <c r="E46" s="19">
        <v>2.68</v>
      </c>
    </row>
    <row r="47" spans="1:5" ht="16.5" customHeight="1" x14ac:dyDescent="0.3">
      <c r="A47" s="17">
        <v>3</v>
      </c>
      <c r="B47" s="18">
        <v>10711877</v>
      </c>
      <c r="C47" s="18">
        <v>8321</v>
      </c>
      <c r="D47" s="19">
        <v>1.1000000000000001</v>
      </c>
      <c r="E47" s="19">
        <v>2.68</v>
      </c>
    </row>
    <row r="48" spans="1:5" ht="16.5" customHeight="1" x14ac:dyDescent="0.3">
      <c r="A48" s="17">
        <v>4</v>
      </c>
      <c r="B48" s="18">
        <v>10711860</v>
      </c>
      <c r="C48" s="18">
        <v>8398.1</v>
      </c>
      <c r="D48" s="19">
        <v>1</v>
      </c>
      <c r="E48" s="19">
        <v>2.6869999999999998</v>
      </c>
    </row>
    <row r="49" spans="1:7" ht="16.5" customHeight="1" x14ac:dyDescent="0.3">
      <c r="A49" s="17">
        <v>5</v>
      </c>
      <c r="B49" s="18">
        <v>10709634</v>
      </c>
      <c r="C49" s="18">
        <v>8367.7000000000007</v>
      </c>
      <c r="D49" s="19">
        <v>1.1000000000000001</v>
      </c>
      <c r="E49" s="19">
        <v>2.68</v>
      </c>
    </row>
    <row r="50" spans="1:7" ht="16.5" customHeight="1" x14ac:dyDescent="0.3">
      <c r="A50" s="17">
        <v>6</v>
      </c>
      <c r="B50" s="21">
        <v>10711142</v>
      </c>
      <c r="C50" s="21">
        <v>8363.2000000000007</v>
      </c>
      <c r="D50" s="22">
        <v>1.1000000000000001</v>
      </c>
      <c r="E50" s="22">
        <v>2.68</v>
      </c>
    </row>
    <row r="51" spans="1:7" ht="16.5" customHeight="1" x14ac:dyDescent="0.3">
      <c r="A51" s="23" t="s">
        <v>16</v>
      </c>
      <c r="B51" s="24">
        <f>AVERAGE(B45:B50)</f>
        <v>10711135</v>
      </c>
      <c r="C51" s="25">
        <f>AVERAGE(C45:C50)</f>
        <v>8345.9166666666661</v>
      </c>
      <c r="D51" s="26">
        <f>AVERAGE(D45:D50)</f>
        <v>1.0833333333333333</v>
      </c>
      <c r="E51" s="26">
        <f>AVERAGE(E45:E50)</f>
        <v>2.6811666666666665</v>
      </c>
    </row>
    <row r="52" spans="1:7" ht="16.5" customHeight="1" x14ac:dyDescent="0.3">
      <c r="A52" s="27" t="s">
        <v>17</v>
      </c>
      <c r="B52" s="28">
        <f>(STDEV(B45:B50)/B51)</f>
        <v>9.9675642676570392E-5</v>
      </c>
      <c r="C52" s="29"/>
      <c r="D52" s="29"/>
      <c r="E52" s="30"/>
    </row>
    <row r="53" spans="1:7" s="607" customFormat="1" ht="16.5" customHeight="1" x14ac:dyDescent="0.3">
      <c r="A53" s="31" t="s">
        <v>18</v>
      </c>
      <c r="B53" s="32">
        <f>COUNT(B45:B50)</f>
        <v>6</v>
      </c>
      <c r="C53" s="33"/>
      <c r="D53" s="54"/>
      <c r="E53" s="35"/>
    </row>
    <row r="54" spans="1:7" s="607" customFormat="1" ht="15.75" customHeight="1" x14ac:dyDescent="0.25">
      <c r="A54" s="53"/>
      <c r="B54" s="53"/>
      <c r="C54" s="53"/>
      <c r="D54" s="53"/>
      <c r="E54" s="53"/>
    </row>
    <row r="55" spans="1:7" s="607" customFormat="1" ht="16.5" customHeight="1" x14ac:dyDescent="0.3">
      <c r="A55" s="55" t="s">
        <v>19</v>
      </c>
      <c r="B55" s="40" t="s">
        <v>20</v>
      </c>
      <c r="C55" s="39"/>
      <c r="D55" s="39"/>
      <c r="E55" s="39"/>
    </row>
    <row r="56" spans="1:7" ht="16.5" customHeight="1" x14ac:dyDescent="0.3">
      <c r="A56" s="55"/>
      <c r="B56" s="40" t="s">
        <v>21</v>
      </c>
      <c r="C56" s="39"/>
      <c r="D56" s="39"/>
      <c r="E56" s="39"/>
    </row>
    <row r="57" spans="1:7" ht="16.5" customHeight="1" x14ac:dyDescent="0.3">
      <c r="A57" s="55"/>
      <c r="B57" s="40" t="s">
        <v>22</v>
      </c>
      <c r="C57" s="39"/>
      <c r="D57" s="39"/>
      <c r="E57" s="39"/>
    </row>
    <row r="58" spans="1:7" ht="14.25" customHeight="1" thickBot="1" x14ac:dyDescent="0.3">
      <c r="A58" s="41"/>
      <c r="B58" s="606"/>
      <c r="D58" s="43"/>
      <c r="F58" s="44"/>
      <c r="G58" s="44"/>
    </row>
    <row r="59" spans="1:7" ht="15" customHeight="1" x14ac:dyDescent="0.3">
      <c r="B59" s="900" t="s">
        <v>24</v>
      </c>
      <c r="C59" s="900"/>
      <c r="E59" s="608" t="s">
        <v>25</v>
      </c>
      <c r="F59" s="46"/>
      <c r="G59" s="608" t="s">
        <v>26</v>
      </c>
    </row>
    <row r="60" spans="1:7" ht="15" customHeight="1" x14ac:dyDescent="0.3">
      <c r="A60" s="47" t="s">
        <v>27</v>
      </c>
      <c r="B60" s="49"/>
      <c r="C60" s="49"/>
      <c r="E60" s="49"/>
      <c r="G60" s="49"/>
    </row>
    <row r="61" spans="1:7" ht="15" customHeight="1" x14ac:dyDescent="0.3">
      <c r="A61" s="47" t="s">
        <v>28</v>
      </c>
      <c r="B61" s="50"/>
      <c r="C61" s="50"/>
      <c r="E61" s="50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A100" zoomScale="56" zoomScaleNormal="40" zoomScalePageLayoutView="56" workbookViewId="0">
      <selection activeCell="B23" sqref="B23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860" t="s">
        <v>43</v>
      </c>
      <c r="B1" s="860"/>
      <c r="C1" s="860"/>
      <c r="D1" s="860"/>
      <c r="E1" s="860"/>
      <c r="F1" s="860"/>
      <c r="G1" s="860"/>
      <c r="H1" s="860"/>
      <c r="I1" s="860"/>
    </row>
    <row r="2" spans="1:9" ht="18.75" customHeight="1" x14ac:dyDescent="0.25">
      <c r="A2" s="860"/>
      <c r="B2" s="860"/>
      <c r="C2" s="860"/>
      <c r="D2" s="860"/>
      <c r="E2" s="860"/>
      <c r="F2" s="860"/>
      <c r="G2" s="860"/>
      <c r="H2" s="860"/>
      <c r="I2" s="860"/>
    </row>
    <row r="3" spans="1:9" ht="18.75" customHeight="1" x14ac:dyDescent="0.25">
      <c r="A3" s="860"/>
      <c r="B3" s="860"/>
      <c r="C3" s="860"/>
      <c r="D3" s="860"/>
      <c r="E3" s="860"/>
      <c r="F3" s="860"/>
      <c r="G3" s="860"/>
      <c r="H3" s="860"/>
      <c r="I3" s="860"/>
    </row>
    <row r="4" spans="1:9" ht="18.75" customHeight="1" x14ac:dyDescent="0.25">
      <c r="A4" s="860"/>
      <c r="B4" s="860"/>
      <c r="C4" s="860"/>
      <c r="D4" s="860"/>
      <c r="E4" s="860"/>
      <c r="F4" s="860"/>
      <c r="G4" s="860"/>
      <c r="H4" s="860"/>
      <c r="I4" s="860"/>
    </row>
    <row r="5" spans="1:9" ht="18.75" customHeight="1" x14ac:dyDescent="0.25">
      <c r="A5" s="860"/>
      <c r="B5" s="860"/>
      <c r="C5" s="860"/>
      <c r="D5" s="860"/>
      <c r="E5" s="860"/>
      <c r="F5" s="860"/>
      <c r="G5" s="860"/>
      <c r="H5" s="860"/>
      <c r="I5" s="860"/>
    </row>
    <row r="6" spans="1:9" ht="18.75" customHeight="1" x14ac:dyDescent="0.25">
      <c r="A6" s="860"/>
      <c r="B6" s="860"/>
      <c r="C6" s="860"/>
      <c r="D6" s="860"/>
      <c r="E6" s="860"/>
      <c r="F6" s="860"/>
      <c r="G6" s="860"/>
      <c r="H6" s="860"/>
      <c r="I6" s="860"/>
    </row>
    <row r="7" spans="1:9" ht="18.75" customHeight="1" x14ac:dyDescent="0.25">
      <c r="A7" s="860"/>
      <c r="B7" s="860"/>
      <c r="C7" s="860"/>
      <c r="D7" s="860"/>
      <c r="E7" s="860"/>
      <c r="F7" s="860"/>
      <c r="G7" s="860"/>
      <c r="H7" s="860"/>
      <c r="I7" s="860"/>
    </row>
    <row r="8" spans="1:9" x14ac:dyDescent="0.25">
      <c r="A8" s="861" t="s">
        <v>44</v>
      </c>
      <c r="B8" s="861"/>
      <c r="C8" s="861"/>
      <c r="D8" s="861"/>
      <c r="E8" s="861"/>
      <c r="F8" s="861"/>
      <c r="G8" s="861"/>
      <c r="H8" s="861"/>
      <c r="I8" s="861"/>
    </row>
    <row r="9" spans="1:9" x14ac:dyDescent="0.25">
      <c r="A9" s="861"/>
      <c r="B9" s="861"/>
      <c r="C9" s="861"/>
      <c r="D9" s="861"/>
      <c r="E9" s="861"/>
      <c r="F9" s="861"/>
      <c r="G9" s="861"/>
      <c r="H9" s="861"/>
      <c r="I9" s="861"/>
    </row>
    <row r="10" spans="1:9" x14ac:dyDescent="0.25">
      <c r="A10" s="861"/>
      <c r="B10" s="861"/>
      <c r="C10" s="861"/>
      <c r="D10" s="861"/>
      <c r="E10" s="861"/>
      <c r="F10" s="861"/>
      <c r="G10" s="861"/>
      <c r="H10" s="861"/>
      <c r="I10" s="861"/>
    </row>
    <row r="11" spans="1:9" x14ac:dyDescent="0.25">
      <c r="A11" s="861"/>
      <c r="B11" s="861"/>
      <c r="C11" s="861"/>
      <c r="D11" s="861"/>
      <c r="E11" s="861"/>
      <c r="F11" s="861"/>
      <c r="G11" s="861"/>
      <c r="H11" s="861"/>
      <c r="I11" s="861"/>
    </row>
    <row r="12" spans="1:9" x14ac:dyDescent="0.25">
      <c r="A12" s="861"/>
      <c r="B12" s="861"/>
      <c r="C12" s="861"/>
      <c r="D12" s="861"/>
      <c r="E12" s="861"/>
      <c r="F12" s="861"/>
      <c r="G12" s="861"/>
      <c r="H12" s="861"/>
      <c r="I12" s="861"/>
    </row>
    <row r="13" spans="1:9" x14ac:dyDescent="0.25">
      <c r="A13" s="861"/>
      <c r="B13" s="861"/>
      <c r="C13" s="861"/>
      <c r="D13" s="861"/>
      <c r="E13" s="861"/>
      <c r="F13" s="861"/>
      <c r="G13" s="861"/>
      <c r="H13" s="861"/>
      <c r="I13" s="861"/>
    </row>
    <row r="14" spans="1:9" x14ac:dyDescent="0.25">
      <c r="A14" s="861"/>
      <c r="B14" s="861"/>
      <c r="C14" s="861"/>
      <c r="D14" s="861"/>
      <c r="E14" s="861"/>
      <c r="F14" s="861"/>
      <c r="G14" s="861"/>
      <c r="H14" s="861"/>
      <c r="I14" s="861"/>
    </row>
    <row r="15" spans="1:9" ht="19.5" customHeight="1" x14ac:dyDescent="0.3">
      <c r="A15" s="421"/>
    </row>
    <row r="16" spans="1:9" ht="19.5" customHeight="1" x14ac:dyDescent="0.3">
      <c r="A16" s="894" t="s">
        <v>29</v>
      </c>
      <c r="B16" s="895"/>
      <c r="C16" s="895"/>
      <c r="D16" s="895"/>
      <c r="E16" s="895"/>
      <c r="F16" s="895"/>
      <c r="G16" s="895"/>
      <c r="H16" s="896"/>
    </row>
    <row r="17" spans="1:14" ht="20.25" customHeight="1" x14ac:dyDescent="0.25">
      <c r="A17" s="897" t="s">
        <v>45</v>
      </c>
      <c r="B17" s="897"/>
      <c r="C17" s="897"/>
      <c r="D17" s="897"/>
      <c r="E17" s="897"/>
      <c r="F17" s="897"/>
      <c r="G17" s="897"/>
      <c r="H17" s="897"/>
    </row>
    <row r="18" spans="1:14" ht="26.25" customHeight="1" x14ac:dyDescent="0.4">
      <c r="A18" s="423" t="s">
        <v>31</v>
      </c>
      <c r="B18" s="893" t="s">
        <v>5</v>
      </c>
      <c r="C18" s="893"/>
      <c r="D18" s="589"/>
      <c r="E18" s="424"/>
      <c r="F18" s="425"/>
      <c r="G18" s="425"/>
      <c r="H18" s="425"/>
    </row>
    <row r="19" spans="1:14" ht="26.25" customHeight="1" x14ac:dyDescent="0.4">
      <c r="A19" s="423" t="s">
        <v>32</v>
      </c>
      <c r="B19" s="426" t="s">
        <v>133</v>
      </c>
      <c r="C19" s="602">
        <v>29</v>
      </c>
      <c r="D19" s="425"/>
      <c r="E19" s="425"/>
      <c r="F19" s="425"/>
      <c r="G19" s="425"/>
      <c r="H19" s="425"/>
    </row>
    <row r="20" spans="1:14" ht="26.25" customHeight="1" x14ac:dyDescent="0.4">
      <c r="A20" s="423" t="s">
        <v>33</v>
      </c>
      <c r="B20" s="901" t="s">
        <v>125</v>
      </c>
      <c r="C20" s="898"/>
      <c r="D20" s="425"/>
      <c r="E20" s="425"/>
      <c r="F20" s="425"/>
      <c r="G20" s="425"/>
      <c r="H20" s="425"/>
    </row>
    <row r="21" spans="1:14" ht="26.25" customHeight="1" x14ac:dyDescent="0.4">
      <c r="A21" s="423" t="s">
        <v>34</v>
      </c>
      <c r="B21" s="898" t="s">
        <v>9</v>
      </c>
      <c r="C21" s="898"/>
      <c r="D21" s="898"/>
      <c r="E21" s="898"/>
      <c r="F21" s="898"/>
      <c r="G21" s="898"/>
      <c r="H21" s="898"/>
      <c r="I21" s="427"/>
    </row>
    <row r="22" spans="1:14" ht="26.25" customHeight="1" x14ac:dyDescent="0.4">
      <c r="A22" s="423" t="s">
        <v>35</v>
      </c>
      <c r="B22" s="428" t="s">
        <v>10</v>
      </c>
      <c r="C22" s="425"/>
      <c r="D22" s="425"/>
      <c r="E22" s="425"/>
      <c r="F22" s="425"/>
      <c r="G22" s="425"/>
      <c r="H22" s="425"/>
    </row>
    <row r="23" spans="1:14" ht="26.25" customHeight="1" x14ac:dyDescent="0.4">
      <c r="A23" s="423" t="s">
        <v>36</v>
      </c>
      <c r="B23" s="428"/>
      <c r="C23" s="425"/>
      <c r="D23" s="425"/>
      <c r="E23" s="425"/>
      <c r="F23" s="425"/>
      <c r="G23" s="425"/>
      <c r="H23" s="425"/>
    </row>
    <row r="24" spans="1:14" ht="18.75" x14ac:dyDescent="0.3">
      <c r="A24" s="423"/>
      <c r="B24" s="429"/>
    </row>
    <row r="25" spans="1:14" ht="18.75" x14ac:dyDescent="0.3">
      <c r="A25" s="430" t="s">
        <v>1</v>
      </c>
      <c r="B25" s="429"/>
    </row>
    <row r="26" spans="1:14" ht="26.25" customHeight="1" x14ac:dyDescent="0.4">
      <c r="A26" s="431" t="s">
        <v>4</v>
      </c>
      <c r="B26" s="893" t="s">
        <v>125</v>
      </c>
      <c r="C26" s="893"/>
    </row>
    <row r="27" spans="1:14" ht="26.25" customHeight="1" x14ac:dyDescent="0.4">
      <c r="A27" s="432" t="s">
        <v>46</v>
      </c>
      <c r="B27" s="891" t="s">
        <v>130</v>
      </c>
      <c r="C27" s="891"/>
    </row>
    <row r="28" spans="1:14" ht="27" customHeight="1" x14ac:dyDescent="0.4">
      <c r="A28" s="432" t="s">
        <v>6</v>
      </c>
      <c r="B28" s="433">
        <v>99.5</v>
      </c>
    </row>
    <row r="29" spans="1:14" s="14" customFormat="1" ht="27" customHeight="1" x14ac:dyDescent="0.4">
      <c r="A29" s="432" t="s">
        <v>47</v>
      </c>
      <c r="B29" s="434">
        <v>0</v>
      </c>
      <c r="C29" s="868" t="s">
        <v>48</v>
      </c>
      <c r="D29" s="869"/>
      <c r="E29" s="869"/>
      <c r="F29" s="869"/>
      <c r="G29" s="870"/>
      <c r="I29" s="435"/>
      <c r="J29" s="435"/>
      <c r="K29" s="435"/>
      <c r="L29" s="435"/>
    </row>
    <row r="30" spans="1:14" s="14" customFormat="1" ht="19.5" customHeight="1" x14ac:dyDescent="0.3">
      <c r="A30" s="432" t="s">
        <v>49</v>
      </c>
      <c r="B30" s="436">
        <f>B28-B29</f>
        <v>99.5</v>
      </c>
      <c r="C30" s="437"/>
      <c r="D30" s="437"/>
      <c r="E30" s="437"/>
      <c r="F30" s="437"/>
      <c r="G30" s="438"/>
      <c r="I30" s="435"/>
      <c r="J30" s="435"/>
      <c r="K30" s="435"/>
      <c r="L30" s="435"/>
    </row>
    <row r="31" spans="1:14" s="14" customFormat="1" ht="27" customHeight="1" x14ac:dyDescent="0.4">
      <c r="A31" s="432" t="s">
        <v>50</v>
      </c>
      <c r="B31" s="439">
        <v>1</v>
      </c>
      <c r="C31" s="871" t="s">
        <v>51</v>
      </c>
      <c r="D31" s="872"/>
      <c r="E31" s="872"/>
      <c r="F31" s="872"/>
      <c r="G31" s="872"/>
      <c r="H31" s="873"/>
      <c r="I31" s="435"/>
      <c r="J31" s="435"/>
      <c r="K31" s="435"/>
      <c r="L31" s="435"/>
    </row>
    <row r="32" spans="1:14" s="14" customFormat="1" ht="27" customHeight="1" x14ac:dyDescent="0.4">
      <c r="A32" s="432" t="s">
        <v>52</v>
      </c>
      <c r="B32" s="439">
        <v>1</v>
      </c>
      <c r="C32" s="871" t="s">
        <v>53</v>
      </c>
      <c r="D32" s="872"/>
      <c r="E32" s="872"/>
      <c r="F32" s="872"/>
      <c r="G32" s="872"/>
      <c r="H32" s="873"/>
      <c r="I32" s="435"/>
      <c r="J32" s="435"/>
      <c r="K32" s="435"/>
      <c r="L32" s="440"/>
      <c r="M32" s="440"/>
      <c r="N32" s="441"/>
    </row>
    <row r="33" spans="1:14" s="14" customFormat="1" ht="17.25" customHeight="1" x14ac:dyDescent="0.3">
      <c r="A33" s="432"/>
      <c r="B33" s="442"/>
      <c r="C33" s="443"/>
      <c r="D33" s="443"/>
      <c r="E33" s="443"/>
      <c r="F33" s="443"/>
      <c r="G33" s="443"/>
      <c r="H33" s="443"/>
      <c r="I33" s="435"/>
      <c r="J33" s="435"/>
      <c r="K33" s="435"/>
      <c r="L33" s="440"/>
      <c r="M33" s="440"/>
      <c r="N33" s="441"/>
    </row>
    <row r="34" spans="1:14" s="14" customFormat="1" ht="18.75" x14ac:dyDescent="0.3">
      <c r="A34" s="432" t="s">
        <v>54</v>
      </c>
      <c r="B34" s="444">
        <f>B31/B32</f>
        <v>1</v>
      </c>
      <c r="C34" s="422" t="s">
        <v>55</v>
      </c>
      <c r="D34" s="422"/>
      <c r="E34" s="422"/>
      <c r="F34" s="422"/>
      <c r="G34" s="422"/>
      <c r="I34" s="435"/>
      <c r="J34" s="435"/>
      <c r="K34" s="435"/>
      <c r="L34" s="440"/>
      <c r="M34" s="440"/>
      <c r="N34" s="441"/>
    </row>
    <row r="35" spans="1:14" s="14" customFormat="1" ht="19.5" customHeight="1" x14ac:dyDescent="0.3">
      <c r="A35" s="432"/>
      <c r="B35" s="436"/>
      <c r="G35" s="422"/>
      <c r="I35" s="435"/>
      <c r="J35" s="435"/>
      <c r="K35" s="435"/>
      <c r="L35" s="440"/>
      <c r="M35" s="440"/>
      <c r="N35" s="441"/>
    </row>
    <row r="36" spans="1:14" s="14" customFormat="1" ht="27" customHeight="1" x14ac:dyDescent="0.4">
      <c r="A36" s="445" t="s">
        <v>56</v>
      </c>
      <c r="B36" s="446">
        <v>100</v>
      </c>
      <c r="C36" s="422"/>
      <c r="D36" s="874" t="s">
        <v>57</v>
      </c>
      <c r="E36" s="892"/>
      <c r="F36" s="874" t="s">
        <v>58</v>
      </c>
      <c r="G36" s="875"/>
      <c r="J36" s="435"/>
      <c r="K36" s="435"/>
      <c r="L36" s="440"/>
      <c r="M36" s="440"/>
      <c r="N36" s="441"/>
    </row>
    <row r="37" spans="1:14" s="14" customFormat="1" ht="27" customHeight="1" x14ac:dyDescent="0.4">
      <c r="A37" s="447" t="s">
        <v>59</v>
      </c>
      <c r="B37" s="448">
        <v>1</v>
      </c>
      <c r="C37" s="449" t="s">
        <v>60</v>
      </c>
      <c r="D37" s="450" t="s">
        <v>61</v>
      </c>
      <c r="E37" s="451" t="s">
        <v>62</v>
      </c>
      <c r="F37" s="450" t="s">
        <v>61</v>
      </c>
      <c r="G37" s="452" t="s">
        <v>62</v>
      </c>
      <c r="I37" s="453" t="s">
        <v>63</v>
      </c>
      <c r="J37" s="435"/>
      <c r="K37" s="435"/>
      <c r="L37" s="440"/>
      <c r="M37" s="440"/>
      <c r="N37" s="441"/>
    </row>
    <row r="38" spans="1:14" s="14" customFormat="1" ht="26.25" customHeight="1" x14ac:dyDescent="0.4">
      <c r="A38" s="447" t="s">
        <v>64</v>
      </c>
      <c r="B38" s="448">
        <v>1</v>
      </c>
      <c r="C38" s="454">
        <v>1</v>
      </c>
      <c r="D38" s="455">
        <v>10711068</v>
      </c>
      <c r="E38" s="456">
        <f>IF(ISBLANK(D38),"-",$D$48/$D$45*D38)</f>
        <v>10702667.650390683</v>
      </c>
      <c r="F38" s="455">
        <v>10217238</v>
      </c>
      <c r="G38" s="457">
        <f>IF(ISBLANK(F38),"-",$D$48/$F$45*F38)</f>
        <v>10688670.513059122</v>
      </c>
      <c r="I38" s="458"/>
      <c r="J38" s="435"/>
      <c r="K38" s="435"/>
      <c r="L38" s="440"/>
      <c r="M38" s="440"/>
      <c r="N38" s="441"/>
    </row>
    <row r="39" spans="1:14" s="14" customFormat="1" ht="26.25" customHeight="1" x14ac:dyDescent="0.4">
      <c r="A39" s="447" t="s">
        <v>65</v>
      </c>
      <c r="B39" s="448">
        <v>1</v>
      </c>
      <c r="C39" s="459">
        <v>2</v>
      </c>
      <c r="D39" s="460">
        <v>10714601</v>
      </c>
      <c r="E39" s="461">
        <f>IF(ISBLANK(D39),"-",$D$48/$D$45*D39)</f>
        <v>10706197.879571268</v>
      </c>
      <c r="F39" s="460">
        <v>10221231</v>
      </c>
      <c r="G39" s="462">
        <f>IF(ISBLANK(F39),"-",$D$48/$F$45*F39)</f>
        <v>10692847.753655715</v>
      </c>
      <c r="I39" s="876">
        <f>ABS((F43/D43*D42)-F42)/D42</f>
        <v>1.2912287606124812E-3</v>
      </c>
      <c r="J39" s="435"/>
      <c r="K39" s="435"/>
      <c r="L39" s="440"/>
      <c r="M39" s="440"/>
      <c r="N39" s="441"/>
    </row>
    <row r="40" spans="1:14" ht="26.25" customHeight="1" x14ac:dyDescent="0.4">
      <c r="A40" s="447" t="s">
        <v>66</v>
      </c>
      <c r="B40" s="448">
        <v>1</v>
      </c>
      <c r="C40" s="459">
        <v>3</v>
      </c>
      <c r="D40" s="460">
        <v>10712043</v>
      </c>
      <c r="E40" s="461">
        <f>IF(ISBLANK(D40),"-",$D$48/$D$45*D40)</f>
        <v>10703641.885729225</v>
      </c>
      <c r="F40" s="460">
        <v>10216193</v>
      </c>
      <c r="G40" s="462">
        <f>IF(ISBLANK(F40),"-",$D$48/$F$45*F40)</f>
        <v>10687577.295823099</v>
      </c>
      <c r="I40" s="876"/>
      <c r="L40" s="440"/>
      <c r="M40" s="440"/>
      <c r="N40" s="463"/>
    </row>
    <row r="41" spans="1:14" ht="27" customHeight="1" x14ac:dyDescent="0.4">
      <c r="A41" s="447" t="s">
        <v>67</v>
      </c>
      <c r="B41" s="448">
        <v>1</v>
      </c>
      <c r="C41" s="464">
        <v>4</v>
      </c>
      <c r="D41" s="465"/>
      <c r="E41" s="466" t="str">
        <f>IF(ISBLANK(D41),"-",$D$48/$D$45*D41)</f>
        <v>-</v>
      </c>
      <c r="F41" s="465"/>
      <c r="G41" s="467" t="str">
        <f>IF(ISBLANK(F41),"-",$D$48/$F$45*F41)</f>
        <v>-</v>
      </c>
      <c r="I41" s="468"/>
      <c r="L41" s="440"/>
      <c r="M41" s="440"/>
      <c r="N41" s="463"/>
    </row>
    <row r="42" spans="1:14" ht="27" customHeight="1" x14ac:dyDescent="0.4">
      <c r="A42" s="447" t="s">
        <v>68</v>
      </c>
      <c r="B42" s="448">
        <v>1</v>
      </c>
      <c r="C42" s="469" t="s">
        <v>69</v>
      </c>
      <c r="D42" s="470">
        <f>AVERAGE(D38:D41)</f>
        <v>10712570.666666666</v>
      </c>
      <c r="E42" s="471">
        <f>AVERAGE(E38:E41)</f>
        <v>10704169.138563724</v>
      </c>
      <c r="F42" s="470">
        <f>AVERAGE(F38:F41)</f>
        <v>10218220.666666666</v>
      </c>
      <c r="G42" s="472">
        <f>AVERAGE(G38:G41)</f>
        <v>10689698.520845979</v>
      </c>
      <c r="H42" s="473"/>
    </row>
    <row r="43" spans="1:14" ht="26.25" customHeight="1" x14ac:dyDescent="0.4">
      <c r="A43" s="447" t="s">
        <v>70</v>
      </c>
      <c r="B43" s="448">
        <v>1</v>
      </c>
      <c r="C43" s="474" t="s">
        <v>71</v>
      </c>
      <c r="D43" s="475">
        <v>43.25</v>
      </c>
      <c r="E43" s="463"/>
      <c r="F43" s="475">
        <v>41.31</v>
      </c>
      <c r="H43" s="473"/>
    </row>
    <row r="44" spans="1:14" ht="26.25" customHeight="1" x14ac:dyDescent="0.4">
      <c r="A44" s="447" t="s">
        <v>72</v>
      </c>
      <c r="B44" s="448">
        <v>1</v>
      </c>
      <c r="C44" s="476" t="s">
        <v>73</v>
      </c>
      <c r="D44" s="477">
        <f>D43*$B$34</f>
        <v>43.25</v>
      </c>
      <c r="E44" s="478"/>
      <c r="F44" s="477">
        <f>F43*$B$34</f>
        <v>41.31</v>
      </c>
      <c r="H44" s="473"/>
    </row>
    <row r="45" spans="1:14" ht="19.5" customHeight="1" x14ac:dyDescent="0.3">
      <c r="A45" s="447" t="s">
        <v>74</v>
      </c>
      <c r="B45" s="479">
        <f>(B44/B43)*(B42/B41)*(B40/B39)*(B38/B37)*B36</f>
        <v>100</v>
      </c>
      <c r="C45" s="476" t="s">
        <v>75</v>
      </c>
      <c r="D45" s="480">
        <f>D44*$B$30/100</f>
        <v>43.033749999999998</v>
      </c>
      <c r="E45" s="481"/>
      <c r="F45" s="480">
        <f>F44*$B$30/100</f>
        <v>41.103450000000002</v>
      </c>
      <c r="H45" s="473"/>
    </row>
    <row r="46" spans="1:14" ht="19.5" customHeight="1" x14ac:dyDescent="0.3">
      <c r="A46" s="862" t="s">
        <v>76</v>
      </c>
      <c r="B46" s="863"/>
      <c r="C46" s="476" t="s">
        <v>77</v>
      </c>
      <c r="D46" s="482">
        <f>D45/$B$45</f>
        <v>0.43033749999999998</v>
      </c>
      <c r="E46" s="483"/>
      <c r="F46" s="484">
        <f>F45/$B$45</f>
        <v>0.41103450000000002</v>
      </c>
      <c r="H46" s="473"/>
    </row>
    <row r="47" spans="1:14" ht="27" customHeight="1" x14ac:dyDescent="0.4">
      <c r="A47" s="864"/>
      <c r="B47" s="865"/>
      <c r="C47" s="485" t="s">
        <v>78</v>
      </c>
      <c r="D47" s="486">
        <v>0.43</v>
      </c>
      <c r="E47" s="487"/>
      <c r="F47" s="483"/>
      <c r="H47" s="473"/>
    </row>
    <row r="48" spans="1:14" ht="18.75" x14ac:dyDescent="0.3">
      <c r="C48" s="488" t="s">
        <v>79</v>
      </c>
      <c r="D48" s="480">
        <f>D47*$B$45</f>
        <v>43</v>
      </c>
      <c r="F48" s="489"/>
      <c r="H48" s="473"/>
    </row>
    <row r="49" spans="1:12" ht="19.5" customHeight="1" x14ac:dyDescent="0.3">
      <c r="C49" s="490" t="s">
        <v>80</v>
      </c>
      <c r="D49" s="491">
        <f>D48/B34</f>
        <v>43</v>
      </c>
      <c r="F49" s="489"/>
      <c r="H49" s="473"/>
    </row>
    <row r="50" spans="1:12" ht="18.75" x14ac:dyDescent="0.3">
      <c r="C50" s="445" t="s">
        <v>81</v>
      </c>
      <c r="D50" s="492">
        <f>AVERAGE(E38:E41,G38:G41)</f>
        <v>10696933.829704853</v>
      </c>
      <c r="F50" s="493"/>
      <c r="H50" s="473"/>
    </row>
    <row r="51" spans="1:12" ht="18.75" x14ac:dyDescent="0.3">
      <c r="C51" s="447" t="s">
        <v>82</v>
      </c>
      <c r="D51" s="494">
        <f>STDEV(E38:E41,G38:G41)/D50</f>
        <v>7.6659815742777476E-4</v>
      </c>
      <c r="F51" s="493"/>
      <c r="H51" s="473"/>
    </row>
    <row r="52" spans="1:12" ht="19.5" customHeight="1" x14ac:dyDescent="0.3">
      <c r="C52" s="495" t="s">
        <v>18</v>
      </c>
      <c r="D52" s="496">
        <f>COUNT(E38:E41,G38:G41)</f>
        <v>6</v>
      </c>
      <c r="F52" s="493"/>
    </row>
    <row r="54" spans="1:12" ht="18.75" x14ac:dyDescent="0.3">
      <c r="A54" s="497" t="s">
        <v>1</v>
      </c>
      <c r="B54" s="498" t="s">
        <v>83</v>
      </c>
    </row>
    <row r="55" spans="1:12" ht="18.75" x14ac:dyDescent="0.3">
      <c r="A55" s="422" t="s">
        <v>84</v>
      </c>
      <c r="B55" s="499" t="str">
        <f>B21</f>
        <v>RIFAMPICIN 150mg, ISONIAZID 75mg, PYRAZINAMIDE 400mg &amp; ETHAMBUTOL HCl 275mg</v>
      </c>
    </row>
    <row r="56" spans="1:12" ht="26.25" customHeight="1" x14ac:dyDescent="0.4">
      <c r="A56" s="500" t="s">
        <v>85</v>
      </c>
      <c r="B56" s="501">
        <v>400</v>
      </c>
      <c r="C56" s="422" t="str">
        <f>B20</f>
        <v>PYRAZINAMIDE</v>
      </c>
      <c r="H56" s="502"/>
    </row>
    <row r="57" spans="1:12" ht="18.75" x14ac:dyDescent="0.3">
      <c r="A57" s="499" t="s">
        <v>86</v>
      </c>
      <c r="B57" s="590">
        <f>Isoniazid!B57</f>
        <v>1055.0545000000002</v>
      </c>
      <c r="H57" s="502"/>
    </row>
    <row r="58" spans="1:12" ht="19.5" customHeight="1" x14ac:dyDescent="0.3">
      <c r="H58" s="502"/>
    </row>
    <row r="59" spans="1:12" s="14" customFormat="1" ht="27" customHeight="1" x14ac:dyDescent="0.4">
      <c r="A59" s="445" t="s">
        <v>87</v>
      </c>
      <c r="B59" s="446">
        <v>200</v>
      </c>
      <c r="C59" s="422"/>
      <c r="D59" s="503" t="s">
        <v>88</v>
      </c>
      <c r="E59" s="504" t="s">
        <v>60</v>
      </c>
      <c r="F59" s="504" t="s">
        <v>61</v>
      </c>
      <c r="G59" s="504" t="s">
        <v>89</v>
      </c>
      <c r="H59" s="449" t="s">
        <v>90</v>
      </c>
      <c r="L59" s="435"/>
    </row>
    <row r="60" spans="1:12" s="14" customFormat="1" ht="26.25" customHeight="1" x14ac:dyDescent="0.4">
      <c r="A60" s="447" t="s">
        <v>91</v>
      </c>
      <c r="B60" s="448">
        <v>4</v>
      </c>
      <c r="C60" s="879" t="s">
        <v>92</v>
      </c>
      <c r="D60" s="882">
        <f>Isoniazid!D60</f>
        <v>1045.24</v>
      </c>
      <c r="E60" s="505">
        <v>1</v>
      </c>
      <c r="F60" s="506">
        <v>10672100</v>
      </c>
      <c r="G60" s="591">
        <f>IF(ISBLANK(F60),"-",(F60/$D$50*$D$47*$B$68)*($B$57/$D$60))</f>
        <v>433.02992044195889</v>
      </c>
      <c r="H60" s="507">
        <f t="shared" ref="H60:H71" si="0">IF(ISBLANK(F60),"-",G60/$B$56)</f>
        <v>1.0825748011048972</v>
      </c>
      <c r="L60" s="435"/>
    </row>
    <row r="61" spans="1:12" s="14" customFormat="1" ht="26.25" customHeight="1" x14ac:dyDescent="0.4">
      <c r="A61" s="447" t="s">
        <v>93</v>
      </c>
      <c r="B61" s="448">
        <v>20</v>
      </c>
      <c r="C61" s="880"/>
      <c r="D61" s="883"/>
      <c r="E61" s="508">
        <v>2</v>
      </c>
      <c r="F61" s="460">
        <v>10691438</v>
      </c>
      <c r="G61" s="592">
        <f>IF(ISBLANK(F61),"-",(F61/$D$50*$D$47*$B$68)*($B$57/$D$60))</f>
        <v>433.81457693894697</v>
      </c>
      <c r="H61" s="509">
        <f t="shared" si="0"/>
        <v>1.0845364423473673</v>
      </c>
      <c r="L61" s="435"/>
    </row>
    <row r="62" spans="1:12" s="14" customFormat="1" ht="26.25" customHeight="1" x14ac:dyDescent="0.4">
      <c r="A62" s="447" t="s">
        <v>94</v>
      </c>
      <c r="B62" s="448">
        <v>1</v>
      </c>
      <c r="C62" s="880"/>
      <c r="D62" s="883"/>
      <c r="E62" s="508">
        <v>3</v>
      </c>
      <c r="F62" s="510">
        <v>10672918</v>
      </c>
      <c r="G62" s="592">
        <f>IF(ISBLANK(F62),"-",(F62/$D$50*$D$47*$B$68)*($B$57/$D$60))</f>
        <v>433.06311151727874</v>
      </c>
      <c r="H62" s="509">
        <f t="shared" si="0"/>
        <v>1.0826577787931968</v>
      </c>
      <c r="L62" s="435"/>
    </row>
    <row r="63" spans="1:12" ht="27" customHeight="1" x14ac:dyDescent="0.4">
      <c r="A63" s="447" t="s">
        <v>95</v>
      </c>
      <c r="B63" s="448">
        <v>1</v>
      </c>
      <c r="C63" s="890"/>
      <c r="D63" s="884"/>
      <c r="E63" s="511">
        <v>4</v>
      </c>
      <c r="F63" s="512"/>
      <c r="G63" s="592" t="str">
        <f>IF(ISBLANK(F63),"-",(F63/$D$50*$D$47*$B$68)*($B$57/$D$60))</f>
        <v>-</v>
      </c>
      <c r="H63" s="509" t="str">
        <f t="shared" si="0"/>
        <v>-</v>
      </c>
    </row>
    <row r="64" spans="1:12" ht="26.25" customHeight="1" x14ac:dyDescent="0.4">
      <c r="A64" s="447" t="s">
        <v>96</v>
      </c>
      <c r="B64" s="448">
        <v>1</v>
      </c>
      <c r="C64" s="879" t="s">
        <v>97</v>
      </c>
      <c r="D64" s="882">
        <f>Isoniazid!D64</f>
        <v>1047.04</v>
      </c>
      <c r="E64" s="505">
        <v>1</v>
      </c>
      <c r="F64" s="506">
        <v>10358105</v>
      </c>
      <c r="G64" s="593">
        <f>IF(ISBLANK(F64),"-",(F64/$D$50*$D$47*$B$68)*($B$57/$D$64))</f>
        <v>419.56676210941288</v>
      </c>
      <c r="H64" s="513">
        <f t="shared" si="0"/>
        <v>1.0489169052735321</v>
      </c>
    </row>
    <row r="65" spans="1:8" ht="26.25" customHeight="1" x14ac:dyDescent="0.4">
      <c r="A65" s="447" t="s">
        <v>98</v>
      </c>
      <c r="B65" s="448">
        <v>1</v>
      </c>
      <c r="C65" s="880"/>
      <c r="D65" s="883"/>
      <c r="E65" s="508">
        <v>2</v>
      </c>
      <c r="F65" s="460">
        <v>10356057</v>
      </c>
      <c r="G65" s="594">
        <f>IF(ISBLANK(F65),"-",(F65/$D$50*$D$47*$B$68)*($B$57/$D$64))</f>
        <v>419.48380555232063</v>
      </c>
      <c r="H65" s="514">
        <f t="shared" si="0"/>
        <v>1.0487095138808016</v>
      </c>
    </row>
    <row r="66" spans="1:8" ht="26.25" customHeight="1" x14ac:dyDescent="0.4">
      <c r="A66" s="447" t="s">
        <v>99</v>
      </c>
      <c r="B66" s="448">
        <v>1</v>
      </c>
      <c r="C66" s="880"/>
      <c r="D66" s="883"/>
      <c r="E66" s="508">
        <v>3</v>
      </c>
      <c r="F66" s="460">
        <v>10348003</v>
      </c>
      <c r="G66" s="594">
        <f>IF(ISBLANK(F66),"-",(F66/$D$50*$D$47*$B$68)*($B$57/$D$64))</f>
        <v>419.15756917008378</v>
      </c>
      <c r="H66" s="514">
        <f t="shared" si="0"/>
        <v>1.0478939229252093</v>
      </c>
    </row>
    <row r="67" spans="1:8" ht="27" customHeight="1" x14ac:dyDescent="0.4">
      <c r="A67" s="447" t="s">
        <v>100</v>
      </c>
      <c r="B67" s="448">
        <v>1</v>
      </c>
      <c r="C67" s="890"/>
      <c r="D67" s="884"/>
      <c r="E67" s="511">
        <v>4</v>
      </c>
      <c r="F67" s="512"/>
      <c r="G67" s="595" t="str">
        <f>IF(ISBLANK(F67),"-",(F67/$D$50*$D$47*$B$68)*($B$57/$D$64))</f>
        <v>-</v>
      </c>
      <c r="H67" s="515" t="str">
        <f t="shared" si="0"/>
        <v>-</v>
      </c>
    </row>
    <row r="68" spans="1:8" ht="26.25" customHeight="1" x14ac:dyDescent="0.4">
      <c r="A68" s="447" t="s">
        <v>101</v>
      </c>
      <c r="B68" s="516">
        <f>(B67/B66)*(B65/B64)*(B63/B62)*(B61/B60)*B59</f>
        <v>1000</v>
      </c>
      <c r="C68" s="879" t="s">
        <v>102</v>
      </c>
      <c r="D68" s="882">
        <f>Isoniazid!D68</f>
        <v>1080.8</v>
      </c>
      <c r="E68" s="505">
        <v>1</v>
      </c>
      <c r="F68" s="506"/>
      <c r="G68" s="593" t="str">
        <f>IF(ISBLANK(F68),"-",(F68/$D$50*$D$47*$B$68)*($B$57/$D$68))</f>
        <v>-</v>
      </c>
      <c r="H68" s="509" t="str">
        <f t="shared" si="0"/>
        <v>-</v>
      </c>
    </row>
    <row r="69" spans="1:8" ht="27" customHeight="1" x14ac:dyDescent="0.4">
      <c r="A69" s="495" t="s">
        <v>103</v>
      </c>
      <c r="B69" s="517">
        <f>(D47*B68)/B56*B57</f>
        <v>1134.1835875000002</v>
      </c>
      <c r="C69" s="880"/>
      <c r="D69" s="883"/>
      <c r="E69" s="508">
        <v>2</v>
      </c>
      <c r="F69" s="460"/>
      <c r="G69" s="594" t="str">
        <f>IF(ISBLANK(F69),"-",(F69/$D$50*$D$47*$B$68)*($B$57/$D$68))</f>
        <v>-</v>
      </c>
      <c r="H69" s="509" t="str">
        <f t="shared" si="0"/>
        <v>-</v>
      </c>
    </row>
    <row r="70" spans="1:8" ht="26.25" customHeight="1" x14ac:dyDescent="0.4">
      <c r="A70" s="885" t="s">
        <v>76</v>
      </c>
      <c r="B70" s="886"/>
      <c r="C70" s="880"/>
      <c r="D70" s="883"/>
      <c r="E70" s="508">
        <v>3</v>
      </c>
      <c r="F70" s="460"/>
      <c r="G70" s="594" t="str">
        <f>IF(ISBLANK(F70),"-",(F70/$D$50*$D$47*$B$68)*($B$57/$D$68))</f>
        <v>-</v>
      </c>
      <c r="H70" s="509" t="str">
        <f t="shared" si="0"/>
        <v>-</v>
      </c>
    </row>
    <row r="71" spans="1:8" ht="27" customHeight="1" x14ac:dyDescent="0.4">
      <c r="A71" s="887"/>
      <c r="B71" s="888"/>
      <c r="C71" s="881"/>
      <c r="D71" s="884"/>
      <c r="E71" s="511">
        <v>4</v>
      </c>
      <c r="F71" s="512"/>
      <c r="G71" s="595" t="str">
        <f>IF(ISBLANK(F71),"-",(F71/$D$50*$D$47*$B$68)*($B$57/$D$68))</f>
        <v>-</v>
      </c>
      <c r="H71" s="518" t="str">
        <f t="shared" si="0"/>
        <v>-</v>
      </c>
    </row>
    <row r="72" spans="1:8" ht="26.25" customHeight="1" x14ac:dyDescent="0.4">
      <c r="A72" s="519"/>
      <c r="B72" s="519"/>
      <c r="C72" s="519"/>
      <c r="D72" s="519"/>
      <c r="E72" s="519"/>
      <c r="F72" s="521" t="s">
        <v>69</v>
      </c>
      <c r="G72" s="600">
        <f>AVERAGE(G60:G71)</f>
        <v>426.35262428833363</v>
      </c>
      <c r="H72" s="522">
        <f>AVERAGE(H60:H71)</f>
        <v>1.0658815607208341</v>
      </c>
    </row>
    <row r="73" spans="1:8" ht="26.25" customHeight="1" x14ac:dyDescent="0.4">
      <c r="C73" s="519"/>
      <c r="D73" s="519"/>
      <c r="E73" s="519"/>
      <c r="F73" s="523" t="s">
        <v>82</v>
      </c>
      <c r="G73" s="596">
        <f>STDEV(G60:G71)/G72</f>
        <v>1.787170104365295E-2</v>
      </c>
      <c r="H73" s="596">
        <f>STDEV(H60:H71)/H72</f>
        <v>1.787170104365296E-2</v>
      </c>
    </row>
    <row r="74" spans="1:8" ht="27" customHeight="1" x14ac:dyDescent="0.4">
      <c r="A74" s="519"/>
      <c r="B74" s="519"/>
      <c r="C74" s="520"/>
      <c r="D74" s="520"/>
      <c r="E74" s="524"/>
      <c r="F74" s="525" t="s">
        <v>18</v>
      </c>
      <c r="G74" s="526">
        <f>COUNT(G60:G71)</f>
        <v>6</v>
      </c>
      <c r="H74" s="526">
        <f>COUNT(H60:H71)</f>
        <v>6</v>
      </c>
    </row>
    <row r="76" spans="1:8" ht="26.25" customHeight="1" x14ac:dyDescent="0.4">
      <c r="A76" s="431" t="s">
        <v>104</v>
      </c>
      <c r="B76" s="527" t="s">
        <v>105</v>
      </c>
      <c r="C76" s="866" t="str">
        <f>B20</f>
        <v>PYRAZINAMIDE</v>
      </c>
      <c r="D76" s="866"/>
      <c r="E76" s="528" t="s">
        <v>106</v>
      </c>
      <c r="F76" s="528"/>
      <c r="G76" s="529">
        <f>H72</f>
        <v>1.0658815607208341</v>
      </c>
      <c r="H76" s="530"/>
    </row>
    <row r="77" spans="1:8" ht="18.75" x14ac:dyDescent="0.3">
      <c r="A77" s="430" t="s">
        <v>107</v>
      </c>
      <c r="B77" s="430" t="s">
        <v>108</v>
      </c>
    </row>
    <row r="78" spans="1:8" ht="18.75" x14ac:dyDescent="0.3">
      <c r="A78" s="430"/>
      <c r="B78" s="430"/>
    </row>
    <row r="79" spans="1:8" ht="26.25" customHeight="1" x14ac:dyDescent="0.4">
      <c r="A79" s="431" t="s">
        <v>4</v>
      </c>
      <c r="B79" s="889" t="str">
        <f>B26</f>
        <v>PYRAZINAMIDE</v>
      </c>
      <c r="C79" s="889"/>
    </row>
    <row r="80" spans="1:8" ht="26.25" customHeight="1" x14ac:dyDescent="0.4">
      <c r="A80" s="432" t="s">
        <v>46</v>
      </c>
      <c r="B80" s="889" t="str">
        <f>B27</f>
        <v>P19 1</v>
      </c>
      <c r="C80" s="889"/>
    </row>
    <row r="81" spans="1:12" ht="27" customHeight="1" x14ac:dyDescent="0.4">
      <c r="A81" s="432" t="s">
        <v>6</v>
      </c>
      <c r="B81" s="531">
        <f>B28</f>
        <v>99.5</v>
      </c>
    </row>
    <row r="82" spans="1:12" s="14" customFormat="1" ht="27" customHeight="1" x14ac:dyDescent="0.4">
      <c r="A82" s="432" t="s">
        <v>47</v>
      </c>
      <c r="B82" s="434">
        <v>0</v>
      </c>
      <c r="C82" s="868" t="s">
        <v>48</v>
      </c>
      <c r="D82" s="869"/>
      <c r="E82" s="869"/>
      <c r="F82" s="869"/>
      <c r="G82" s="870"/>
      <c r="I82" s="435"/>
      <c r="J82" s="435"/>
      <c r="K82" s="435"/>
      <c r="L82" s="435"/>
    </row>
    <row r="83" spans="1:12" s="14" customFormat="1" ht="19.5" customHeight="1" x14ac:dyDescent="0.3">
      <c r="A83" s="432" t="s">
        <v>49</v>
      </c>
      <c r="B83" s="436">
        <f>B81-B82</f>
        <v>99.5</v>
      </c>
      <c r="C83" s="437"/>
      <c r="D83" s="437"/>
      <c r="E83" s="437"/>
      <c r="F83" s="437"/>
      <c r="G83" s="438"/>
      <c r="I83" s="435"/>
      <c r="J83" s="435"/>
      <c r="K83" s="435"/>
      <c r="L83" s="435"/>
    </row>
    <row r="84" spans="1:12" s="14" customFormat="1" ht="27" customHeight="1" x14ac:dyDescent="0.4">
      <c r="A84" s="432" t="s">
        <v>50</v>
      </c>
      <c r="B84" s="439">
        <v>1</v>
      </c>
      <c r="C84" s="871" t="s">
        <v>109</v>
      </c>
      <c r="D84" s="872"/>
      <c r="E84" s="872"/>
      <c r="F84" s="872"/>
      <c r="G84" s="872"/>
      <c r="H84" s="873"/>
      <c r="I84" s="435"/>
      <c r="J84" s="435"/>
      <c r="K84" s="435"/>
      <c r="L84" s="435"/>
    </row>
    <row r="85" spans="1:12" s="14" customFormat="1" ht="27" customHeight="1" x14ac:dyDescent="0.4">
      <c r="A85" s="432" t="s">
        <v>52</v>
      </c>
      <c r="B85" s="439">
        <v>1</v>
      </c>
      <c r="C85" s="871" t="s">
        <v>110</v>
      </c>
      <c r="D85" s="872"/>
      <c r="E85" s="872"/>
      <c r="F85" s="872"/>
      <c r="G85" s="872"/>
      <c r="H85" s="873"/>
      <c r="I85" s="435"/>
      <c r="J85" s="435"/>
      <c r="K85" s="435"/>
      <c r="L85" s="435"/>
    </row>
    <row r="86" spans="1:12" s="14" customFormat="1" ht="18.75" x14ac:dyDescent="0.3">
      <c r="A86" s="432"/>
      <c r="B86" s="442"/>
      <c r="C86" s="443"/>
      <c r="D86" s="443"/>
      <c r="E86" s="443"/>
      <c r="F86" s="443"/>
      <c r="G86" s="443"/>
      <c r="H86" s="443"/>
      <c r="I86" s="435"/>
      <c r="J86" s="435"/>
      <c r="K86" s="435"/>
      <c r="L86" s="435"/>
    </row>
    <row r="87" spans="1:12" s="14" customFormat="1" ht="18.75" x14ac:dyDescent="0.3">
      <c r="A87" s="432" t="s">
        <v>54</v>
      </c>
      <c r="B87" s="444">
        <f>B84/B85</f>
        <v>1</v>
      </c>
      <c r="C87" s="422" t="s">
        <v>55</v>
      </c>
      <c r="D87" s="422"/>
      <c r="E87" s="422"/>
      <c r="F87" s="422"/>
      <c r="G87" s="422"/>
      <c r="I87" s="435"/>
      <c r="J87" s="435"/>
      <c r="K87" s="435"/>
      <c r="L87" s="435"/>
    </row>
    <row r="88" spans="1:12" ht="19.5" customHeight="1" x14ac:dyDescent="0.3">
      <c r="A88" s="430"/>
      <c r="B88" s="430"/>
    </row>
    <row r="89" spans="1:12" ht="27" customHeight="1" x14ac:dyDescent="0.4">
      <c r="A89" s="445" t="s">
        <v>56</v>
      </c>
      <c r="B89" s="446">
        <v>100</v>
      </c>
      <c r="D89" s="532" t="s">
        <v>57</v>
      </c>
      <c r="E89" s="533"/>
      <c r="F89" s="874" t="s">
        <v>58</v>
      </c>
      <c r="G89" s="875"/>
    </row>
    <row r="90" spans="1:12" ht="27" customHeight="1" x14ac:dyDescent="0.4">
      <c r="A90" s="447" t="s">
        <v>59</v>
      </c>
      <c r="B90" s="448">
        <v>1</v>
      </c>
      <c r="C90" s="534" t="s">
        <v>60</v>
      </c>
      <c r="D90" s="450" t="s">
        <v>61</v>
      </c>
      <c r="E90" s="451" t="s">
        <v>62</v>
      </c>
      <c r="F90" s="450" t="s">
        <v>61</v>
      </c>
      <c r="G90" s="535" t="s">
        <v>62</v>
      </c>
      <c r="I90" s="453" t="s">
        <v>63</v>
      </c>
    </row>
    <row r="91" spans="1:12" ht="26.25" customHeight="1" x14ac:dyDescent="0.4">
      <c r="A91" s="447" t="s">
        <v>64</v>
      </c>
      <c r="B91" s="448">
        <v>1</v>
      </c>
      <c r="C91" s="536">
        <v>1</v>
      </c>
      <c r="D91" s="603">
        <v>10711068</v>
      </c>
      <c r="E91" s="456">
        <f>IF(ISBLANK(D91),"-",$D$101/$D$98*D91)</f>
        <v>11062188.785933521</v>
      </c>
      <c r="F91" s="603">
        <v>10217238</v>
      </c>
      <c r="G91" s="457">
        <f>IF(ISBLANK(F91),"-",$D$101/$F$98*F91)</f>
        <v>11047721.460526224</v>
      </c>
      <c r="I91" s="458"/>
    </row>
    <row r="92" spans="1:12" ht="26.25" customHeight="1" x14ac:dyDescent="0.4">
      <c r="A92" s="447" t="s">
        <v>65</v>
      </c>
      <c r="B92" s="448">
        <v>1</v>
      </c>
      <c r="C92" s="520">
        <v>2</v>
      </c>
      <c r="D92" s="604">
        <v>10714601</v>
      </c>
      <c r="E92" s="461">
        <f>IF(ISBLANK(D92),"-",$D$101/$D$98*D92)</f>
        <v>11065837.601624047</v>
      </c>
      <c r="F92" s="604">
        <v>10221231</v>
      </c>
      <c r="G92" s="462">
        <f>IF(ISBLANK(F92),"-",$D$101/$F$98*F92)</f>
        <v>11052039.021866372</v>
      </c>
      <c r="I92" s="876">
        <f>ABS((F96/D96*D95)-F95)/D95</f>
        <v>1.2912287606124812E-3</v>
      </c>
    </row>
    <row r="93" spans="1:12" ht="26.25" customHeight="1" x14ac:dyDescent="0.4">
      <c r="A93" s="447" t="s">
        <v>66</v>
      </c>
      <c r="B93" s="448">
        <v>1</v>
      </c>
      <c r="C93" s="520">
        <v>3</v>
      </c>
      <c r="D93" s="604">
        <v>10712043</v>
      </c>
      <c r="E93" s="461">
        <f>IF(ISBLANK(D93),"-",$D$101/$D$98*D93)</f>
        <v>11063195.747523746</v>
      </c>
      <c r="F93" s="604">
        <v>10216193</v>
      </c>
      <c r="G93" s="462">
        <f>IF(ISBLANK(F93),"-",$D$101/$F$98*F93)</f>
        <v>11046591.520230595</v>
      </c>
      <c r="I93" s="876"/>
    </row>
    <row r="94" spans="1:12" ht="27" customHeight="1" x14ac:dyDescent="0.4">
      <c r="A94" s="447" t="s">
        <v>67</v>
      </c>
      <c r="B94" s="448">
        <v>1</v>
      </c>
      <c r="C94" s="537">
        <v>4</v>
      </c>
      <c r="D94" s="605"/>
      <c r="E94" s="466" t="str">
        <f>IF(ISBLANK(D94),"-",$D$101/$D$98*D94)</f>
        <v>-</v>
      </c>
      <c r="F94" s="605"/>
      <c r="G94" s="467" t="str">
        <f>IF(ISBLANK(F94),"-",$D$101/$F$98*F94)</f>
        <v>-</v>
      </c>
      <c r="I94" s="468"/>
    </row>
    <row r="95" spans="1:12" ht="27" customHeight="1" x14ac:dyDescent="0.4">
      <c r="A95" s="447" t="s">
        <v>68</v>
      </c>
      <c r="B95" s="448">
        <v>1</v>
      </c>
      <c r="C95" s="538" t="s">
        <v>69</v>
      </c>
      <c r="D95" s="539">
        <f>AVERAGE(D91:D94)</f>
        <v>10712570.666666666</v>
      </c>
      <c r="E95" s="471">
        <f>AVERAGE(E91:E94)</f>
        <v>11063740.711693771</v>
      </c>
      <c r="F95" s="540">
        <f>AVERAGE(F91:F94)</f>
        <v>10218220.666666666</v>
      </c>
      <c r="G95" s="541">
        <f>AVERAGE(G91:G94)</f>
        <v>11048784.000874396</v>
      </c>
    </row>
    <row r="96" spans="1:12" ht="26.25" customHeight="1" x14ac:dyDescent="0.4">
      <c r="A96" s="447" t="s">
        <v>70</v>
      </c>
      <c r="B96" s="433">
        <v>1</v>
      </c>
      <c r="C96" s="542" t="s">
        <v>111</v>
      </c>
      <c r="D96" s="543">
        <v>43.25</v>
      </c>
      <c r="E96" s="463"/>
      <c r="F96" s="475">
        <v>41.31</v>
      </c>
    </row>
    <row r="97" spans="1:10" ht="26.25" customHeight="1" x14ac:dyDescent="0.4">
      <c r="A97" s="447" t="s">
        <v>72</v>
      </c>
      <c r="B97" s="433">
        <v>1</v>
      </c>
      <c r="C97" s="544" t="s">
        <v>112</v>
      </c>
      <c r="D97" s="545">
        <f>D96*$B$87</f>
        <v>43.25</v>
      </c>
      <c r="E97" s="478"/>
      <c r="F97" s="477">
        <f>F96*$B$87</f>
        <v>41.31</v>
      </c>
    </row>
    <row r="98" spans="1:10" ht="19.5" customHeight="1" x14ac:dyDescent="0.3">
      <c r="A98" s="447" t="s">
        <v>74</v>
      </c>
      <c r="B98" s="546">
        <f>(B97/B96)*(B95/B94)*(B93/B92)*(B91/B90)*B89</f>
        <v>100</v>
      </c>
      <c r="C98" s="544" t="s">
        <v>113</v>
      </c>
      <c r="D98" s="547">
        <f>D97*$B$83/100</f>
        <v>43.033749999999998</v>
      </c>
      <c r="E98" s="481"/>
      <c r="F98" s="480">
        <f>F97*$B$83/100</f>
        <v>41.103450000000002</v>
      </c>
    </row>
    <row r="99" spans="1:10" ht="19.5" customHeight="1" x14ac:dyDescent="0.3">
      <c r="A99" s="862" t="s">
        <v>76</v>
      </c>
      <c r="B99" s="877"/>
      <c r="C99" s="544" t="s">
        <v>114</v>
      </c>
      <c r="D99" s="548">
        <f>D98/$B$98</f>
        <v>0.43033749999999998</v>
      </c>
      <c r="E99" s="481"/>
      <c r="F99" s="484">
        <f>F98/$B$98</f>
        <v>0.41103450000000002</v>
      </c>
      <c r="G99" s="549"/>
      <c r="H99" s="473"/>
    </row>
    <row r="100" spans="1:10" ht="19.5" customHeight="1" x14ac:dyDescent="0.3">
      <c r="A100" s="864"/>
      <c r="B100" s="878"/>
      <c r="C100" s="544" t="s">
        <v>78</v>
      </c>
      <c r="D100" s="550">
        <f>$B$56/$B$116</f>
        <v>0.44444444444444442</v>
      </c>
      <c r="F100" s="489"/>
      <c r="G100" s="551"/>
      <c r="H100" s="473"/>
    </row>
    <row r="101" spans="1:10" ht="18.75" x14ac:dyDescent="0.3">
      <c r="C101" s="544" t="s">
        <v>79</v>
      </c>
      <c r="D101" s="545">
        <f>D100*$B$98</f>
        <v>44.444444444444443</v>
      </c>
      <c r="F101" s="489"/>
      <c r="G101" s="549"/>
      <c r="H101" s="473"/>
    </row>
    <row r="102" spans="1:10" ht="19.5" customHeight="1" x14ac:dyDescent="0.3">
      <c r="C102" s="552" t="s">
        <v>80</v>
      </c>
      <c r="D102" s="553">
        <f>D101/B34</f>
        <v>44.444444444444443</v>
      </c>
      <c r="F102" s="493"/>
      <c r="G102" s="549"/>
      <c r="H102" s="473"/>
      <c r="J102" s="554"/>
    </row>
    <row r="103" spans="1:10" ht="18.75" x14ac:dyDescent="0.3">
      <c r="C103" s="555" t="s">
        <v>115</v>
      </c>
      <c r="D103" s="556">
        <f>AVERAGE(E91:E94,G91:G94)</f>
        <v>11056262.356284084</v>
      </c>
      <c r="F103" s="493"/>
      <c r="G103" s="557"/>
      <c r="H103" s="473"/>
      <c r="J103" s="558"/>
    </row>
    <row r="104" spans="1:10" ht="18.75" x14ac:dyDescent="0.3">
      <c r="C104" s="523" t="s">
        <v>82</v>
      </c>
      <c r="D104" s="559">
        <f>STDEV(E91:E94,G91:G94)/D103</f>
        <v>7.6659815742765626E-4</v>
      </c>
      <c r="F104" s="493"/>
      <c r="G104" s="549"/>
      <c r="H104" s="473"/>
      <c r="J104" s="558"/>
    </row>
    <row r="105" spans="1:10" ht="19.5" customHeight="1" x14ac:dyDescent="0.3">
      <c r="C105" s="525" t="s">
        <v>18</v>
      </c>
      <c r="D105" s="560">
        <f>COUNT(E91:E94,G91:G94)</f>
        <v>6</v>
      </c>
      <c r="F105" s="493"/>
      <c r="G105" s="549"/>
      <c r="H105" s="473"/>
      <c r="J105" s="558"/>
    </row>
    <row r="106" spans="1:10" ht="19.5" customHeight="1" x14ac:dyDescent="0.3">
      <c r="A106" s="497"/>
      <c r="B106" s="497"/>
      <c r="C106" s="497"/>
      <c r="D106" s="497"/>
      <c r="E106" s="497"/>
    </row>
    <row r="107" spans="1:10" ht="26.25" customHeight="1" x14ac:dyDescent="0.4">
      <c r="A107" s="445" t="s">
        <v>116</v>
      </c>
      <c r="B107" s="446">
        <v>900</v>
      </c>
      <c r="C107" s="561" t="s">
        <v>117</v>
      </c>
      <c r="D107" s="562" t="s">
        <v>61</v>
      </c>
      <c r="E107" s="563" t="s">
        <v>118</v>
      </c>
      <c r="F107" s="564" t="s">
        <v>119</v>
      </c>
    </row>
    <row r="108" spans="1:10" ht="26.25" customHeight="1" x14ac:dyDescent="0.4">
      <c r="A108" s="447" t="s">
        <v>120</v>
      </c>
      <c r="B108" s="448">
        <v>1</v>
      </c>
      <c r="C108" s="565">
        <v>1</v>
      </c>
      <c r="D108" s="566">
        <v>10004829</v>
      </c>
      <c r="E108" s="597">
        <f t="shared" ref="E108:E113" si="1">IF(ISBLANK(D108),"-",D108/$D$103*$D$100*$B$116)</f>
        <v>361.96062204741452</v>
      </c>
      <c r="F108" s="567">
        <f t="shared" ref="F108:F113" si="2">IF(ISBLANK(D108), "-", E108/$B$56)</f>
        <v>0.90490155511853632</v>
      </c>
    </row>
    <row r="109" spans="1:10" ht="26.25" customHeight="1" x14ac:dyDescent="0.4">
      <c r="A109" s="447" t="s">
        <v>93</v>
      </c>
      <c r="B109" s="448">
        <v>1</v>
      </c>
      <c r="C109" s="565">
        <v>2</v>
      </c>
      <c r="D109" s="566">
        <v>10008351</v>
      </c>
      <c r="E109" s="598">
        <f t="shared" si="1"/>
        <v>362.08804304689897</v>
      </c>
      <c r="F109" s="568">
        <f t="shared" si="2"/>
        <v>0.90522010761724747</v>
      </c>
    </row>
    <row r="110" spans="1:10" ht="26.25" customHeight="1" x14ac:dyDescent="0.4">
      <c r="A110" s="447" t="s">
        <v>94</v>
      </c>
      <c r="B110" s="448">
        <v>1</v>
      </c>
      <c r="C110" s="565">
        <v>3</v>
      </c>
      <c r="D110" s="566">
        <v>9988608</v>
      </c>
      <c r="E110" s="598">
        <f t="shared" si="1"/>
        <v>361.37376911367312</v>
      </c>
      <c r="F110" s="568">
        <f t="shared" si="2"/>
        <v>0.90343442278418284</v>
      </c>
    </row>
    <row r="111" spans="1:10" ht="26.25" customHeight="1" x14ac:dyDescent="0.4">
      <c r="A111" s="447" t="s">
        <v>95</v>
      </c>
      <c r="B111" s="448">
        <v>1</v>
      </c>
      <c r="C111" s="565">
        <v>4</v>
      </c>
      <c r="D111" s="566">
        <v>9999750</v>
      </c>
      <c r="E111" s="598">
        <f t="shared" si="1"/>
        <v>361.77687098086665</v>
      </c>
      <c r="F111" s="568">
        <f t="shared" si="2"/>
        <v>0.9044421774521666</v>
      </c>
    </row>
    <row r="112" spans="1:10" ht="26.25" customHeight="1" x14ac:dyDescent="0.4">
      <c r="A112" s="447" t="s">
        <v>96</v>
      </c>
      <c r="B112" s="448">
        <v>1</v>
      </c>
      <c r="C112" s="565">
        <v>5</v>
      </c>
      <c r="D112" s="566">
        <v>10008186</v>
      </c>
      <c r="E112" s="598">
        <f t="shared" si="1"/>
        <v>362.08207357929109</v>
      </c>
      <c r="F112" s="568">
        <f t="shared" si="2"/>
        <v>0.90520518394822769</v>
      </c>
    </row>
    <row r="113" spans="1:10" ht="26.25" customHeight="1" x14ac:dyDescent="0.4">
      <c r="A113" s="447" t="s">
        <v>98</v>
      </c>
      <c r="B113" s="448">
        <v>1</v>
      </c>
      <c r="C113" s="569">
        <v>6</v>
      </c>
      <c r="D113" s="570">
        <v>10009165</v>
      </c>
      <c r="E113" s="599">
        <f t="shared" si="1"/>
        <v>362.11749242043112</v>
      </c>
      <c r="F113" s="571">
        <f t="shared" si="2"/>
        <v>0.9052937310510778</v>
      </c>
    </row>
    <row r="114" spans="1:10" ht="26.25" customHeight="1" x14ac:dyDescent="0.4">
      <c r="A114" s="447" t="s">
        <v>99</v>
      </c>
      <c r="B114" s="448">
        <v>1</v>
      </c>
      <c r="C114" s="565"/>
      <c r="D114" s="520"/>
      <c r="E114" s="421"/>
      <c r="F114" s="572"/>
    </row>
    <row r="115" spans="1:10" ht="26.25" customHeight="1" x14ac:dyDescent="0.4">
      <c r="A115" s="447" t="s">
        <v>100</v>
      </c>
      <c r="B115" s="448">
        <v>1</v>
      </c>
      <c r="C115" s="565"/>
      <c r="D115" s="573" t="s">
        <v>69</v>
      </c>
      <c r="E115" s="601">
        <f>AVERAGE(E108:E113)</f>
        <v>361.89981186476257</v>
      </c>
      <c r="F115" s="574">
        <f>AVERAGE(F108:F113)</f>
        <v>0.90474952966190647</v>
      </c>
    </row>
    <row r="116" spans="1:10" ht="27" customHeight="1" x14ac:dyDescent="0.4">
      <c r="A116" s="447" t="s">
        <v>101</v>
      </c>
      <c r="B116" s="479">
        <f>(B115/B114)*(B113/B112)*(B111/B110)*(B109/B108)*B107</f>
        <v>900</v>
      </c>
      <c r="C116" s="575"/>
      <c r="D116" s="538" t="s">
        <v>82</v>
      </c>
      <c r="E116" s="576">
        <f>STDEV(E108:E113)/E115</f>
        <v>7.9277085962582033E-4</v>
      </c>
      <c r="F116" s="576">
        <f>STDEV(F108:F113)/F115</f>
        <v>7.9277085962580504E-4</v>
      </c>
      <c r="I116" s="421"/>
    </row>
    <row r="117" spans="1:10" ht="27" customHeight="1" x14ac:dyDescent="0.4">
      <c r="A117" s="862" t="s">
        <v>76</v>
      </c>
      <c r="B117" s="863"/>
      <c r="C117" s="577"/>
      <c r="D117" s="578" t="s">
        <v>18</v>
      </c>
      <c r="E117" s="579">
        <f>COUNT(E108:E113)</f>
        <v>6</v>
      </c>
      <c r="F117" s="579">
        <f>COUNT(F108:F113)</f>
        <v>6</v>
      </c>
      <c r="I117" s="421"/>
      <c r="J117" s="558"/>
    </row>
    <row r="118" spans="1:10" ht="19.5" customHeight="1" x14ac:dyDescent="0.3">
      <c r="A118" s="864"/>
      <c r="B118" s="865"/>
      <c r="C118" s="421"/>
      <c r="D118" s="421"/>
      <c r="E118" s="421"/>
      <c r="F118" s="520"/>
      <c r="G118" s="421"/>
      <c r="H118" s="421"/>
      <c r="I118" s="421"/>
    </row>
    <row r="119" spans="1:10" ht="18.75" x14ac:dyDescent="0.3">
      <c r="A119" s="588"/>
      <c r="B119" s="443"/>
      <c r="C119" s="421"/>
      <c r="D119" s="421"/>
      <c r="E119" s="421"/>
      <c r="F119" s="520"/>
      <c r="G119" s="421"/>
      <c r="H119" s="421"/>
      <c r="I119" s="421"/>
    </row>
    <row r="120" spans="1:10" ht="26.25" customHeight="1" x14ac:dyDescent="0.4">
      <c r="A120" s="431" t="s">
        <v>104</v>
      </c>
      <c r="B120" s="527" t="s">
        <v>121</v>
      </c>
      <c r="C120" s="866" t="str">
        <f>B20</f>
        <v>PYRAZINAMIDE</v>
      </c>
      <c r="D120" s="866"/>
      <c r="E120" s="528" t="s">
        <v>122</v>
      </c>
      <c r="F120" s="528"/>
      <c r="G120" s="529">
        <f>F115</f>
        <v>0.90474952966190647</v>
      </c>
      <c r="H120" s="421"/>
      <c r="I120" s="421"/>
    </row>
    <row r="121" spans="1:10" ht="19.5" customHeight="1" x14ac:dyDescent="0.3">
      <c r="A121" s="580"/>
      <c r="B121" s="580"/>
      <c r="C121" s="581"/>
      <c r="D121" s="581"/>
      <c r="E121" s="581"/>
      <c r="F121" s="581"/>
      <c r="G121" s="581"/>
      <c r="H121" s="581"/>
    </row>
    <row r="122" spans="1:10" ht="18.75" x14ac:dyDescent="0.3">
      <c r="B122" s="867" t="s">
        <v>24</v>
      </c>
      <c r="C122" s="867"/>
      <c r="E122" s="534" t="s">
        <v>25</v>
      </c>
      <c r="F122" s="582"/>
      <c r="G122" s="867" t="s">
        <v>26</v>
      </c>
      <c r="H122" s="867"/>
    </row>
    <row r="123" spans="1:10" ht="69.95" customHeight="1" x14ac:dyDescent="0.3">
      <c r="A123" s="583" t="s">
        <v>27</v>
      </c>
      <c r="B123" s="584"/>
      <c r="C123" s="584"/>
      <c r="E123" s="584"/>
      <c r="F123" s="421"/>
      <c r="G123" s="585"/>
      <c r="H123" s="585"/>
    </row>
    <row r="124" spans="1:10" ht="69.95" customHeight="1" x14ac:dyDescent="0.3">
      <c r="A124" s="583" t="s">
        <v>28</v>
      </c>
      <c r="B124" s="586"/>
      <c r="C124" s="586"/>
      <c r="E124" s="586"/>
      <c r="F124" s="421"/>
      <c r="G124" s="587"/>
      <c r="H124" s="587"/>
    </row>
    <row r="125" spans="1:10" ht="18.75" x14ac:dyDescent="0.3">
      <c r="A125" s="519"/>
      <c r="B125" s="519"/>
      <c r="C125" s="520"/>
      <c r="D125" s="520"/>
      <c r="E125" s="520"/>
      <c r="F125" s="524"/>
      <c r="G125" s="520"/>
      <c r="H125" s="520"/>
      <c r="I125" s="421"/>
    </row>
    <row r="126" spans="1:10" ht="18.75" x14ac:dyDescent="0.3">
      <c r="A126" s="519"/>
      <c r="B126" s="519"/>
      <c r="C126" s="520"/>
      <c r="D126" s="520"/>
      <c r="E126" s="520"/>
      <c r="F126" s="524"/>
      <c r="G126" s="520"/>
      <c r="H126" s="520"/>
      <c r="I126" s="421"/>
    </row>
    <row r="127" spans="1:10" ht="18.75" x14ac:dyDescent="0.3">
      <c r="A127" s="519"/>
      <c r="B127" s="519"/>
      <c r="C127" s="520"/>
      <c r="D127" s="520"/>
      <c r="E127" s="520"/>
      <c r="F127" s="524"/>
      <c r="G127" s="520"/>
      <c r="H127" s="520"/>
      <c r="I127" s="421"/>
    </row>
    <row r="128" spans="1:10" ht="18.75" x14ac:dyDescent="0.3">
      <c r="A128" s="519"/>
      <c r="B128" s="519"/>
      <c r="C128" s="520"/>
      <c r="D128" s="520"/>
      <c r="E128" s="520"/>
      <c r="F128" s="524"/>
      <c r="G128" s="520"/>
      <c r="H128" s="520"/>
      <c r="I128" s="421"/>
    </row>
    <row r="129" spans="1:9" ht="18.75" x14ac:dyDescent="0.3">
      <c r="A129" s="519"/>
      <c r="B129" s="519"/>
      <c r="C129" s="520"/>
      <c r="D129" s="520"/>
      <c r="E129" s="520"/>
      <c r="F129" s="524"/>
      <c r="G129" s="520"/>
      <c r="H129" s="520"/>
      <c r="I129" s="421"/>
    </row>
    <row r="130" spans="1:9" ht="18.75" x14ac:dyDescent="0.3">
      <c r="A130" s="519"/>
      <c r="B130" s="519"/>
      <c r="C130" s="520"/>
      <c r="D130" s="520"/>
      <c r="E130" s="520"/>
      <c r="F130" s="524"/>
      <c r="G130" s="520"/>
      <c r="H130" s="520"/>
      <c r="I130" s="421"/>
    </row>
    <row r="131" spans="1:9" ht="18.75" x14ac:dyDescent="0.3">
      <c r="A131" s="519"/>
      <c r="B131" s="519"/>
      <c r="C131" s="520"/>
      <c r="D131" s="520"/>
      <c r="E131" s="520"/>
      <c r="F131" s="524"/>
      <c r="G131" s="520"/>
      <c r="H131" s="520"/>
      <c r="I131" s="421"/>
    </row>
    <row r="132" spans="1:9" ht="18.75" x14ac:dyDescent="0.3">
      <c r="A132" s="519"/>
      <c r="B132" s="519"/>
      <c r="C132" s="520"/>
      <c r="D132" s="520"/>
      <c r="E132" s="520"/>
      <c r="F132" s="524"/>
      <c r="G132" s="520"/>
      <c r="H132" s="520"/>
      <c r="I132" s="421"/>
    </row>
    <row r="133" spans="1:9" ht="18.75" x14ac:dyDescent="0.3">
      <c r="A133" s="519"/>
      <c r="B133" s="519"/>
      <c r="C133" s="520"/>
      <c r="D133" s="520"/>
      <c r="E133" s="520"/>
      <c r="F133" s="524"/>
      <c r="G133" s="520"/>
      <c r="H133" s="520"/>
      <c r="I133" s="421"/>
    </row>
    <row r="250" spans="1:1" x14ac:dyDescent="0.25">
      <c r="A250" s="2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G73">
    <cfRule type="cellIs" dxfId="15" priority="3" operator="greaterThan">
      <formula>0.02</formula>
    </cfRule>
  </conditionalFormatting>
  <conditionalFormatting sqref="H73">
    <cfRule type="cellIs" dxfId="14" priority="4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ageMargins left="0.1875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abSelected="1" view="pageBreakPreview" topLeftCell="A37" zoomScale="70" zoomScaleNormal="100" zoomScaleSheetLayoutView="70" workbookViewId="0">
      <selection activeCell="C30" sqref="C30"/>
    </sheetView>
  </sheetViews>
  <sheetFormatPr defaultRowHeight="13.5" x14ac:dyDescent="0.25"/>
  <cols>
    <col min="1" max="1" width="27.5703125" style="655" customWidth="1"/>
    <col min="2" max="2" width="20.42578125" style="655" customWidth="1"/>
    <col min="3" max="3" width="31.85546875" style="655" customWidth="1"/>
    <col min="4" max="4" width="25.85546875" style="655" customWidth="1"/>
    <col min="5" max="5" width="25.7109375" style="655" customWidth="1"/>
    <col min="6" max="6" width="23.140625" style="655" customWidth="1"/>
    <col min="7" max="7" width="28.42578125" style="655" customWidth="1"/>
    <col min="8" max="8" width="21.5703125" style="655" customWidth="1"/>
    <col min="9" max="9" width="9.140625" style="655" customWidth="1"/>
    <col min="10" max="16384" width="9.140625" style="611"/>
  </cols>
  <sheetData>
    <row r="14" spans="1:6" ht="15" customHeight="1" x14ac:dyDescent="0.3">
      <c r="A14" s="610"/>
      <c r="C14" s="656"/>
      <c r="F14" s="656"/>
    </row>
    <row r="15" spans="1:6" ht="18.75" customHeight="1" x14ac:dyDescent="0.3">
      <c r="A15" s="902" t="s">
        <v>0</v>
      </c>
      <c r="B15" s="902"/>
      <c r="C15" s="902"/>
      <c r="D15" s="902"/>
      <c r="E15" s="902"/>
    </row>
    <row r="16" spans="1:6" ht="16.5" customHeight="1" x14ac:dyDescent="0.3">
      <c r="A16" s="613" t="s">
        <v>1</v>
      </c>
      <c r="B16" s="618" t="s">
        <v>2</v>
      </c>
    </row>
    <row r="17" spans="1:5" ht="16.5" customHeight="1" x14ac:dyDescent="0.3">
      <c r="A17" s="657" t="s">
        <v>3</v>
      </c>
      <c r="B17" s="657" t="s">
        <v>5</v>
      </c>
      <c r="D17" s="658"/>
      <c r="E17" s="614"/>
    </row>
    <row r="18" spans="1:5" ht="16.5" customHeight="1" x14ac:dyDescent="0.3">
      <c r="A18" s="652" t="s">
        <v>4</v>
      </c>
      <c r="B18" s="607" t="s">
        <v>143</v>
      </c>
      <c r="C18" s="614"/>
      <c r="D18" s="614"/>
      <c r="E18" s="614"/>
    </row>
    <row r="19" spans="1:5" ht="16.5" customHeight="1" x14ac:dyDescent="0.3">
      <c r="A19" s="652" t="s">
        <v>6</v>
      </c>
      <c r="B19" s="659" t="s">
        <v>133</v>
      </c>
      <c r="C19" s="614"/>
      <c r="D19" s="614"/>
      <c r="E19" s="614"/>
    </row>
    <row r="20" spans="1:5" ht="16.5" customHeight="1" x14ac:dyDescent="0.3">
      <c r="A20" s="657" t="s">
        <v>7</v>
      </c>
      <c r="B20" s="659">
        <v>33.26</v>
      </c>
      <c r="C20" s="614"/>
      <c r="D20" s="614"/>
      <c r="E20" s="614"/>
    </row>
    <row r="21" spans="1:5" ht="16.5" customHeight="1" x14ac:dyDescent="0.3">
      <c r="A21" s="657" t="s">
        <v>8</v>
      </c>
      <c r="B21" s="660">
        <f>B20/100</f>
        <v>0.33260000000000001</v>
      </c>
      <c r="C21" s="614"/>
      <c r="D21" s="614"/>
      <c r="E21" s="614"/>
    </row>
    <row r="22" spans="1:5" ht="15.75" customHeight="1" x14ac:dyDescent="0.25">
      <c r="A22" s="614"/>
      <c r="B22" s="614"/>
      <c r="C22" s="614"/>
      <c r="D22" s="614"/>
      <c r="E22" s="614"/>
    </row>
    <row r="23" spans="1:5" ht="16.5" customHeight="1" x14ac:dyDescent="0.3">
      <c r="A23" s="661" t="s">
        <v>11</v>
      </c>
      <c r="B23" s="662" t="s">
        <v>12</v>
      </c>
      <c r="C23" s="661" t="s">
        <v>13</v>
      </c>
      <c r="D23" s="661" t="s">
        <v>14</v>
      </c>
      <c r="E23" s="661" t="s">
        <v>15</v>
      </c>
    </row>
    <row r="24" spans="1:5" ht="16.5" customHeight="1" x14ac:dyDescent="0.3">
      <c r="A24" s="663">
        <v>1</v>
      </c>
      <c r="B24" s="664">
        <v>3256014</v>
      </c>
      <c r="C24" s="664">
        <v>12800.8</v>
      </c>
      <c r="D24" s="665">
        <v>1.2</v>
      </c>
      <c r="E24" s="666">
        <v>4.5</v>
      </c>
    </row>
    <row r="25" spans="1:5" ht="16.5" customHeight="1" x14ac:dyDescent="0.3">
      <c r="A25" s="663">
        <v>2</v>
      </c>
      <c r="B25" s="664">
        <v>3247663</v>
      </c>
      <c r="C25" s="664">
        <v>12827.5</v>
      </c>
      <c r="D25" s="665">
        <v>1.2</v>
      </c>
      <c r="E25" s="665">
        <v>4.5</v>
      </c>
    </row>
    <row r="26" spans="1:5" ht="16.5" customHeight="1" x14ac:dyDescent="0.3">
      <c r="A26" s="663">
        <v>3</v>
      </c>
      <c r="B26" s="664">
        <v>3250365</v>
      </c>
      <c r="C26" s="664">
        <v>12805.7</v>
      </c>
      <c r="D26" s="665">
        <v>1.1000000000000001</v>
      </c>
      <c r="E26" s="665">
        <v>4.5</v>
      </c>
    </row>
    <row r="27" spans="1:5" ht="16.5" customHeight="1" x14ac:dyDescent="0.3">
      <c r="A27" s="663">
        <v>4</v>
      </c>
      <c r="B27" s="664">
        <v>3246653</v>
      </c>
      <c r="C27" s="664">
        <v>12778.3</v>
      </c>
      <c r="D27" s="665">
        <v>1.1000000000000001</v>
      </c>
      <c r="E27" s="665">
        <v>4.5</v>
      </c>
    </row>
    <row r="28" spans="1:5" ht="16.5" customHeight="1" x14ac:dyDescent="0.3">
      <c r="A28" s="663">
        <v>5</v>
      </c>
      <c r="B28" s="664">
        <v>3243670</v>
      </c>
      <c r="C28" s="664">
        <v>12721.5</v>
      </c>
      <c r="D28" s="665">
        <v>1.2</v>
      </c>
      <c r="E28" s="665">
        <v>4.5</v>
      </c>
    </row>
    <row r="29" spans="1:5" ht="16.5" customHeight="1" x14ac:dyDescent="0.3">
      <c r="A29" s="663">
        <v>6</v>
      </c>
      <c r="B29" s="667">
        <v>3239308</v>
      </c>
      <c r="C29" s="667">
        <v>12774.1</v>
      </c>
      <c r="D29" s="668">
        <v>1.1000000000000001</v>
      </c>
      <c r="E29" s="668">
        <v>4.3</v>
      </c>
    </row>
    <row r="30" spans="1:5" ht="16.5" customHeight="1" x14ac:dyDescent="0.3">
      <c r="A30" s="669" t="s">
        <v>16</v>
      </c>
      <c r="B30" s="670">
        <f>AVERAGE(B24:B29)</f>
        <v>3247278.8333333335</v>
      </c>
      <c r="C30" s="671">
        <f>AVERAGE(C24:C29)</f>
        <v>12784.650000000001</v>
      </c>
      <c r="D30" s="672">
        <f>AVERAGE(D24:D29)</f>
        <v>1.1500000000000001</v>
      </c>
      <c r="E30" s="672">
        <f>AVERAGE(E24:E29)</f>
        <v>4.4666666666666668</v>
      </c>
    </row>
    <row r="31" spans="1:5" ht="16.5" customHeight="1" x14ac:dyDescent="0.3">
      <c r="A31" s="673" t="s">
        <v>17</v>
      </c>
      <c r="B31" s="674">
        <f>(STDEV(B24:B29)/B30)</f>
        <v>1.7578784721686985E-3</v>
      </c>
      <c r="C31" s="675"/>
      <c r="D31" s="675"/>
      <c r="E31" s="676"/>
    </row>
    <row r="32" spans="1:5" s="655" customFormat="1" ht="16.5" customHeight="1" x14ac:dyDescent="0.3">
      <c r="A32" s="677" t="s">
        <v>18</v>
      </c>
      <c r="B32" s="678">
        <f>COUNT(B24:B29)</f>
        <v>6</v>
      </c>
      <c r="C32" s="679"/>
      <c r="D32" s="650"/>
      <c r="E32" s="680"/>
    </row>
    <row r="33" spans="1:5" s="655" customFormat="1" ht="15.75" customHeight="1" x14ac:dyDescent="0.25">
      <c r="A33" s="614"/>
      <c r="B33" s="614"/>
      <c r="C33" s="614"/>
      <c r="D33" s="614"/>
      <c r="E33" s="614"/>
    </row>
    <row r="34" spans="1:5" s="655" customFormat="1" ht="16.5" customHeight="1" x14ac:dyDescent="0.3">
      <c r="A34" s="652" t="s">
        <v>19</v>
      </c>
      <c r="B34" s="681" t="s">
        <v>20</v>
      </c>
      <c r="C34" s="682"/>
      <c r="D34" s="682"/>
      <c r="E34" s="682"/>
    </row>
    <row r="35" spans="1:5" ht="16.5" customHeight="1" x14ac:dyDescent="0.3">
      <c r="A35" s="652"/>
      <c r="B35" s="681" t="s">
        <v>21</v>
      </c>
      <c r="C35" s="682"/>
      <c r="D35" s="682"/>
      <c r="E35" s="682"/>
    </row>
    <row r="36" spans="1:5" ht="16.5" customHeight="1" x14ac:dyDescent="0.3">
      <c r="A36" s="652"/>
      <c r="B36" s="681" t="s">
        <v>22</v>
      </c>
      <c r="C36" s="682"/>
      <c r="D36" s="682"/>
      <c r="E36" s="682"/>
    </row>
    <row r="37" spans="1:5" ht="15.75" customHeight="1" x14ac:dyDescent="0.25">
      <c r="A37" s="614"/>
      <c r="B37" s="614"/>
      <c r="C37" s="614"/>
      <c r="D37" s="614"/>
      <c r="E37" s="614"/>
    </row>
    <row r="38" spans="1:5" ht="16.5" customHeight="1" x14ac:dyDescent="0.3">
      <c r="A38" s="613" t="s">
        <v>1</v>
      </c>
      <c r="B38" s="618" t="s">
        <v>23</v>
      </c>
    </row>
    <row r="39" spans="1:5" ht="16.5" customHeight="1" x14ac:dyDescent="0.3">
      <c r="A39" s="652" t="s">
        <v>4</v>
      </c>
      <c r="B39" s="657"/>
      <c r="C39" s="614"/>
      <c r="D39" s="614"/>
      <c r="E39" s="614"/>
    </row>
    <row r="40" spans="1:5" ht="16.5" customHeight="1" x14ac:dyDescent="0.3">
      <c r="A40" s="652" t="s">
        <v>6</v>
      </c>
      <c r="B40" s="659"/>
      <c r="C40" s="614"/>
      <c r="D40" s="614"/>
      <c r="E40" s="614"/>
    </row>
    <row r="41" spans="1:5" ht="16.5" customHeight="1" x14ac:dyDescent="0.3">
      <c r="A41" s="657" t="s">
        <v>7</v>
      </c>
      <c r="B41" s="659"/>
      <c r="C41" s="614"/>
      <c r="D41" s="614"/>
      <c r="E41" s="614"/>
    </row>
    <row r="42" spans="1:5" ht="16.5" customHeight="1" x14ac:dyDescent="0.3">
      <c r="A42" s="657" t="s">
        <v>8</v>
      </c>
      <c r="B42" s="660"/>
      <c r="C42" s="614"/>
      <c r="D42" s="614"/>
      <c r="E42" s="614"/>
    </row>
    <row r="43" spans="1:5" ht="15.75" customHeight="1" x14ac:dyDescent="0.25">
      <c r="A43" s="614"/>
      <c r="B43" s="614"/>
      <c r="C43" s="614"/>
      <c r="D43" s="614"/>
      <c r="E43" s="614"/>
    </row>
    <row r="44" spans="1:5" ht="16.5" customHeight="1" x14ac:dyDescent="0.3">
      <c r="A44" s="661" t="s">
        <v>11</v>
      </c>
      <c r="B44" s="662" t="s">
        <v>12</v>
      </c>
      <c r="C44" s="661" t="s">
        <v>13</v>
      </c>
      <c r="D44" s="661" t="s">
        <v>14</v>
      </c>
      <c r="E44" s="661" t="s">
        <v>15</v>
      </c>
    </row>
    <row r="45" spans="1:5" ht="16.5" customHeight="1" x14ac:dyDescent="0.3">
      <c r="A45" s="663">
        <v>1</v>
      </c>
      <c r="B45" s="664">
        <v>3256014</v>
      </c>
      <c r="C45" s="664">
        <v>12800.8</v>
      </c>
      <c r="D45" s="665">
        <v>1.2</v>
      </c>
      <c r="E45" s="666">
        <v>4.5</v>
      </c>
    </row>
    <row r="46" spans="1:5" ht="16.5" customHeight="1" x14ac:dyDescent="0.3">
      <c r="A46" s="663">
        <v>2</v>
      </c>
      <c r="B46" s="664">
        <v>3247663</v>
      </c>
      <c r="C46" s="664">
        <v>12827.5</v>
      </c>
      <c r="D46" s="665">
        <v>1.2</v>
      </c>
      <c r="E46" s="665">
        <v>4.5</v>
      </c>
    </row>
    <row r="47" spans="1:5" ht="16.5" customHeight="1" x14ac:dyDescent="0.3">
      <c r="A47" s="663">
        <v>3</v>
      </c>
      <c r="B47" s="664">
        <v>3250365</v>
      </c>
      <c r="C47" s="664">
        <v>12805.7</v>
      </c>
      <c r="D47" s="665">
        <v>1.1000000000000001</v>
      </c>
      <c r="E47" s="665">
        <v>4.5</v>
      </c>
    </row>
    <row r="48" spans="1:5" ht="16.5" customHeight="1" x14ac:dyDescent="0.3">
      <c r="A48" s="663">
        <v>4</v>
      </c>
      <c r="B48" s="664">
        <v>3246653</v>
      </c>
      <c r="C48" s="664">
        <v>12778.3</v>
      </c>
      <c r="D48" s="665">
        <v>1.1000000000000001</v>
      </c>
      <c r="E48" s="665">
        <v>4.5</v>
      </c>
    </row>
    <row r="49" spans="1:7" ht="16.5" customHeight="1" x14ac:dyDescent="0.3">
      <c r="A49" s="663">
        <v>5</v>
      </c>
      <c r="B49" s="664">
        <v>3243670</v>
      </c>
      <c r="C49" s="664">
        <v>12721.5</v>
      </c>
      <c r="D49" s="665">
        <v>1.2</v>
      </c>
      <c r="E49" s="665">
        <v>4.5</v>
      </c>
    </row>
    <row r="50" spans="1:7" ht="16.5" customHeight="1" x14ac:dyDescent="0.3">
      <c r="A50" s="663">
        <v>6</v>
      </c>
      <c r="B50" s="667">
        <v>3239308</v>
      </c>
      <c r="C50" s="667">
        <v>12774.1</v>
      </c>
      <c r="D50" s="668">
        <v>1.1000000000000001</v>
      </c>
      <c r="E50" s="668">
        <v>4.3</v>
      </c>
    </row>
    <row r="51" spans="1:7" ht="16.5" customHeight="1" x14ac:dyDescent="0.3">
      <c r="A51" s="669" t="s">
        <v>16</v>
      </c>
      <c r="B51" s="670">
        <f>AVERAGE(B45:B50)</f>
        <v>3247278.8333333335</v>
      </c>
      <c r="C51" s="671">
        <f>AVERAGE(C45:C50)</f>
        <v>12784.650000000001</v>
      </c>
      <c r="D51" s="672">
        <f>AVERAGE(D45:D50)</f>
        <v>1.1500000000000001</v>
      </c>
      <c r="E51" s="672">
        <f>AVERAGE(E45:E50)</f>
        <v>4.4666666666666668</v>
      </c>
    </row>
    <row r="52" spans="1:7" ht="16.5" customHeight="1" x14ac:dyDescent="0.3">
      <c r="A52" s="673" t="s">
        <v>17</v>
      </c>
      <c r="B52" s="674">
        <f>(STDEV(B45:B50)/B51)</f>
        <v>1.7578784721686985E-3</v>
      </c>
      <c r="C52" s="675"/>
      <c r="D52" s="675"/>
      <c r="E52" s="676"/>
    </row>
    <row r="53" spans="1:7" s="655" customFormat="1" ht="16.5" customHeight="1" x14ac:dyDescent="0.3">
      <c r="A53" s="677" t="s">
        <v>18</v>
      </c>
      <c r="B53" s="678">
        <f>COUNT(B45:B50)</f>
        <v>6</v>
      </c>
      <c r="C53" s="679"/>
      <c r="D53" s="650"/>
      <c r="E53" s="680"/>
    </row>
    <row r="54" spans="1:7" s="655" customFormat="1" ht="15.75" customHeight="1" x14ac:dyDescent="0.25">
      <c r="A54" s="614"/>
      <c r="B54" s="614"/>
      <c r="C54" s="614"/>
      <c r="D54" s="614"/>
      <c r="E54" s="614"/>
    </row>
    <row r="55" spans="1:7" s="655" customFormat="1" ht="16.5" customHeight="1" x14ac:dyDescent="0.3">
      <c r="A55" s="652" t="s">
        <v>19</v>
      </c>
      <c r="B55" s="681" t="s">
        <v>20</v>
      </c>
      <c r="C55" s="682"/>
      <c r="D55" s="682"/>
      <c r="E55" s="682"/>
    </row>
    <row r="56" spans="1:7" ht="16.5" customHeight="1" x14ac:dyDescent="0.3">
      <c r="A56" s="652"/>
      <c r="B56" s="681" t="s">
        <v>21</v>
      </c>
      <c r="C56" s="682"/>
      <c r="D56" s="682"/>
      <c r="E56" s="682"/>
    </row>
    <row r="57" spans="1:7" ht="16.5" customHeight="1" x14ac:dyDescent="0.3">
      <c r="A57" s="652"/>
      <c r="B57" s="681" t="s">
        <v>22</v>
      </c>
      <c r="C57" s="682"/>
      <c r="D57" s="682"/>
      <c r="E57" s="682"/>
    </row>
    <row r="58" spans="1:7" ht="14.25" customHeight="1" thickBot="1" x14ac:dyDescent="0.3">
      <c r="A58" s="683"/>
      <c r="B58" s="623"/>
      <c r="D58" s="684"/>
      <c r="F58" s="611"/>
      <c r="G58" s="611"/>
    </row>
    <row r="59" spans="1:7" ht="15" customHeight="1" x14ac:dyDescent="0.3">
      <c r="B59" s="903" t="s">
        <v>24</v>
      </c>
      <c r="C59" s="903"/>
      <c r="E59" s="685" t="s">
        <v>25</v>
      </c>
      <c r="F59" s="686"/>
      <c r="G59" s="685" t="s">
        <v>26</v>
      </c>
    </row>
    <row r="60" spans="1:7" ht="15" customHeight="1" x14ac:dyDescent="0.3">
      <c r="A60" s="687" t="s">
        <v>27</v>
      </c>
      <c r="B60" s="688"/>
      <c r="C60" s="688"/>
      <c r="E60" s="688"/>
      <c r="G60" s="688"/>
    </row>
    <row r="61" spans="1:7" ht="15" customHeight="1" x14ac:dyDescent="0.3">
      <c r="A61" s="687" t="s">
        <v>28</v>
      </c>
      <c r="B61" s="689"/>
      <c r="C61" s="689"/>
      <c r="E61" s="689"/>
      <c r="G61" s="690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B97" zoomScale="50" zoomScaleNormal="40" zoomScalePageLayoutView="50" workbookViewId="0">
      <selection activeCell="G43" sqref="G43"/>
    </sheetView>
  </sheetViews>
  <sheetFormatPr defaultColWidth="9.140625" defaultRowHeight="13.5" x14ac:dyDescent="0.25"/>
  <cols>
    <col min="1" max="1" width="55.42578125" style="655" customWidth="1"/>
    <col min="2" max="2" width="33.7109375" style="655" customWidth="1"/>
    <col min="3" max="3" width="42.28515625" style="655" customWidth="1"/>
    <col min="4" max="4" width="30.5703125" style="655" customWidth="1"/>
    <col min="5" max="5" width="39.85546875" style="655" customWidth="1"/>
    <col min="6" max="6" width="30.7109375" style="655" customWidth="1"/>
    <col min="7" max="7" width="39.85546875" style="655" customWidth="1"/>
    <col min="8" max="8" width="30" style="655" customWidth="1"/>
    <col min="9" max="9" width="30.28515625" style="655" hidden="1" customWidth="1"/>
    <col min="10" max="10" width="30.42578125" style="655" customWidth="1"/>
    <col min="11" max="11" width="21.28515625" style="655" customWidth="1"/>
    <col min="12" max="12" width="9.140625" style="655"/>
    <col min="13" max="16384" width="9.140625" style="611"/>
  </cols>
  <sheetData>
    <row r="1" spans="1:9" ht="18.75" customHeight="1" x14ac:dyDescent="0.25">
      <c r="A1" s="937" t="s">
        <v>43</v>
      </c>
      <c r="B1" s="937"/>
      <c r="C1" s="937"/>
      <c r="D1" s="937"/>
      <c r="E1" s="937"/>
      <c r="F1" s="937"/>
      <c r="G1" s="937"/>
      <c r="H1" s="937"/>
      <c r="I1" s="937"/>
    </row>
    <row r="2" spans="1:9" ht="18.75" customHeight="1" x14ac:dyDescent="0.25">
      <c r="A2" s="937"/>
      <c r="B2" s="937"/>
      <c r="C2" s="937"/>
      <c r="D2" s="937"/>
      <c r="E2" s="937"/>
      <c r="F2" s="937"/>
      <c r="G2" s="937"/>
      <c r="H2" s="937"/>
      <c r="I2" s="937"/>
    </row>
    <row r="3" spans="1:9" ht="18.75" customHeight="1" x14ac:dyDescent="0.25">
      <c r="A3" s="937"/>
      <c r="B3" s="937"/>
      <c r="C3" s="937"/>
      <c r="D3" s="937"/>
      <c r="E3" s="937"/>
      <c r="F3" s="937"/>
      <c r="G3" s="937"/>
      <c r="H3" s="937"/>
      <c r="I3" s="937"/>
    </row>
    <row r="4" spans="1:9" ht="18.75" customHeight="1" x14ac:dyDescent="0.25">
      <c r="A4" s="937"/>
      <c r="B4" s="937"/>
      <c r="C4" s="937"/>
      <c r="D4" s="937"/>
      <c r="E4" s="937"/>
      <c r="F4" s="937"/>
      <c r="G4" s="937"/>
      <c r="H4" s="937"/>
      <c r="I4" s="937"/>
    </row>
    <row r="5" spans="1:9" ht="18.75" customHeight="1" x14ac:dyDescent="0.25">
      <c r="A5" s="937"/>
      <c r="B5" s="937"/>
      <c r="C5" s="937"/>
      <c r="D5" s="937"/>
      <c r="E5" s="937"/>
      <c r="F5" s="937"/>
      <c r="G5" s="937"/>
      <c r="H5" s="937"/>
      <c r="I5" s="937"/>
    </row>
    <row r="6" spans="1:9" ht="18.75" customHeight="1" x14ac:dyDescent="0.25">
      <c r="A6" s="937"/>
      <c r="B6" s="937"/>
      <c r="C6" s="937"/>
      <c r="D6" s="937"/>
      <c r="E6" s="937"/>
      <c r="F6" s="937"/>
      <c r="G6" s="937"/>
      <c r="H6" s="937"/>
      <c r="I6" s="937"/>
    </row>
    <row r="7" spans="1:9" ht="18.75" customHeight="1" x14ac:dyDescent="0.25">
      <c r="A7" s="937"/>
      <c r="B7" s="937"/>
      <c r="C7" s="937"/>
      <c r="D7" s="937"/>
      <c r="E7" s="937"/>
      <c r="F7" s="937"/>
      <c r="G7" s="937"/>
      <c r="H7" s="937"/>
      <c r="I7" s="937"/>
    </row>
    <row r="8" spans="1:9" x14ac:dyDescent="0.25">
      <c r="A8" s="938" t="s">
        <v>44</v>
      </c>
      <c r="B8" s="938"/>
      <c r="C8" s="938"/>
      <c r="D8" s="938"/>
      <c r="E8" s="938"/>
      <c r="F8" s="938"/>
      <c r="G8" s="938"/>
      <c r="H8" s="938"/>
      <c r="I8" s="938"/>
    </row>
    <row r="9" spans="1:9" x14ac:dyDescent="0.25">
      <c r="A9" s="938"/>
      <c r="B9" s="938"/>
      <c r="C9" s="938"/>
      <c r="D9" s="938"/>
      <c r="E9" s="938"/>
      <c r="F9" s="938"/>
      <c r="G9" s="938"/>
      <c r="H9" s="938"/>
      <c r="I9" s="938"/>
    </row>
    <row r="10" spans="1:9" x14ac:dyDescent="0.25">
      <c r="A10" s="938"/>
      <c r="B10" s="938"/>
      <c r="C10" s="938"/>
      <c r="D10" s="938"/>
      <c r="E10" s="938"/>
      <c r="F10" s="938"/>
      <c r="G10" s="938"/>
      <c r="H10" s="938"/>
      <c r="I10" s="938"/>
    </row>
    <row r="11" spans="1:9" x14ac:dyDescent="0.25">
      <c r="A11" s="938"/>
      <c r="B11" s="938"/>
      <c r="C11" s="938"/>
      <c r="D11" s="938"/>
      <c r="E11" s="938"/>
      <c r="F11" s="938"/>
      <c r="G11" s="938"/>
      <c r="H11" s="938"/>
      <c r="I11" s="938"/>
    </row>
    <row r="12" spans="1:9" x14ac:dyDescent="0.25">
      <c r="A12" s="938"/>
      <c r="B12" s="938"/>
      <c r="C12" s="938"/>
      <c r="D12" s="938"/>
      <c r="E12" s="938"/>
      <c r="F12" s="938"/>
      <c r="G12" s="938"/>
      <c r="H12" s="938"/>
      <c r="I12" s="938"/>
    </row>
    <row r="13" spans="1:9" x14ac:dyDescent="0.25">
      <c r="A13" s="938"/>
      <c r="B13" s="938"/>
      <c r="C13" s="938"/>
      <c r="D13" s="938"/>
      <c r="E13" s="938"/>
      <c r="F13" s="938"/>
      <c r="G13" s="938"/>
      <c r="H13" s="938"/>
      <c r="I13" s="938"/>
    </row>
    <row r="14" spans="1:9" x14ac:dyDescent="0.25">
      <c r="A14" s="938"/>
      <c r="B14" s="938"/>
      <c r="C14" s="938"/>
      <c r="D14" s="938"/>
      <c r="E14" s="938"/>
      <c r="F14" s="938"/>
      <c r="G14" s="938"/>
      <c r="H14" s="938"/>
      <c r="I14" s="938"/>
    </row>
    <row r="15" spans="1:9" ht="19.5" customHeight="1" thickBot="1" x14ac:dyDescent="0.35">
      <c r="A15" s="691"/>
    </row>
    <row r="16" spans="1:9" ht="19.5" customHeight="1" thickBot="1" x14ac:dyDescent="0.35">
      <c r="A16" s="939" t="s">
        <v>29</v>
      </c>
      <c r="B16" s="940"/>
      <c r="C16" s="940"/>
      <c r="D16" s="940"/>
      <c r="E16" s="940"/>
      <c r="F16" s="940"/>
      <c r="G16" s="940"/>
      <c r="H16" s="941"/>
    </row>
    <row r="17" spans="1:14" ht="20.25" customHeight="1" x14ac:dyDescent="0.25">
      <c r="A17" s="942" t="s">
        <v>45</v>
      </c>
      <c r="B17" s="942"/>
      <c r="C17" s="942"/>
      <c r="D17" s="942"/>
      <c r="E17" s="942"/>
      <c r="F17" s="942"/>
      <c r="G17" s="942"/>
      <c r="H17" s="942"/>
    </row>
    <row r="18" spans="1:14" ht="26.25" customHeight="1" x14ac:dyDescent="0.4">
      <c r="A18" s="692" t="s">
        <v>31</v>
      </c>
      <c r="B18" s="935" t="s">
        <v>5</v>
      </c>
      <c r="C18" s="935"/>
      <c r="D18" s="693"/>
      <c r="E18" s="694"/>
      <c r="F18" s="695"/>
      <c r="G18" s="695"/>
      <c r="H18" s="695"/>
    </row>
    <row r="19" spans="1:14" ht="26.25" customHeight="1" x14ac:dyDescent="0.4">
      <c r="A19" s="692" t="s">
        <v>32</v>
      </c>
      <c r="B19" s="696" t="s">
        <v>133</v>
      </c>
      <c r="C19" s="695">
        <v>29</v>
      </c>
      <c r="D19" s="695"/>
      <c r="E19" s="695"/>
      <c r="F19" s="695"/>
      <c r="G19" s="695"/>
      <c r="H19" s="695"/>
    </row>
    <row r="20" spans="1:14" ht="26.25" customHeight="1" x14ac:dyDescent="0.4">
      <c r="A20" s="692" t="s">
        <v>33</v>
      </c>
      <c r="B20" s="934" t="s">
        <v>140</v>
      </c>
      <c r="C20" s="934"/>
      <c r="D20" s="695"/>
      <c r="E20" s="695"/>
      <c r="F20" s="695"/>
      <c r="G20" s="695"/>
      <c r="H20" s="695"/>
    </row>
    <row r="21" spans="1:14" ht="26.25" customHeight="1" x14ac:dyDescent="0.4">
      <c r="A21" s="692" t="s">
        <v>34</v>
      </c>
      <c r="B21" s="934" t="s">
        <v>141</v>
      </c>
      <c r="C21" s="934"/>
      <c r="D21" s="934"/>
      <c r="E21" s="934"/>
      <c r="F21" s="934"/>
      <c r="G21" s="934"/>
      <c r="H21" s="934"/>
      <c r="I21" s="697"/>
    </row>
    <row r="22" spans="1:14" ht="26.25" customHeight="1" x14ac:dyDescent="0.4">
      <c r="A22" s="692" t="s">
        <v>35</v>
      </c>
      <c r="B22" s="698" t="s">
        <v>10</v>
      </c>
      <c r="C22" s="695"/>
      <c r="D22" s="695"/>
      <c r="E22" s="695"/>
      <c r="F22" s="695"/>
      <c r="G22" s="695"/>
      <c r="H22" s="695"/>
    </row>
    <row r="23" spans="1:14" ht="26.25" customHeight="1" x14ac:dyDescent="0.4">
      <c r="A23" s="692" t="s">
        <v>36</v>
      </c>
      <c r="B23" s="698"/>
      <c r="C23" s="695"/>
      <c r="D23" s="695"/>
      <c r="E23" s="695"/>
      <c r="F23" s="695"/>
      <c r="G23" s="695"/>
      <c r="H23" s="695"/>
    </row>
    <row r="24" spans="1:14" ht="18.75" x14ac:dyDescent="0.3">
      <c r="A24" s="692"/>
      <c r="B24" s="699"/>
    </row>
    <row r="25" spans="1:14" ht="18.75" x14ac:dyDescent="0.3">
      <c r="A25" s="700" t="s">
        <v>1</v>
      </c>
      <c r="B25" s="699"/>
    </row>
    <row r="26" spans="1:14" ht="26.25" customHeight="1" x14ac:dyDescent="0.4">
      <c r="A26" s="701" t="s">
        <v>4</v>
      </c>
      <c r="B26" s="935" t="s">
        <v>126</v>
      </c>
      <c r="C26" s="935"/>
    </row>
    <row r="27" spans="1:14" ht="26.25" customHeight="1" x14ac:dyDescent="0.4">
      <c r="A27" s="702" t="s">
        <v>46</v>
      </c>
      <c r="B27" s="936" t="s">
        <v>142</v>
      </c>
      <c r="C27" s="936"/>
    </row>
    <row r="28" spans="1:14" ht="27" customHeight="1" thickBot="1" x14ac:dyDescent="0.45">
      <c r="A28" s="702" t="s">
        <v>6</v>
      </c>
      <c r="B28" s="703">
        <v>100</v>
      </c>
    </row>
    <row r="29" spans="1:14" s="661" customFormat="1" ht="27" customHeight="1" thickBot="1" x14ac:dyDescent="0.45">
      <c r="A29" s="702" t="s">
        <v>47</v>
      </c>
      <c r="B29" s="704">
        <v>0</v>
      </c>
      <c r="C29" s="914" t="s">
        <v>48</v>
      </c>
      <c r="D29" s="915"/>
      <c r="E29" s="915"/>
      <c r="F29" s="915"/>
      <c r="G29" s="916"/>
      <c r="I29" s="705"/>
      <c r="J29" s="705"/>
      <c r="K29" s="705"/>
      <c r="L29" s="705"/>
    </row>
    <row r="30" spans="1:14" s="661" customFormat="1" ht="19.5" customHeight="1" thickBot="1" x14ac:dyDescent="0.35">
      <c r="A30" s="702" t="s">
        <v>49</v>
      </c>
      <c r="B30" s="706">
        <f>B28-B29</f>
        <v>100</v>
      </c>
      <c r="C30" s="707"/>
      <c r="D30" s="707"/>
      <c r="E30" s="707"/>
      <c r="F30" s="707"/>
      <c r="G30" s="708"/>
      <c r="I30" s="705"/>
      <c r="J30" s="705"/>
      <c r="K30" s="705"/>
      <c r="L30" s="705"/>
    </row>
    <row r="31" spans="1:14" s="661" customFormat="1" ht="27" customHeight="1" thickBot="1" x14ac:dyDescent="0.45">
      <c r="A31" s="702" t="s">
        <v>50</v>
      </c>
      <c r="B31" s="709">
        <v>1</v>
      </c>
      <c r="C31" s="917" t="s">
        <v>51</v>
      </c>
      <c r="D31" s="918"/>
      <c r="E31" s="918"/>
      <c r="F31" s="918"/>
      <c r="G31" s="918"/>
      <c r="H31" s="919"/>
      <c r="I31" s="705"/>
      <c r="J31" s="705"/>
      <c r="K31" s="705"/>
      <c r="L31" s="705"/>
    </row>
    <row r="32" spans="1:14" s="661" customFormat="1" ht="27" customHeight="1" thickBot="1" x14ac:dyDescent="0.45">
      <c r="A32" s="702" t="s">
        <v>52</v>
      </c>
      <c r="B32" s="709">
        <v>1</v>
      </c>
      <c r="C32" s="917" t="s">
        <v>53</v>
      </c>
      <c r="D32" s="918"/>
      <c r="E32" s="918"/>
      <c r="F32" s="918"/>
      <c r="G32" s="918"/>
      <c r="H32" s="919"/>
      <c r="I32" s="705"/>
      <c r="J32" s="705"/>
      <c r="K32" s="705"/>
      <c r="L32" s="710"/>
      <c r="M32" s="710"/>
      <c r="N32" s="711"/>
    </row>
    <row r="33" spans="1:14" s="661" customFormat="1" ht="17.25" customHeight="1" x14ac:dyDescent="0.3">
      <c r="A33" s="702"/>
      <c r="B33" s="712"/>
      <c r="C33" s="713"/>
      <c r="D33" s="713"/>
      <c r="E33" s="713"/>
      <c r="F33" s="713"/>
      <c r="G33" s="713"/>
      <c r="H33" s="713"/>
      <c r="I33" s="705"/>
      <c r="J33" s="705"/>
      <c r="K33" s="705"/>
      <c r="L33" s="710"/>
      <c r="M33" s="710"/>
      <c r="N33" s="711"/>
    </row>
    <row r="34" spans="1:14" s="661" customFormat="1" ht="18.75" x14ac:dyDescent="0.3">
      <c r="A34" s="702" t="s">
        <v>54</v>
      </c>
      <c r="B34" s="714">
        <f>B31/B32</f>
        <v>1</v>
      </c>
      <c r="C34" s="691" t="s">
        <v>55</v>
      </c>
      <c r="D34" s="691"/>
      <c r="E34" s="691"/>
      <c r="F34" s="691"/>
      <c r="G34" s="691"/>
      <c r="I34" s="705"/>
      <c r="J34" s="705"/>
      <c r="K34" s="705"/>
      <c r="L34" s="710"/>
      <c r="M34" s="710"/>
      <c r="N34" s="711"/>
    </row>
    <row r="35" spans="1:14" s="661" customFormat="1" ht="19.5" customHeight="1" thickBot="1" x14ac:dyDescent="0.35">
      <c r="A35" s="702"/>
      <c r="B35" s="706"/>
      <c r="G35" s="691"/>
      <c r="I35" s="705"/>
      <c r="J35" s="705"/>
      <c r="K35" s="705"/>
      <c r="L35" s="710"/>
      <c r="M35" s="710"/>
      <c r="N35" s="711"/>
    </row>
    <row r="36" spans="1:14" s="661" customFormat="1" ht="27" customHeight="1" thickBot="1" x14ac:dyDescent="0.45">
      <c r="A36" s="715" t="s">
        <v>56</v>
      </c>
      <c r="B36" s="716">
        <v>100</v>
      </c>
      <c r="C36" s="691"/>
      <c r="D36" s="920" t="s">
        <v>57</v>
      </c>
      <c r="E36" s="933"/>
      <c r="F36" s="920" t="s">
        <v>58</v>
      </c>
      <c r="G36" s="921"/>
      <c r="J36" s="705"/>
      <c r="K36" s="705"/>
      <c r="L36" s="710"/>
      <c r="M36" s="710"/>
      <c r="N36" s="711"/>
    </row>
    <row r="37" spans="1:14" s="661" customFormat="1" ht="27" customHeight="1" thickBot="1" x14ac:dyDescent="0.45">
      <c r="A37" s="717" t="s">
        <v>59</v>
      </c>
      <c r="B37" s="718">
        <v>1</v>
      </c>
      <c r="C37" s="719" t="s">
        <v>60</v>
      </c>
      <c r="D37" s="720" t="s">
        <v>61</v>
      </c>
      <c r="E37" s="721" t="s">
        <v>62</v>
      </c>
      <c r="F37" s="720" t="s">
        <v>61</v>
      </c>
      <c r="G37" s="722" t="s">
        <v>62</v>
      </c>
      <c r="I37" s="723" t="s">
        <v>63</v>
      </c>
      <c r="J37" s="705"/>
      <c r="K37" s="705"/>
      <c r="L37" s="710"/>
      <c r="M37" s="710"/>
      <c r="N37" s="711"/>
    </row>
    <row r="38" spans="1:14" s="661" customFormat="1" ht="26.25" customHeight="1" x14ac:dyDescent="0.4">
      <c r="A38" s="717" t="s">
        <v>64</v>
      </c>
      <c r="B38" s="718">
        <v>1</v>
      </c>
      <c r="C38" s="724">
        <v>1</v>
      </c>
      <c r="D38" s="725">
        <v>3246653</v>
      </c>
      <c r="E38" s="726">
        <f>IF(ISBLANK(D38),"-",$D$48/$D$45*D38)</f>
        <v>2928430.2465423937</v>
      </c>
      <c r="F38" s="725">
        <v>2530413</v>
      </c>
      <c r="G38" s="727">
        <f>IF(ISBLANK(F38),"-",$D$48/$F$45*F38)</f>
        <v>2885305.5872291904</v>
      </c>
      <c r="I38" s="728"/>
      <c r="J38" s="705"/>
      <c r="K38" s="705"/>
      <c r="L38" s="710"/>
      <c r="M38" s="710"/>
      <c r="N38" s="711"/>
    </row>
    <row r="39" spans="1:14" s="661" customFormat="1" ht="26.25" customHeight="1" x14ac:dyDescent="0.4">
      <c r="A39" s="717" t="s">
        <v>65</v>
      </c>
      <c r="B39" s="718">
        <v>1</v>
      </c>
      <c r="C39" s="729">
        <v>2</v>
      </c>
      <c r="D39" s="730">
        <v>3243670</v>
      </c>
      <c r="E39" s="731">
        <f>IF(ISBLANK(D39),"-",$D$48/$D$45*D39)</f>
        <v>2925739.6271797959</v>
      </c>
      <c r="F39" s="730">
        <v>2527029</v>
      </c>
      <c r="G39" s="732">
        <f>IF(ISBLANK(F39),"-",$D$48/$F$45*F39)</f>
        <v>2881446.9783352339</v>
      </c>
      <c r="I39" s="904">
        <f>ABS((F43/D43*D42)-F42)/D42</f>
        <v>1.1824715094746604E-2</v>
      </c>
      <c r="J39" s="705"/>
      <c r="K39" s="705"/>
      <c r="L39" s="710"/>
      <c r="M39" s="710"/>
      <c r="N39" s="711"/>
    </row>
    <row r="40" spans="1:14" ht="26.25" customHeight="1" x14ac:dyDescent="0.4">
      <c r="A40" s="717" t="s">
        <v>66</v>
      </c>
      <c r="B40" s="718">
        <v>1</v>
      </c>
      <c r="C40" s="729">
        <v>3</v>
      </c>
      <c r="D40" s="730">
        <v>3239308</v>
      </c>
      <c r="E40" s="731">
        <f>IF(ISBLANK(D40),"-",$D$48/$D$45*D40)</f>
        <v>2921805.1713770297</v>
      </c>
      <c r="F40" s="730">
        <v>2524038</v>
      </c>
      <c r="G40" s="732">
        <f>IF(ISBLANK(F40),"-",$D$48/$F$45*F40)</f>
        <v>2878036.4880273659</v>
      </c>
      <c r="I40" s="904"/>
      <c r="L40" s="710"/>
      <c r="M40" s="710"/>
      <c r="N40" s="691"/>
    </row>
    <row r="41" spans="1:14" ht="27" customHeight="1" thickBot="1" x14ac:dyDescent="0.45">
      <c r="A41" s="717" t="s">
        <v>67</v>
      </c>
      <c r="B41" s="718">
        <v>1</v>
      </c>
      <c r="C41" s="733">
        <v>4</v>
      </c>
      <c r="D41" s="734"/>
      <c r="E41" s="735" t="str">
        <f>IF(ISBLANK(D41),"-",$D$48/$D$45*D41)</f>
        <v>-</v>
      </c>
      <c r="F41" s="734"/>
      <c r="G41" s="736" t="str">
        <f>IF(ISBLANK(F41),"-",$D$48/$F$45*F41)</f>
        <v>-</v>
      </c>
      <c r="I41" s="737"/>
      <c r="L41" s="710"/>
      <c r="M41" s="710"/>
      <c r="N41" s="691"/>
    </row>
    <row r="42" spans="1:14" ht="27" customHeight="1" thickBot="1" x14ac:dyDescent="0.45">
      <c r="A42" s="717" t="s">
        <v>68</v>
      </c>
      <c r="B42" s="718">
        <v>1</v>
      </c>
      <c r="C42" s="738" t="s">
        <v>69</v>
      </c>
      <c r="D42" s="739">
        <f>AVERAGE(D38:D41)</f>
        <v>3243210.3333333335</v>
      </c>
      <c r="E42" s="740">
        <f>AVERAGE(E38:E41)</f>
        <v>2925325.0150330733</v>
      </c>
      <c r="F42" s="739">
        <f>AVERAGE(F38:F41)</f>
        <v>2527160</v>
      </c>
      <c r="G42" s="741">
        <f>AVERAGE(G38:G41)</f>
        <v>2881596.3511972632</v>
      </c>
      <c r="H42" s="623"/>
    </row>
    <row r="43" spans="1:14" ht="26.25" customHeight="1" x14ac:dyDescent="0.4">
      <c r="A43" s="717" t="s">
        <v>70</v>
      </c>
      <c r="B43" s="718">
        <v>1</v>
      </c>
      <c r="C43" s="742" t="s">
        <v>71</v>
      </c>
      <c r="D43" s="743">
        <v>33.26</v>
      </c>
      <c r="E43" s="691"/>
      <c r="F43" s="743">
        <v>26.31</v>
      </c>
      <c r="H43" s="623"/>
    </row>
    <row r="44" spans="1:14" ht="26.25" customHeight="1" x14ac:dyDescent="0.4">
      <c r="A44" s="717" t="s">
        <v>72</v>
      </c>
      <c r="B44" s="718">
        <v>1</v>
      </c>
      <c r="C44" s="744" t="s">
        <v>73</v>
      </c>
      <c r="D44" s="745">
        <f>D43*$B$34</f>
        <v>33.26</v>
      </c>
      <c r="E44" s="746"/>
      <c r="F44" s="745">
        <f>F43*$B$34</f>
        <v>26.31</v>
      </c>
      <c r="H44" s="623"/>
    </row>
    <row r="45" spans="1:14" ht="19.5" customHeight="1" thickBot="1" x14ac:dyDescent="0.35">
      <c r="A45" s="717" t="s">
        <v>74</v>
      </c>
      <c r="B45" s="729">
        <f>(B44/B43)*(B42/B41)*(B40/B39)*(B38/B37)*B36</f>
        <v>100</v>
      </c>
      <c r="C45" s="744" t="s">
        <v>75</v>
      </c>
      <c r="D45" s="747">
        <f>D44*$B$30/100</f>
        <v>33.26</v>
      </c>
      <c r="E45" s="748"/>
      <c r="F45" s="747">
        <f>F44*$B$30/100</f>
        <v>26.31</v>
      </c>
      <c r="H45" s="623"/>
    </row>
    <row r="46" spans="1:14" ht="19.5" customHeight="1" thickBot="1" x14ac:dyDescent="0.35">
      <c r="A46" s="905" t="s">
        <v>76</v>
      </c>
      <c r="B46" s="909"/>
      <c r="C46" s="744" t="s">
        <v>77</v>
      </c>
      <c r="D46" s="749">
        <f>D45/$B$45</f>
        <v>0.33260000000000001</v>
      </c>
      <c r="E46" s="750"/>
      <c r="F46" s="751">
        <f>F45/$B$45</f>
        <v>0.2631</v>
      </c>
      <c r="H46" s="623"/>
    </row>
    <row r="47" spans="1:14" ht="27" customHeight="1" thickBot="1" x14ac:dyDescent="0.45">
      <c r="A47" s="907"/>
      <c r="B47" s="910"/>
      <c r="C47" s="752" t="s">
        <v>78</v>
      </c>
      <c r="D47" s="753">
        <v>0.3</v>
      </c>
      <c r="E47" s="754"/>
      <c r="F47" s="750"/>
      <c r="H47" s="623"/>
    </row>
    <row r="48" spans="1:14" ht="18.75" x14ac:dyDescent="0.3">
      <c r="C48" s="755" t="s">
        <v>79</v>
      </c>
      <c r="D48" s="747">
        <f>D47*$B$45</f>
        <v>30</v>
      </c>
      <c r="F48" s="756"/>
      <c r="H48" s="623"/>
    </row>
    <row r="49" spans="1:12" ht="19.5" customHeight="1" thickBot="1" x14ac:dyDescent="0.35">
      <c r="C49" s="757" t="s">
        <v>80</v>
      </c>
      <c r="D49" s="758">
        <f>D48/B34</f>
        <v>30</v>
      </c>
      <c r="F49" s="756"/>
      <c r="H49" s="623"/>
    </row>
    <row r="50" spans="1:12" ht="18.75" x14ac:dyDescent="0.3">
      <c r="C50" s="715" t="s">
        <v>81</v>
      </c>
      <c r="D50" s="759">
        <f>AVERAGE(E38:E41,G38:G41)</f>
        <v>2903460.683115168</v>
      </c>
      <c r="F50" s="760"/>
      <c r="H50" s="623"/>
    </row>
    <row r="51" spans="1:12" ht="18.75" x14ac:dyDescent="0.3">
      <c r="C51" s="717" t="s">
        <v>82</v>
      </c>
      <c r="D51" s="761">
        <f>STDEV(E38:E41,G38:G41)/D50</f>
        <v>8.3188563015657128E-3</v>
      </c>
      <c r="F51" s="760"/>
      <c r="H51" s="623"/>
    </row>
    <row r="52" spans="1:12" ht="19.5" customHeight="1" thickBot="1" x14ac:dyDescent="0.35">
      <c r="C52" s="762" t="s">
        <v>18</v>
      </c>
      <c r="D52" s="763">
        <f>COUNT(E38:E41,G38:G41)</f>
        <v>6</v>
      </c>
      <c r="F52" s="760"/>
    </row>
    <row r="54" spans="1:12" ht="18.75" x14ac:dyDescent="0.3">
      <c r="A54" s="764" t="s">
        <v>1</v>
      </c>
      <c r="B54" s="765" t="s">
        <v>83</v>
      </c>
    </row>
    <row r="55" spans="1:12" ht="18.75" x14ac:dyDescent="0.3">
      <c r="A55" s="691" t="s">
        <v>84</v>
      </c>
      <c r="B55" s="766" t="str">
        <f>B21</f>
        <v>ETHAMBUTOL HCl 275mg</v>
      </c>
    </row>
    <row r="56" spans="1:12" ht="26.25" customHeight="1" x14ac:dyDescent="0.4">
      <c r="A56" s="766" t="s">
        <v>85</v>
      </c>
      <c r="B56" s="767">
        <v>275</v>
      </c>
      <c r="C56" s="691" t="str">
        <f>B20</f>
        <v>ETHAMBUTOL HCl</v>
      </c>
      <c r="H56" s="746"/>
    </row>
    <row r="57" spans="1:12" ht="18.75" x14ac:dyDescent="0.3">
      <c r="A57" s="766" t="s">
        <v>86</v>
      </c>
      <c r="B57" s="768">
        <f>Uniformity!C46</f>
        <v>1055.0545000000002</v>
      </c>
      <c r="H57" s="746"/>
    </row>
    <row r="58" spans="1:12" ht="19.5" customHeight="1" thickBot="1" x14ac:dyDescent="0.35">
      <c r="H58" s="746"/>
    </row>
    <row r="59" spans="1:12" s="661" customFormat="1" ht="27" customHeight="1" thickBot="1" x14ac:dyDescent="0.45">
      <c r="A59" s="715" t="s">
        <v>87</v>
      </c>
      <c r="B59" s="716">
        <v>200</v>
      </c>
      <c r="C59" s="691"/>
      <c r="D59" s="769" t="s">
        <v>88</v>
      </c>
      <c r="E59" s="770" t="s">
        <v>60</v>
      </c>
      <c r="F59" s="770" t="s">
        <v>61</v>
      </c>
      <c r="G59" s="770" t="s">
        <v>89</v>
      </c>
      <c r="H59" s="719" t="s">
        <v>90</v>
      </c>
      <c r="L59" s="705"/>
    </row>
    <row r="60" spans="1:12" s="661" customFormat="1" ht="26.25" customHeight="1" x14ac:dyDescent="0.4">
      <c r="A60" s="717" t="s">
        <v>91</v>
      </c>
      <c r="B60" s="718">
        <v>4</v>
      </c>
      <c r="C60" s="922" t="s">
        <v>92</v>
      </c>
      <c r="D60" s="925">
        <v>1080.8</v>
      </c>
      <c r="E60" s="771">
        <v>1</v>
      </c>
      <c r="F60" s="772">
        <v>2743724</v>
      </c>
      <c r="G60" s="773">
        <f>IF(ISBLANK(F60),"-",(F60/$D$50*$D$47*$B$68)*($B$57/$D$60))</f>
        <v>276.74213403130454</v>
      </c>
      <c r="H60" s="774">
        <f t="shared" ref="H60:H71" si="0">IF(ISBLANK(F60),"-",G60/$B$56)</f>
        <v>1.0063350328411074</v>
      </c>
      <c r="L60" s="705"/>
    </row>
    <row r="61" spans="1:12" s="661" customFormat="1" ht="26.25" customHeight="1" x14ac:dyDescent="0.4">
      <c r="A61" s="717" t="s">
        <v>93</v>
      </c>
      <c r="B61" s="718">
        <v>20</v>
      </c>
      <c r="C61" s="923"/>
      <c r="D61" s="926"/>
      <c r="E61" s="775">
        <v>2</v>
      </c>
      <c r="F61" s="730">
        <v>2724545</v>
      </c>
      <c r="G61" s="776">
        <f>IF(ISBLANK(F61),"-",(F61/$D$50*$D$47*$B$68)*($B$57/$D$60))</f>
        <v>274.80766927151581</v>
      </c>
      <c r="H61" s="777">
        <f t="shared" si="0"/>
        <v>0.99930061553278471</v>
      </c>
      <c r="L61" s="705"/>
    </row>
    <row r="62" spans="1:12" s="661" customFormat="1" ht="26.25" customHeight="1" x14ac:dyDescent="0.4">
      <c r="A62" s="717" t="s">
        <v>94</v>
      </c>
      <c r="B62" s="718">
        <v>1</v>
      </c>
      <c r="C62" s="923"/>
      <c r="D62" s="926"/>
      <c r="E62" s="775">
        <v>3</v>
      </c>
      <c r="F62" s="778">
        <v>2717528</v>
      </c>
      <c r="G62" s="776">
        <f>IF(ISBLANK(F62),"-",(F62/$D$50*$D$47*$B$68)*($B$57/$D$60))</f>
        <v>274.09990874075635</v>
      </c>
      <c r="H62" s="777">
        <f t="shared" si="0"/>
        <v>0.99672694087547764</v>
      </c>
      <c r="L62" s="705"/>
    </row>
    <row r="63" spans="1:12" ht="27" customHeight="1" thickBot="1" x14ac:dyDescent="0.45">
      <c r="A63" s="717" t="s">
        <v>95</v>
      </c>
      <c r="B63" s="718">
        <v>1</v>
      </c>
      <c r="C63" s="924"/>
      <c r="D63" s="927"/>
      <c r="E63" s="779">
        <v>4</v>
      </c>
      <c r="F63" s="780"/>
      <c r="G63" s="776" t="str">
        <f>IF(ISBLANK(F63),"-",(F63/$D$50*$D$47*$B$68)*($B$57/$D$60))</f>
        <v>-</v>
      </c>
      <c r="H63" s="777" t="str">
        <f t="shared" si="0"/>
        <v>-</v>
      </c>
    </row>
    <row r="64" spans="1:12" ht="26.25" customHeight="1" x14ac:dyDescent="0.4">
      <c r="A64" s="717" t="s">
        <v>96</v>
      </c>
      <c r="B64" s="718">
        <v>1</v>
      </c>
      <c r="C64" s="922" t="s">
        <v>97</v>
      </c>
      <c r="D64" s="925">
        <v>1047.04</v>
      </c>
      <c r="E64" s="771">
        <v>1</v>
      </c>
      <c r="F64" s="772">
        <v>2720883</v>
      </c>
      <c r="G64" s="781">
        <f>IF(ISBLANK(F64),"-",(F64/$D$50*$D$47*$B$68)*($B$57/$D$64))</f>
        <v>283.28709656633572</v>
      </c>
      <c r="H64" s="782">
        <f t="shared" si="0"/>
        <v>1.0301348966048571</v>
      </c>
    </row>
    <row r="65" spans="1:8" ht="26.25" customHeight="1" x14ac:dyDescent="0.4">
      <c r="A65" s="717" t="s">
        <v>98</v>
      </c>
      <c r="B65" s="718">
        <v>1</v>
      </c>
      <c r="C65" s="923"/>
      <c r="D65" s="926"/>
      <c r="E65" s="775">
        <v>2</v>
      </c>
      <c r="F65" s="730">
        <v>2703381</v>
      </c>
      <c r="G65" s="783">
        <f>IF(ISBLANK(F65),"-",(F65/$D$50*$D$47*$B$68)*($B$57/$D$64))</f>
        <v>281.46486063627043</v>
      </c>
      <c r="H65" s="784">
        <f t="shared" si="0"/>
        <v>1.0235085841318925</v>
      </c>
    </row>
    <row r="66" spans="1:8" ht="26.25" customHeight="1" x14ac:dyDescent="0.4">
      <c r="A66" s="717" t="s">
        <v>99</v>
      </c>
      <c r="B66" s="718">
        <v>1</v>
      </c>
      <c r="C66" s="923"/>
      <c r="D66" s="926"/>
      <c r="E66" s="775">
        <v>3</v>
      </c>
      <c r="F66" s="730">
        <v>2690491</v>
      </c>
      <c r="G66" s="783">
        <f>IF(ISBLANK(F66),"-",(F66/$D$50*$D$47*$B$68)*($B$57/$D$64))</f>
        <v>280.12280709161598</v>
      </c>
      <c r="H66" s="784">
        <f t="shared" si="0"/>
        <v>1.0186283894240582</v>
      </c>
    </row>
    <row r="67" spans="1:8" ht="27" customHeight="1" thickBot="1" x14ac:dyDescent="0.45">
      <c r="A67" s="717" t="s">
        <v>100</v>
      </c>
      <c r="B67" s="718">
        <v>1</v>
      </c>
      <c r="C67" s="924"/>
      <c r="D67" s="927"/>
      <c r="E67" s="779">
        <v>4</v>
      </c>
      <c r="F67" s="780"/>
      <c r="G67" s="785" t="str">
        <f>IF(ISBLANK(F67),"-",(F67/$D$50*$D$47*$B$68)*($B$57/$D$64))</f>
        <v>-</v>
      </c>
      <c r="H67" s="786" t="str">
        <f t="shared" si="0"/>
        <v>-</v>
      </c>
    </row>
    <row r="68" spans="1:8" ht="26.25" customHeight="1" x14ac:dyDescent="0.4">
      <c r="A68" s="717" t="s">
        <v>101</v>
      </c>
      <c r="B68" s="787">
        <f>(B67/B66)*(B65/B64)*(B63/B62)*(B61/B60)*B59</f>
        <v>1000</v>
      </c>
      <c r="C68" s="922" t="s">
        <v>102</v>
      </c>
      <c r="D68" s="925">
        <v>1045.24</v>
      </c>
      <c r="E68" s="771">
        <v>1</v>
      </c>
      <c r="F68" s="772">
        <v>2685092</v>
      </c>
      <c r="G68" s="781">
        <f>IF(ISBLANK(F68),"-",(F68/$D$50*$D$47*$B$68)*($B$57/$D$68))</f>
        <v>280.04211488698076</v>
      </c>
      <c r="H68" s="777">
        <f t="shared" si="0"/>
        <v>1.0183349632253846</v>
      </c>
    </row>
    <row r="69" spans="1:8" ht="27" customHeight="1" thickBot="1" x14ac:dyDescent="0.45">
      <c r="A69" s="762" t="s">
        <v>103</v>
      </c>
      <c r="B69" s="788">
        <f>(D47*B68)/B56*B57</f>
        <v>1150.9685454545456</v>
      </c>
      <c r="C69" s="923"/>
      <c r="D69" s="926"/>
      <c r="E69" s="775">
        <v>2</v>
      </c>
      <c r="F69" s="730">
        <v>2679998</v>
      </c>
      <c r="G69" s="783">
        <f>IF(ISBLANK(F69),"-",(F69/$D$50*$D$47*$B$68)*($B$57/$D$68))</f>
        <v>279.51083531323275</v>
      </c>
      <c r="H69" s="777">
        <f t="shared" si="0"/>
        <v>1.0164030375026645</v>
      </c>
    </row>
    <row r="70" spans="1:8" ht="26.25" customHeight="1" x14ac:dyDescent="0.4">
      <c r="A70" s="929" t="s">
        <v>76</v>
      </c>
      <c r="B70" s="930"/>
      <c r="C70" s="923"/>
      <c r="D70" s="926"/>
      <c r="E70" s="775">
        <v>3</v>
      </c>
      <c r="F70" s="730">
        <v>2668627</v>
      </c>
      <c r="G70" s="783">
        <f>IF(ISBLANK(F70),"-",(F70/$D$50*$D$47*$B$68)*($B$57/$D$68))</f>
        <v>278.32489498478964</v>
      </c>
      <c r="H70" s="777">
        <f t="shared" si="0"/>
        <v>1.0120905272174168</v>
      </c>
    </row>
    <row r="71" spans="1:8" ht="27" customHeight="1" thickBot="1" x14ac:dyDescent="0.45">
      <c r="A71" s="931"/>
      <c r="B71" s="932"/>
      <c r="C71" s="928"/>
      <c r="D71" s="927"/>
      <c r="E71" s="779">
        <v>4</v>
      </c>
      <c r="F71" s="780"/>
      <c r="G71" s="785" t="str">
        <f>IF(ISBLANK(F71),"-",(F71/$D$50*$D$47*$B$68)*($B$57/$D$68))</f>
        <v>-</v>
      </c>
      <c r="H71" s="789" t="str">
        <f t="shared" si="0"/>
        <v>-</v>
      </c>
    </row>
    <row r="72" spans="1:8" ht="26.25" customHeight="1" x14ac:dyDescent="0.4">
      <c r="A72" s="746"/>
      <c r="B72" s="746"/>
      <c r="C72" s="746"/>
      <c r="D72" s="746"/>
      <c r="E72" s="746"/>
      <c r="F72" s="790" t="s">
        <v>69</v>
      </c>
      <c r="G72" s="791">
        <f>AVERAGE(G60:G71)</f>
        <v>278.71136905808913</v>
      </c>
      <c r="H72" s="792">
        <f>AVERAGE(H60:H71)</f>
        <v>1.0134958874839604</v>
      </c>
    </row>
    <row r="73" spans="1:8" ht="26.25" customHeight="1" x14ac:dyDescent="0.4">
      <c r="C73" s="746"/>
      <c r="D73" s="746"/>
      <c r="E73" s="746"/>
      <c r="F73" s="793" t="s">
        <v>82</v>
      </c>
      <c r="G73" s="794">
        <f>STDEV(G60:G71)/G72</f>
        <v>1.0871881655429873E-2</v>
      </c>
      <c r="H73" s="794">
        <f>STDEV(H60:H71)/H72</f>
        <v>1.0871881655429889E-2</v>
      </c>
    </row>
    <row r="74" spans="1:8" ht="27" customHeight="1" thickBot="1" x14ac:dyDescent="0.45">
      <c r="A74" s="746"/>
      <c r="B74" s="746"/>
      <c r="C74" s="746"/>
      <c r="D74" s="746"/>
      <c r="E74" s="748"/>
      <c r="F74" s="795" t="s">
        <v>18</v>
      </c>
      <c r="G74" s="796">
        <f>COUNT(G60:G71)</f>
        <v>9</v>
      </c>
      <c r="H74" s="796">
        <f>COUNT(H60:H71)</f>
        <v>9</v>
      </c>
    </row>
    <row r="76" spans="1:8" ht="26.25" customHeight="1" x14ac:dyDescent="0.4">
      <c r="A76" s="701" t="s">
        <v>104</v>
      </c>
      <c r="B76" s="702" t="s">
        <v>105</v>
      </c>
      <c r="C76" s="911" t="str">
        <f>B20</f>
        <v>ETHAMBUTOL HCl</v>
      </c>
      <c r="D76" s="911"/>
      <c r="E76" s="691" t="s">
        <v>106</v>
      </c>
      <c r="F76" s="691"/>
      <c r="G76" s="797">
        <f>H72</f>
        <v>1.0134958874839604</v>
      </c>
      <c r="H76" s="706"/>
    </row>
    <row r="77" spans="1:8" ht="18.75" x14ac:dyDescent="0.3">
      <c r="A77" s="700" t="s">
        <v>107</v>
      </c>
      <c r="B77" s="700" t="s">
        <v>108</v>
      </c>
    </row>
    <row r="78" spans="1:8" ht="18.75" x14ac:dyDescent="0.3">
      <c r="A78" s="700"/>
      <c r="B78" s="700"/>
    </row>
    <row r="79" spans="1:8" ht="26.25" customHeight="1" x14ac:dyDescent="0.4">
      <c r="A79" s="701" t="s">
        <v>4</v>
      </c>
      <c r="B79" s="913" t="str">
        <f>B26</f>
        <v>ETHAMBUTOL HYDROCHLORIDE</v>
      </c>
      <c r="C79" s="913"/>
    </row>
    <row r="80" spans="1:8" ht="26.25" customHeight="1" x14ac:dyDescent="0.4">
      <c r="A80" s="702" t="s">
        <v>46</v>
      </c>
      <c r="B80" s="913" t="str">
        <f>B27</f>
        <v>E12 3</v>
      </c>
      <c r="C80" s="913"/>
    </row>
    <row r="81" spans="1:12" ht="27" customHeight="1" thickBot="1" x14ac:dyDescent="0.45">
      <c r="A81" s="702" t="s">
        <v>6</v>
      </c>
      <c r="B81" s="703">
        <f>B28</f>
        <v>100</v>
      </c>
    </row>
    <row r="82" spans="1:12" s="661" customFormat="1" ht="27" customHeight="1" thickBot="1" x14ac:dyDescent="0.45">
      <c r="A82" s="702" t="s">
        <v>47</v>
      </c>
      <c r="B82" s="704">
        <v>0</v>
      </c>
      <c r="C82" s="914" t="s">
        <v>48</v>
      </c>
      <c r="D82" s="915"/>
      <c r="E82" s="915"/>
      <c r="F82" s="915"/>
      <c r="G82" s="916"/>
      <c r="I82" s="705"/>
      <c r="J82" s="705"/>
      <c r="K82" s="705"/>
      <c r="L82" s="705"/>
    </row>
    <row r="83" spans="1:12" s="661" customFormat="1" ht="19.5" customHeight="1" thickBot="1" x14ac:dyDescent="0.35">
      <c r="A83" s="702" t="s">
        <v>49</v>
      </c>
      <c r="B83" s="706">
        <f>B81-B82</f>
        <v>100</v>
      </c>
      <c r="C83" s="707"/>
      <c r="D83" s="707"/>
      <c r="E83" s="707"/>
      <c r="F83" s="707"/>
      <c r="G83" s="708"/>
      <c r="I83" s="705"/>
      <c r="J83" s="705"/>
      <c r="K83" s="705"/>
      <c r="L83" s="705"/>
    </row>
    <row r="84" spans="1:12" s="661" customFormat="1" ht="27" customHeight="1" thickBot="1" x14ac:dyDescent="0.45">
      <c r="A84" s="702" t="s">
        <v>50</v>
      </c>
      <c r="B84" s="709">
        <v>1</v>
      </c>
      <c r="C84" s="917" t="s">
        <v>109</v>
      </c>
      <c r="D84" s="918"/>
      <c r="E84" s="918"/>
      <c r="F84" s="918"/>
      <c r="G84" s="918"/>
      <c r="H84" s="919"/>
      <c r="I84" s="705"/>
      <c r="J84" s="705"/>
      <c r="K84" s="705"/>
      <c r="L84" s="705"/>
    </row>
    <row r="85" spans="1:12" s="661" customFormat="1" ht="27" customHeight="1" thickBot="1" x14ac:dyDescent="0.45">
      <c r="A85" s="702" t="s">
        <v>52</v>
      </c>
      <c r="B85" s="709">
        <v>1</v>
      </c>
      <c r="C85" s="917" t="s">
        <v>110</v>
      </c>
      <c r="D85" s="918"/>
      <c r="E85" s="918"/>
      <c r="F85" s="918"/>
      <c r="G85" s="918"/>
      <c r="H85" s="919"/>
      <c r="I85" s="705"/>
      <c r="J85" s="705"/>
      <c r="K85" s="705"/>
      <c r="L85" s="705"/>
    </row>
    <row r="86" spans="1:12" s="661" customFormat="1" ht="18.75" x14ac:dyDescent="0.3">
      <c r="A86" s="702"/>
      <c r="B86" s="712"/>
      <c r="C86" s="713"/>
      <c r="D86" s="713"/>
      <c r="E86" s="713"/>
      <c r="F86" s="713"/>
      <c r="G86" s="713"/>
      <c r="H86" s="713"/>
      <c r="I86" s="705"/>
      <c r="J86" s="705"/>
      <c r="K86" s="705"/>
      <c r="L86" s="705"/>
    </row>
    <row r="87" spans="1:12" s="661" customFormat="1" ht="18.75" x14ac:dyDescent="0.3">
      <c r="A87" s="702" t="s">
        <v>54</v>
      </c>
      <c r="B87" s="714">
        <f>B84/B85</f>
        <v>1</v>
      </c>
      <c r="C87" s="691" t="s">
        <v>55</v>
      </c>
      <c r="D87" s="691"/>
      <c r="E87" s="691"/>
      <c r="F87" s="691"/>
      <c r="G87" s="691"/>
      <c r="I87" s="705"/>
      <c r="J87" s="705"/>
      <c r="K87" s="705"/>
      <c r="L87" s="705"/>
    </row>
    <row r="88" spans="1:12" ht="19.5" customHeight="1" thickBot="1" x14ac:dyDescent="0.35">
      <c r="A88" s="700"/>
      <c r="B88" s="700"/>
    </row>
    <row r="89" spans="1:12" ht="27" customHeight="1" thickBot="1" x14ac:dyDescent="0.45">
      <c r="A89" s="715" t="s">
        <v>56</v>
      </c>
      <c r="B89" s="716">
        <v>100</v>
      </c>
      <c r="D89" s="798" t="s">
        <v>57</v>
      </c>
      <c r="E89" s="799"/>
      <c r="F89" s="920" t="s">
        <v>58</v>
      </c>
      <c r="G89" s="921"/>
    </row>
    <row r="90" spans="1:12" ht="27" customHeight="1" thickBot="1" x14ac:dyDescent="0.45">
      <c r="A90" s="717" t="s">
        <v>59</v>
      </c>
      <c r="B90" s="718">
        <v>1</v>
      </c>
      <c r="C90" s="800" t="s">
        <v>60</v>
      </c>
      <c r="D90" s="720" t="s">
        <v>61</v>
      </c>
      <c r="E90" s="721" t="s">
        <v>62</v>
      </c>
      <c r="F90" s="720" t="s">
        <v>61</v>
      </c>
      <c r="G90" s="801" t="s">
        <v>62</v>
      </c>
      <c r="I90" s="723" t="s">
        <v>63</v>
      </c>
    </row>
    <row r="91" spans="1:12" ht="26.25" customHeight="1" x14ac:dyDescent="0.4">
      <c r="A91" s="717" t="s">
        <v>64</v>
      </c>
      <c r="B91" s="718">
        <v>1</v>
      </c>
      <c r="C91" s="802">
        <v>1</v>
      </c>
      <c r="D91" s="725">
        <v>3246653</v>
      </c>
      <c r="E91" s="726">
        <f>IF(ISBLANK(D91),"-",$D$101/$D$98*D91)</f>
        <v>2982660.4362931787</v>
      </c>
      <c r="F91" s="725">
        <v>2530413</v>
      </c>
      <c r="G91" s="727">
        <f>IF(ISBLANK(F91),"-",$D$101/$F$98*F91)</f>
        <v>2938737.1721778796</v>
      </c>
      <c r="I91" s="728"/>
    </row>
    <row r="92" spans="1:12" ht="26.25" customHeight="1" x14ac:dyDescent="0.4">
      <c r="A92" s="717" t="s">
        <v>65</v>
      </c>
      <c r="B92" s="718">
        <v>1</v>
      </c>
      <c r="C92" s="746">
        <v>2</v>
      </c>
      <c r="D92" s="730">
        <v>3243670</v>
      </c>
      <c r="E92" s="731">
        <f>IF(ISBLANK(D92),"-",$D$101/$D$98*D92)</f>
        <v>2979919.9906460885</v>
      </c>
      <c r="F92" s="730">
        <v>2527029</v>
      </c>
      <c r="G92" s="732">
        <f>IF(ISBLANK(F92),"-",$D$101/$F$98*F92)</f>
        <v>2934807.1075636647</v>
      </c>
      <c r="I92" s="904">
        <f>ABS((F96/D96*D95)-F95)/D95</f>
        <v>1.1824715094746604E-2</v>
      </c>
    </row>
    <row r="93" spans="1:12" ht="26.25" customHeight="1" x14ac:dyDescent="0.4">
      <c r="A93" s="717" t="s">
        <v>66</v>
      </c>
      <c r="B93" s="718">
        <v>1</v>
      </c>
      <c r="C93" s="746">
        <v>3</v>
      </c>
      <c r="D93" s="730">
        <v>3239308</v>
      </c>
      <c r="E93" s="731">
        <f>IF(ISBLANK(D93),"-",$D$101/$D$98*D93)</f>
        <v>2975912.6745506786</v>
      </c>
      <c r="F93" s="730">
        <v>2524038</v>
      </c>
      <c r="G93" s="732">
        <f>IF(ISBLANK(F93),"-",$D$101/$F$98*F93)</f>
        <v>2931333.4600278735</v>
      </c>
      <c r="I93" s="904"/>
    </row>
    <row r="94" spans="1:12" ht="27" customHeight="1" thickBot="1" x14ac:dyDescent="0.45">
      <c r="A94" s="717" t="s">
        <v>67</v>
      </c>
      <c r="B94" s="718">
        <v>1</v>
      </c>
      <c r="C94" s="803">
        <v>4</v>
      </c>
      <c r="D94" s="734"/>
      <c r="E94" s="735" t="str">
        <f>IF(ISBLANK(D94),"-",$D$101/$D$98*D94)</f>
        <v>-</v>
      </c>
      <c r="F94" s="734"/>
      <c r="G94" s="736" t="str">
        <f>IF(ISBLANK(F94),"-",$D$101/$F$98*F94)</f>
        <v>-</v>
      </c>
      <c r="I94" s="737"/>
    </row>
    <row r="95" spans="1:12" ht="27" customHeight="1" thickBot="1" x14ac:dyDescent="0.45">
      <c r="A95" s="717" t="s">
        <v>68</v>
      </c>
      <c r="B95" s="718">
        <v>1</v>
      </c>
      <c r="C95" s="702" t="s">
        <v>69</v>
      </c>
      <c r="D95" s="804">
        <f>AVERAGE(D91:D94)</f>
        <v>3243210.3333333335</v>
      </c>
      <c r="E95" s="740">
        <f>AVERAGE(E91:E94)</f>
        <v>2979497.7004966489</v>
      </c>
      <c r="F95" s="805">
        <f>AVERAGE(F91:F94)</f>
        <v>2527160</v>
      </c>
      <c r="G95" s="806">
        <f>AVERAGE(G91:G94)</f>
        <v>2934959.2465898059</v>
      </c>
    </row>
    <row r="96" spans="1:12" ht="26.25" customHeight="1" x14ac:dyDescent="0.4">
      <c r="A96" s="717" t="s">
        <v>70</v>
      </c>
      <c r="B96" s="703">
        <v>1</v>
      </c>
      <c r="C96" s="807" t="s">
        <v>111</v>
      </c>
      <c r="D96" s="808">
        <f>D43</f>
        <v>33.26</v>
      </c>
      <c r="E96" s="691"/>
      <c r="F96" s="743">
        <f>F43</f>
        <v>26.31</v>
      </c>
    </row>
    <row r="97" spans="1:10" ht="26.25" customHeight="1" x14ac:dyDescent="0.4">
      <c r="A97" s="717" t="s">
        <v>72</v>
      </c>
      <c r="B97" s="703">
        <v>1</v>
      </c>
      <c r="C97" s="809" t="s">
        <v>112</v>
      </c>
      <c r="D97" s="810">
        <f>D96*$B$87</f>
        <v>33.26</v>
      </c>
      <c r="E97" s="746"/>
      <c r="F97" s="745">
        <f>F96*$B$87</f>
        <v>26.31</v>
      </c>
    </row>
    <row r="98" spans="1:10" ht="19.5" customHeight="1" thickBot="1" x14ac:dyDescent="0.35">
      <c r="A98" s="717" t="s">
        <v>74</v>
      </c>
      <c r="B98" s="746">
        <f>(B97/B96)*(B95/B94)*(B93/B92)*(B91/B90)*B89</f>
        <v>100</v>
      </c>
      <c r="C98" s="809" t="s">
        <v>113</v>
      </c>
      <c r="D98" s="811">
        <f>D97*$B$83/100</f>
        <v>33.26</v>
      </c>
      <c r="E98" s="748"/>
      <c r="F98" s="747">
        <f>F97*$B$83/100</f>
        <v>26.31</v>
      </c>
    </row>
    <row r="99" spans="1:10" ht="19.5" customHeight="1" thickBot="1" x14ac:dyDescent="0.35">
      <c r="A99" s="905" t="s">
        <v>76</v>
      </c>
      <c r="B99" s="906"/>
      <c r="C99" s="809" t="s">
        <v>114</v>
      </c>
      <c r="D99" s="812">
        <f>D98/$B$98</f>
        <v>0.33260000000000001</v>
      </c>
      <c r="E99" s="748"/>
      <c r="F99" s="751">
        <f>F98/$B$98</f>
        <v>0.2631</v>
      </c>
      <c r="H99" s="623"/>
    </row>
    <row r="100" spans="1:10" ht="19.5" customHeight="1" thickBot="1" x14ac:dyDescent="0.35">
      <c r="A100" s="907"/>
      <c r="B100" s="908"/>
      <c r="C100" s="809" t="s">
        <v>78</v>
      </c>
      <c r="D100" s="813">
        <f>$B$56/$B$116</f>
        <v>0.30555555555555558</v>
      </c>
      <c r="F100" s="756"/>
      <c r="G100" s="814"/>
      <c r="H100" s="623"/>
    </row>
    <row r="101" spans="1:10" ht="18.75" x14ac:dyDescent="0.3">
      <c r="C101" s="809" t="s">
        <v>79</v>
      </c>
      <c r="D101" s="810">
        <f>D100*$B$98</f>
        <v>30.555555555555557</v>
      </c>
      <c r="F101" s="756"/>
      <c r="H101" s="623"/>
    </row>
    <row r="102" spans="1:10" ht="19.5" customHeight="1" thickBot="1" x14ac:dyDescent="0.35">
      <c r="C102" s="815" t="s">
        <v>80</v>
      </c>
      <c r="D102" s="816">
        <f>D101/B34</f>
        <v>30.555555555555557</v>
      </c>
      <c r="F102" s="760"/>
      <c r="H102" s="623"/>
      <c r="J102" s="817"/>
    </row>
    <row r="103" spans="1:10" ht="18.75" x14ac:dyDescent="0.3">
      <c r="C103" s="818" t="s">
        <v>115</v>
      </c>
      <c r="D103" s="819">
        <f>AVERAGE(E91:E94,G91:G94)</f>
        <v>2957228.4735432272</v>
      </c>
      <c r="F103" s="760"/>
      <c r="G103" s="814"/>
      <c r="H103" s="623"/>
      <c r="J103" s="820"/>
    </row>
    <row r="104" spans="1:10" ht="18.75" x14ac:dyDescent="0.3">
      <c r="C104" s="793" t="s">
        <v>82</v>
      </c>
      <c r="D104" s="821">
        <f>STDEV(E91:E94,G91:G94)/D103</f>
        <v>8.3188563015656001E-3</v>
      </c>
      <c r="F104" s="760"/>
      <c r="H104" s="623"/>
      <c r="J104" s="820"/>
    </row>
    <row r="105" spans="1:10" ht="19.5" customHeight="1" thickBot="1" x14ac:dyDescent="0.35">
      <c r="C105" s="795" t="s">
        <v>18</v>
      </c>
      <c r="D105" s="822">
        <f>COUNT(E91:E94,G91:G94)</f>
        <v>6</v>
      </c>
      <c r="F105" s="760"/>
      <c r="H105" s="623"/>
      <c r="J105" s="820"/>
    </row>
    <row r="106" spans="1:10" ht="19.5" customHeight="1" thickBot="1" x14ac:dyDescent="0.35">
      <c r="A106" s="764"/>
      <c r="B106" s="764"/>
      <c r="C106" s="764"/>
      <c r="D106" s="764"/>
      <c r="E106" s="764"/>
    </row>
    <row r="107" spans="1:10" ht="26.25" customHeight="1" x14ac:dyDescent="0.4">
      <c r="A107" s="715" t="s">
        <v>116</v>
      </c>
      <c r="B107" s="716">
        <v>900</v>
      </c>
      <c r="C107" s="798" t="s">
        <v>117</v>
      </c>
      <c r="D107" s="823" t="s">
        <v>61</v>
      </c>
      <c r="E107" s="824" t="s">
        <v>118</v>
      </c>
      <c r="F107" s="825" t="s">
        <v>119</v>
      </c>
    </row>
    <row r="108" spans="1:10" ht="26.25" customHeight="1" x14ac:dyDescent="0.4">
      <c r="A108" s="717" t="s">
        <v>120</v>
      </c>
      <c r="B108" s="718">
        <v>1</v>
      </c>
      <c r="C108" s="826">
        <v>1</v>
      </c>
      <c r="D108" s="827">
        <v>2701615</v>
      </c>
      <c r="E108" s="828">
        <f t="shared" ref="E108:E113" si="1">IF(ISBLANK(D108),"-",D108/$D$103*$D$100*$B$116)</f>
        <v>251.22987001063046</v>
      </c>
      <c r="F108" s="829">
        <f t="shared" ref="F108:F113" si="2">IF(ISBLANK(D108), "-", E108/$B$56)</f>
        <v>0.91356316367501988</v>
      </c>
    </row>
    <row r="109" spans="1:10" ht="26.25" customHeight="1" x14ac:dyDescent="0.4">
      <c r="A109" s="717" t="s">
        <v>93</v>
      </c>
      <c r="B109" s="718">
        <v>1</v>
      </c>
      <c r="C109" s="826">
        <v>2</v>
      </c>
      <c r="D109" s="827">
        <v>2674030</v>
      </c>
      <c r="E109" s="830">
        <f t="shared" si="1"/>
        <v>248.66467254013844</v>
      </c>
      <c r="F109" s="831">
        <f t="shared" si="2"/>
        <v>0.90423517287323074</v>
      </c>
    </row>
    <row r="110" spans="1:10" ht="26.25" customHeight="1" x14ac:dyDescent="0.4">
      <c r="A110" s="717" t="s">
        <v>94</v>
      </c>
      <c r="B110" s="718">
        <v>1</v>
      </c>
      <c r="C110" s="826">
        <v>3</v>
      </c>
      <c r="D110" s="827">
        <v>2689660</v>
      </c>
      <c r="E110" s="830">
        <f t="shared" si="1"/>
        <v>250.11814495136883</v>
      </c>
      <c r="F110" s="831">
        <f t="shared" si="2"/>
        <v>0.90952052709588671</v>
      </c>
    </row>
    <row r="111" spans="1:10" ht="26.25" customHeight="1" x14ac:dyDescent="0.4">
      <c r="A111" s="717" t="s">
        <v>95</v>
      </c>
      <c r="B111" s="718">
        <v>1</v>
      </c>
      <c r="C111" s="826">
        <v>4</v>
      </c>
      <c r="D111" s="827">
        <v>2653144</v>
      </c>
      <c r="E111" s="830">
        <f t="shared" si="1"/>
        <v>246.72243167123523</v>
      </c>
      <c r="F111" s="831">
        <f t="shared" si="2"/>
        <v>0.89717247880449169</v>
      </c>
    </row>
    <row r="112" spans="1:10" ht="26.25" customHeight="1" x14ac:dyDescent="0.4">
      <c r="A112" s="717" t="s">
        <v>96</v>
      </c>
      <c r="B112" s="718">
        <v>1</v>
      </c>
      <c r="C112" s="826">
        <v>5</v>
      </c>
      <c r="D112" s="827">
        <v>2645716</v>
      </c>
      <c r="E112" s="830">
        <f t="shared" si="1"/>
        <v>246.03168355411304</v>
      </c>
      <c r="F112" s="831">
        <f t="shared" si="2"/>
        <v>0.89466066746950201</v>
      </c>
    </row>
    <row r="113" spans="1:10" ht="26.25" customHeight="1" x14ac:dyDescent="0.4">
      <c r="A113" s="717" t="s">
        <v>98</v>
      </c>
      <c r="B113" s="718">
        <v>1</v>
      </c>
      <c r="C113" s="832">
        <v>6</v>
      </c>
      <c r="D113" s="833">
        <v>2658152</v>
      </c>
      <c r="E113" s="834">
        <f t="shared" si="1"/>
        <v>247.18813799468001</v>
      </c>
      <c r="F113" s="835">
        <f t="shared" si="2"/>
        <v>0.8988659563442909</v>
      </c>
    </row>
    <row r="114" spans="1:10" ht="26.25" customHeight="1" x14ac:dyDescent="0.4">
      <c r="A114" s="717" t="s">
        <v>99</v>
      </c>
      <c r="B114" s="718">
        <v>1</v>
      </c>
      <c r="C114" s="826"/>
      <c r="D114" s="746"/>
      <c r="E114" s="691"/>
      <c r="F114" s="836"/>
    </row>
    <row r="115" spans="1:10" ht="26.25" customHeight="1" x14ac:dyDescent="0.4">
      <c r="A115" s="717" t="s">
        <v>100</v>
      </c>
      <c r="B115" s="718">
        <v>1</v>
      </c>
      <c r="C115" s="826"/>
      <c r="D115" s="837" t="s">
        <v>69</v>
      </c>
      <c r="E115" s="838">
        <f>AVERAGE(E108:E113)</f>
        <v>248.32582345369437</v>
      </c>
      <c r="F115" s="839">
        <f>AVERAGE(F108:F113)</f>
        <v>0.90300299437707032</v>
      </c>
    </row>
    <row r="116" spans="1:10" ht="27" customHeight="1" thickBot="1" x14ac:dyDescent="0.45">
      <c r="A116" s="717" t="s">
        <v>101</v>
      </c>
      <c r="B116" s="729">
        <f>(B115/B114)*(B113/B112)*(B111/B110)*(B109/B108)*B107</f>
        <v>900</v>
      </c>
      <c r="C116" s="840"/>
      <c r="D116" s="702" t="s">
        <v>82</v>
      </c>
      <c r="E116" s="841">
        <f>STDEV(E108:E113)/E115</f>
        <v>8.2309860025392596E-3</v>
      </c>
      <c r="F116" s="841">
        <f>STDEV(F108:F113)/F115</f>
        <v>8.2309860025392787E-3</v>
      </c>
      <c r="I116" s="691"/>
    </row>
    <row r="117" spans="1:10" ht="27" customHeight="1" thickBot="1" x14ac:dyDescent="0.45">
      <c r="A117" s="905" t="s">
        <v>76</v>
      </c>
      <c r="B117" s="909"/>
      <c r="C117" s="842"/>
      <c r="D117" s="843" t="s">
        <v>18</v>
      </c>
      <c r="E117" s="844">
        <f>COUNT(E108:E113)</f>
        <v>6</v>
      </c>
      <c r="F117" s="844">
        <f>COUNT(F108:F113)</f>
        <v>6</v>
      </c>
      <c r="I117" s="691"/>
      <c r="J117" s="820"/>
    </row>
    <row r="118" spans="1:10" ht="19.5" customHeight="1" thickBot="1" x14ac:dyDescent="0.35">
      <c r="A118" s="907"/>
      <c r="B118" s="910"/>
      <c r="C118" s="691"/>
      <c r="D118" s="691"/>
      <c r="E118" s="691"/>
      <c r="F118" s="746"/>
      <c r="G118" s="691"/>
      <c r="H118" s="691"/>
      <c r="I118" s="691"/>
    </row>
    <row r="119" spans="1:10" ht="18.75" x14ac:dyDescent="0.3">
      <c r="A119" s="845"/>
      <c r="B119" s="713"/>
      <c r="C119" s="691"/>
      <c r="D119" s="691"/>
      <c r="E119" s="691"/>
      <c r="F119" s="746"/>
      <c r="G119" s="691"/>
      <c r="H119" s="691"/>
      <c r="I119" s="691"/>
    </row>
    <row r="120" spans="1:10" ht="26.25" customHeight="1" x14ac:dyDescent="0.4">
      <c r="A120" s="701" t="s">
        <v>104</v>
      </c>
      <c r="B120" s="702" t="s">
        <v>121</v>
      </c>
      <c r="C120" s="911" t="str">
        <f>B20</f>
        <v>ETHAMBUTOL HCl</v>
      </c>
      <c r="D120" s="911"/>
      <c r="E120" s="691" t="s">
        <v>122</v>
      </c>
      <c r="F120" s="691"/>
      <c r="G120" s="797">
        <f>F115</f>
        <v>0.90300299437707032</v>
      </c>
      <c r="H120" s="691"/>
      <c r="I120" s="691"/>
    </row>
    <row r="121" spans="1:10" ht="19.5" customHeight="1" thickBot="1" x14ac:dyDescent="0.35">
      <c r="A121" s="846"/>
      <c r="B121" s="846"/>
      <c r="C121" s="847"/>
      <c r="D121" s="847"/>
      <c r="E121" s="847"/>
      <c r="F121" s="847"/>
      <c r="G121" s="847"/>
      <c r="H121" s="847"/>
    </row>
    <row r="122" spans="1:10" ht="18.75" x14ac:dyDescent="0.3">
      <c r="B122" s="912" t="s">
        <v>24</v>
      </c>
      <c r="C122" s="912"/>
      <c r="E122" s="800" t="s">
        <v>25</v>
      </c>
      <c r="F122" s="848"/>
      <c r="G122" s="912" t="s">
        <v>26</v>
      </c>
      <c r="H122" s="912"/>
    </row>
    <row r="123" spans="1:10" ht="69.95" customHeight="1" x14ac:dyDescent="0.3">
      <c r="A123" s="701" t="s">
        <v>27</v>
      </c>
      <c r="B123" s="849"/>
      <c r="C123" s="849"/>
      <c r="E123" s="849"/>
      <c r="F123" s="691"/>
      <c r="G123" s="849"/>
      <c r="H123" s="849"/>
    </row>
    <row r="124" spans="1:10" ht="69.95" customHeight="1" x14ac:dyDescent="0.3">
      <c r="A124" s="701" t="s">
        <v>28</v>
      </c>
      <c r="B124" s="850"/>
      <c r="C124" s="850"/>
      <c r="E124" s="850"/>
      <c r="F124" s="691"/>
      <c r="G124" s="851"/>
      <c r="H124" s="851"/>
    </row>
    <row r="125" spans="1:10" ht="18.75" x14ac:dyDescent="0.3">
      <c r="A125" s="746"/>
      <c r="B125" s="746"/>
      <c r="C125" s="746"/>
      <c r="D125" s="746"/>
      <c r="E125" s="746"/>
      <c r="F125" s="748"/>
      <c r="G125" s="746"/>
      <c r="H125" s="746"/>
      <c r="I125" s="691"/>
    </row>
    <row r="126" spans="1:10" ht="18.75" x14ac:dyDescent="0.3">
      <c r="A126" s="746"/>
      <c r="B126" s="746"/>
      <c r="C126" s="746"/>
      <c r="D126" s="746"/>
      <c r="E126" s="746"/>
      <c r="F126" s="748"/>
      <c r="G126" s="746"/>
      <c r="H126" s="746"/>
      <c r="I126" s="691"/>
    </row>
    <row r="127" spans="1:10" ht="18.75" x14ac:dyDescent="0.3">
      <c r="A127" s="746"/>
      <c r="B127" s="746"/>
      <c r="C127" s="746"/>
      <c r="D127" s="746"/>
      <c r="E127" s="746"/>
      <c r="F127" s="748"/>
      <c r="G127" s="746"/>
      <c r="H127" s="746"/>
      <c r="I127" s="691"/>
    </row>
    <row r="128" spans="1:10" ht="18.75" x14ac:dyDescent="0.3">
      <c r="A128" s="746"/>
      <c r="B128" s="746"/>
      <c r="C128" s="746"/>
      <c r="D128" s="746"/>
      <c r="E128" s="746"/>
      <c r="F128" s="748"/>
      <c r="G128" s="746"/>
      <c r="H128" s="746"/>
      <c r="I128" s="691"/>
    </row>
    <row r="129" spans="1:9" ht="18.75" x14ac:dyDescent="0.3">
      <c r="A129" s="746"/>
      <c r="B129" s="746"/>
      <c r="C129" s="746"/>
      <c r="D129" s="746"/>
      <c r="E129" s="746"/>
      <c r="F129" s="748"/>
      <c r="G129" s="746"/>
      <c r="H129" s="746"/>
      <c r="I129" s="691"/>
    </row>
    <row r="130" spans="1:9" ht="18.75" x14ac:dyDescent="0.3">
      <c r="A130" s="746"/>
      <c r="B130" s="746"/>
      <c r="C130" s="746"/>
      <c r="D130" s="746"/>
      <c r="E130" s="746"/>
      <c r="F130" s="748"/>
      <c r="G130" s="746"/>
      <c r="H130" s="746"/>
      <c r="I130" s="691"/>
    </row>
    <row r="131" spans="1:9" ht="18.75" x14ac:dyDescent="0.3">
      <c r="A131" s="746"/>
      <c r="B131" s="746"/>
      <c r="C131" s="746"/>
      <c r="D131" s="746"/>
      <c r="E131" s="746"/>
      <c r="F131" s="748"/>
      <c r="G131" s="746"/>
      <c r="H131" s="746"/>
      <c r="I131" s="691"/>
    </row>
    <row r="132" spans="1:9" ht="18.75" x14ac:dyDescent="0.3">
      <c r="A132" s="746"/>
      <c r="B132" s="746"/>
      <c r="C132" s="746"/>
      <c r="D132" s="746"/>
      <c r="E132" s="746"/>
      <c r="F132" s="748"/>
      <c r="G132" s="746"/>
      <c r="H132" s="746"/>
      <c r="I132" s="691"/>
    </row>
    <row r="133" spans="1:9" ht="18.75" x14ac:dyDescent="0.3">
      <c r="A133" s="746"/>
      <c r="B133" s="746"/>
      <c r="C133" s="746"/>
      <c r="D133" s="746"/>
      <c r="E133" s="746"/>
      <c r="F133" s="748"/>
      <c r="G133" s="746"/>
      <c r="H133" s="746"/>
      <c r="I133" s="691"/>
    </row>
    <row r="250" spans="1:1" x14ac:dyDescent="0.25">
      <c r="A250" s="655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C32:H32"/>
    <mergeCell ref="A1:I7"/>
    <mergeCell ref="A8:I14"/>
    <mergeCell ref="A16:H16"/>
    <mergeCell ref="A17:H17"/>
    <mergeCell ref="B18:C18"/>
    <mergeCell ref="B20:C20"/>
    <mergeCell ref="B21:H21"/>
    <mergeCell ref="B26:C26"/>
    <mergeCell ref="B27:C27"/>
    <mergeCell ref="C29:G29"/>
    <mergeCell ref="C31:H31"/>
    <mergeCell ref="A70:B71"/>
    <mergeCell ref="C76:D76"/>
    <mergeCell ref="D36:E36"/>
    <mergeCell ref="F36:G36"/>
    <mergeCell ref="I39:I40"/>
    <mergeCell ref="A46:B47"/>
    <mergeCell ref="C60:C63"/>
    <mergeCell ref="D60:D63"/>
    <mergeCell ref="F89:G89"/>
    <mergeCell ref="C64:C67"/>
    <mergeCell ref="D64:D67"/>
    <mergeCell ref="C68:C71"/>
    <mergeCell ref="D68:D71"/>
    <mergeCell ref="B79:C79"/>
    <mergeCell ref="B80:C80"/>
    <mergeCell ref="C82:G82"/>
    <mergeCell ref="C84:H84"/>
    <mergeCell ref="C85:H85"/>
    <mergeCell ref="I92:I93"/>
    <mergeCell ref="A99:B100"/>
    <mergeCell ref="A117:B118"/>
    <mergeCell ref="C120:D120"/>
    <mergeCell ref="B122:C122"/>
    <mergeCell ref="G122:H122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view="pageBreakPreview" topLeftCell="A10" zoomScale="60" zoomScaleNormal="100" workbookViewId="0">
      <selection activeCell="C40" sqref="C40"/>
    </sheetView>
  </sheetViews>
  <sheetFormatPr defaultRowHeight="13.5" x14ac:dyDescent="0.25"/>
  <cols>
    <col min="1" max="1" width="27.5703125" style="607" customWidth="1"/>
    <col min="2" max="2" width="20.42578125" style="607" customWidth="1"/>
    <col min="3" max="3" width="31.85546875" style="607" customWidth="1"/>
    <col min="4" max="4" width="25.85546875" style="607" customWidth="1"/>
    <col min="5" max="5" width="25.7109375" style="607" customWidth="1"/>
    <col min="6" max="6" width="23.140625" style="607" customWidth="1"/>
    <col min="7" max="7" width="28.42578125" style="607" customWidth="1"/>
    <col min="8" max="8" width="21.5703125" style="607" customWidth="1"/>
    <col min="9" max="9" width="9.140625" style="607" customWidth="1"/>
    <col min="10" max="16384" width="9.140625" style="44"/>
  </cols>
  <sheetData>
    <row r="14" spans="1:6" ht="15" customHeight="1" x14ac:dyDescent="0.3">
      <c r="A14" s="1"/>
      <c r="C14" s="3"/>
      <c r="F14" s="3"/>
    </row>
    <row r="15" spans="1:6" ht="18.75" customHeight="1" x14ac:dyDescent="0.3">
      <c r="A15" s="899" t="s">
        <v>0</v>
      </c>
      <c r="B15" s="899"/>
      <c r="C15" s="899"/>
      <c r="D15" s="899"/>
      <c r="E15" s="899"/>
    </row>
    <row r="16" spans="1:6" ht="16.5" customHeight="1" x14ac:dyDescent="0.3">
      <c r="A16" s="56" t="s">
        <v>1</v>
      </c>
      <c r="B16" s="52" t="s">
        <v>2</v>
      </c>
    </row>
    <row r="17" spans="1:5" ht="16.5" customHeight="1" x14ac:dyDescent="0.3">
      <c r="A17" s="8" t="s">
        <v>3</v>
      </c>
      <c r="B17" s="8" t="s">
        <v>5</v>
      </c>
      <c r="D17" s="9"/>
      <c r="E17" s="53"/>
    </row>
    <row r="18" spans="1:5" ht="16.5" customHeight="1" x14ac:dyDescent="0.3">
      <c r="A18" s="55" t="s">
        <v>4</v>
      </c>
      <c r="B18" s="654" t="s">
        <v>138</v>
      </c>
      <c r="C18" s="53"/>
      <c r="D18" s="53"/>
      <c r="E18" s="53"/>
    </row>
    <row r="19" spans="1:5" ht="16.5" customHeight="1" x14ac:dyDescent="0.3">
      <c r="A19" s="55" t="s">
        <v>6</v>
      </c>
      <c r="B19" s="12" t="s">
        <v>133</v>
      </c>
      <c r="C19" s="53"/>
      <c r="D19" s="53"/>
      <c r="E19" s="53"/>
    </row>
    <row r="20" spans="1:5" ht="16.5" customHeight="1" x14ac:dyDescent="0.3">
      <c r="A20" s="8" t="s">
        <v>7</v>
      </c>
      <c r="B20" s="12">
        <v>17.760000000000002</v>
      </c>
      <c r="C20" s="53"/>
      <c r="D20" s="53"/>
      <c r="E20" s="53"/>
    </row>
    <row r="21" spans="1:5" ht="16.5" customHeight="1" x14ac:dyDescent="0.3">
      <c r="A21" s="8" t="s">
        <v>8</v>
      </c>
      <c r="B21" s="13">
        <f>B20/100</f>
        <v>0.17760000000000001</v>
      </c>
      <c r="C21" s="53"/>
      <c r="D21" s="53"/>
      <c r="E21" s="53"/>
    </row>
    <row r="22" spans="1:5" ht="15.75" customHeight="1" x14ac:dyDescent="0.25">
      <c r="A22" s="53"/>
      <c r="B22" s="53"/>
      <c r="C22" s="53"/>
      <c r="D22" s="53"/>
      <c r="E22" s="53"/>
    </row>
    <row r="23" spans="1:5" ht="16.5" customHeight="1" x14ac:dyDescent="0.3">
      <c r="A23" s="16" t="s">
        <v>11</v>
      </c>
      <c r="B23" s="15" t="s">
        <v>12</v>
      </c>
      <c r="C23" s="16" t="s">
        <v>13</v>
      </c>
      <c r="D23" s="16" t="s">
        <v>14</v>
      </c>
      <c r="E23" s="16" t="s">
        <v>15</v>
      </c>
    </row>
    <row r="24" spans="1:5" ht="16.5" customHeight="1" x14ac:dyDescent="0.3">
      <c r="A24" s="17">
        <v>1</v>
      </c>
      <c r="B24" s="18">
        <v>4326118</v>
      </c>
      <c r="C24" s="18">
        <v>49706.400000000001</v>
      </c>
      <c r="D24" s="19">
        <v>1.1000000000000001</v>
      </c>
      <c r="E24" s="20">
        <v>6.367</v>
      </c>
    </row>
    <row r="25" spans="1:5" ht="16.5" customHeight="1" x14ac:dyDescent="0.3">
      <c r="A25" s="17">
        <v>2</v>
      </c>
      <c r="B25" s="18">
        <v>4293979</v>
      </c>
      <c r="C25" s="18">
        <v>49827.5</v>
      </c>
      <c r="D25" s="19">
        <v>1.1000000000000001</v>
      </c>
      <c r="E25" s="19">
        <v>6.36</v>
      </c>
    </row>
    <row r="26" spans="1:5" ht="16.5" customHeight="1" x14ac:dyDescent="0.3">
      <c r="A26" s="17">
        <v>3</v>
      </c>
      <c r="B26" s="18">
        <v>4299448</v>
      </c>
      <c r="C26" s="18">
        <v>49721.4</v>
      </c>
      <c r="D26" s="19">
        <v>1.1000000000000001</v>
      </c>
      <c r="E26" s="19">
        <v>6.36</v>
      </c>
    </row>
    <row r="27" spans="1:5" ht="16.5" customHeight="1" x14ac:dyDescent="0.3">
      <c r="A27" s="17">
        <v>4</v>
      </c>
      <c r="B27" s="18">
        <v>4292853</v>
      </c>
      <c r="C27" s="18">
        <v>49863.1</v>
      </c>
      <c r="D27" s="19">
        <v>1.1000000000000001</v>
      </c>
      <c r="E27" s="19">
        <v>6.36</v>
      </c>
    </row>
    <row r="28" spans="1:5" ht="16.5" customHeight="1" x14ac:dyDescent="0.3">
      <c r="A28" s="17">
        <v>5</v>
      </c>
      <c r="B28" s="18">
        <v>4286665</v>
      </c>
      <c r="C28" s="18">
        <v>49368.2</v>
      </c>
      <c r="D28" s="19">
        <v>1.2</v>
      </c>
      <c r="E28" s="19">
        <v>6.3529999999999998</v>
      </c>
    </row>
    <row r="29" spans="1:5" ht="16.5" customHeight="1" x14ac:dyDescent="0.3">
      <c r="A29" s="17">
        <v>6</v>
      </c>
      <c r="B29" s="21">
        <v>4275204</v>
      </c>
      <c r="C29" s="21">
        <v>49887.3</v>
      </c>
      <c r="D29" s="22">
        <v>1.1000000000000001</v>
      </c>
      <c r="E29" s="22">
        <v>6.3529999999999998</v>
      </c>
    </row>
    <row r="30" spans="1:5" ht="16.5" customHeight="1" x14ac:dyDescent="0.3">
      <c r="A30" s="23" t="s">
        <v>16</v>
      </c>
      <c r="B30" s="24">
        <f>AVERAGE(B24:B29)</f>
        <v>4295711.166666667</v>
      </c>
      <c r="C30" s="25">
        <f>AVERAGE(C24:C29)</f>
        <v>49728.98333333333</v>
      </c>
      <c r="D30" s="26">
        <f>AVERAGE(D24:D29)</f>
        <v>1.1166666666666669</v>
      </c>
      <c r="E30" s="26">
        <f>AVERAGE(E24:E29)</f>
        <v>6.3588333333333331</v>
      </c>
    </row>
    <row r="31" spans="1:5" ht="16.5" customHeight="1" x14ac:dyDescent="0.3">
      <c r="A31" s="27" t="s">
        <v>17</v>
      </c>
      <c r="B31" s="28">
        <f>(STDEV(B24:B29)/B30)</f>
        <v>3.9671268725873926E-3</v>
      </c>
      <c r="C31" s="29"/>
      <c r="D31" s="29"/>
      <c r="E31" s="30"/>
    </row>
    <row r="32" spans="1:5" s="607" customFormat="1" ht="16.5" customHeight="1" x14ac:dyDescent="0.3">
      <c r="A32" s="31" t="s">
        <v>18</v>
      </c>
      <c r="B32" s="32">
        <f>COUNT(B24:B29)</f>
        <v>6</v>
      </c>
      <c r="C32" s="33"/>
      <c r="D32" s="54"/>
      <c r="E32" s="35"/>
    </row>
    <row r="33" spans="1:5" s="607" customFormat="1" ht="15.75" customHeight="1" x14ac:dyDescent="0.25">
      <c r="A33" s="53"/>
      <c r="B33" s="53"/>
      <c r="C33" s="53"/>
      <c r="D33" s="53"/>
      <c r="E33" s="53"/>
    </row>
    <row r="34" spans="1:5" s="607" customFormat="1" ht="16.5" customHeight="1" x14ac:dyDescent="0.3">
      <c r="A34" s="55" t="s">
        <v>19</v>
      </c>
      <c r="B34" s="40" t="s">
        <v>20</v>
      </c>
      <c r="C34" s="39"/>
      <c r="D34" s="39"/>
      <c r="E34" s="39"/>
    </row>
    <row r="35" spans="1:5" ht="16.5" customHeight="1" x14ac:dyDescent="0.3">
      <c r="A35" s="55"/>
      <c r="B35" s="40" t="s">
        <v>21</v>
      </c>
      <c r="C35" s="39"/>
      <c r="D35" s="39"/>
      <c r="E35" s="39"/>
    </row>
    <row r="36" spans="1:5" ht="16.5" customHeight="1" x14ac:dyDescent="0.3">
      <c r="A36" s="55"/>
      <c r="B36" s="40" t="s">
        <v>22</v>
      </c>
      <c r="C36" s="39"/>
      <c r="D36" s="39"/>
      <c r="E36" s="39"/>
    </row>
    <row r="37" spans="1:5" ht="15.75" customHeight="1" x14ac:dyDescent="0.25">
      <c r="A37" s="53"/>
      <c r="B37" s="53"/>
      <c r="C37" s="53"/>
      <c r="D37" s="53"/>
      <c r="E37" s="53"/>
    </row>
    <row r="38" spans="1:5" ht="16.5" customHeight="1" x14ac:dyDescent="0.3">
      <c r="A38" s="56" t="s">
        <v>1</v>
      </c>
      <c r="B38" s="52" t="s">
        <v>23</v>
      </c>
    </row>
    <row r="39" spans="1:5" ht="16.5" customHeight="1" x14ac:dyDescent="0.3">
      <c r="A39" s="55" t="s">
        <v>4</v>
      </c>
      <c r="B39" s="654" t="s">
        <v>138</v>
      </c>
      <c r="C39" s="53"/>
      <c r="D39" s="53"/>
      <c r="E39" s="53"/>
    </row>
    <row r="40" spans="1:5" ht="16.5" customHeight="1" x14ac:dyDescent="0.3">
      <c r="A40" s="55" t="s">
        <v>6</v>
      </c>
      <c r="B40" s="12" t="s">
        <v>133</v>
      </c>
      <c r="C40" s="53"/>
      <c r="D40" s="53"/>
      <c r="E40" s="53"/>
    </row>
    <row r="41" spans="1:5" ht="16.5" customHeight="1" x14ac:dyDescent="0.3">
      <c r="A41" s="8" t="s">
        <v>7</v>
      </c>
      <c r="B41" s="12">
        <v>17.760000000000002</v>
      </c>
      <c r="C41" s="53"/>
      <c r="D41" s="53"/>
      <c r="E41" s="53"/>
    </row>
    <row r="42" spans="1:5" ht="16.5" customHeight="1" x14ac:dyDescent="0.3">
      <c r="A42" s="8" t="s">
        <v>8</v>
      </c>
      <c r="B42" s="13">
        <f>B41/100</f>
        <v>0.17760000000000001</v>
      </c>
      <c r="C42" s="53"/>
      <c r="D42" s="53"/>
      <c r="E42" s="53"/>
    </row>
    <row r="43" spans="1:5" ht="15.75" customHeight="1" x14ac:dyDescent="0.25">
      <c r="A43" s="53"/>
      <c r="B43" s="53"/>
      <c r="C43" s="53"/>
      <c r="D43" s="53"/>
      <c r="E43" s="53"/>
    </row>
    <row r="44" spans="1:5" ht="16.5" customHeight="1" x14ac:dyDescent="0.3">
      <c r="A44" s="16" t="s">
        <v>11</v>
      </c>
      <c r="B44" s="15" t="s">
        <v>12</v>
      </c>
      <c r="C44" s="16" t="s">
        <v>13</v>
      </c>
      <c r="D44" s="16" t="s">
        <v>14</v>
      </c>
      <c r="E44" s="16" t="s">
        <v>15</v>
      </c>
    </row>
    <row r="45" spans="1:5" ht="16.5" customHeight="1" x14ac:dyDescent="0.3">
      <c r="A45" s="17">
        <v>1</v>
      </c>
      <c r="B45" s="18">
        <v>4326118</v>
      </c>
      <c r="C45" s="18">
        <v>49706.400000000001</v>
      </c>
      <c r="D45" s="19">
        <v>1.1000000000000001</v>
      </c>
      <c r="E45" s="20">
        <v>6.367</v>
      </c>
    </row>
    <row r="46" spans="1:5" ht="16.5" customHeight="1" x14ac:dyDescent="0.3">
      <c r="A46" s="17">
        <v>2</v>
      </c>
      <c r="B46" s="18">
        <v>4293979</v>
      </c>
      <c r="C46" s="18">
        <v>49827.5</v>
      </c>
      <c r="D46" s="19">
        <v>1.1000000000000001</v>
      </c>
      <c r="E46" s="19">
        <v>6.36</v>
      </c>
    </row>
    <row r="47" spans="1:5" ht="16.5" customHeight="1" x14ac:dyDescent="0.3">
      <c r="A47" s="17">
        <v>3</v>
      </c>
      <c r="B47" s="18">
        <v>4299448</v>
      </c>
      <c r="C47" s="18">
        <v>49721.4</v>
      </c>
      <c r="D47" s="19">
        <v>1.1000000000000001</v>
      </c>
      <c r="E47" s="19">
        <v>6.36</v>
      </c>
    </row>
    <row r="48" spans="1:5" ht="16.5" customHeight="1" x14ac:dyDescent="0.3">
      <c r="A48" s="17">
        <v>4</v>
      </c>
      <c r="B48" s="18">
        <v>4292853</v>
      </c>
      <c r="C48" s="18">
        <v>49863.1</v>
      </c>
      <c r="D48" s="19">
        <v>1.1000000000000001</v>
      </c>
      <c r="E48" s="19">
        <v>6.36</v>
      </c>
    </row>
    <row r="49" spans="1:7" ht="16.5" customHeight="1" x14ac:dyDescent="0.3">
      <c r="A49" s="17">
        <v>5</v>
      </c>
      <c r="B49" s="18">
        <v>4286665</v>
      </c>
      <c r="C49" s="18">
        <v>49368.2</v>
      </c>
      <c r="D49" s="19">
        <v>1.2</v>
      </c>
      <c r="E49" s="19">
        <v>6.3529999999999998</v>
      </c>
    </row>
    <row r="50" spans="1:7" ht="16.5" customHeight="1" x14ac:dyDescent="0.3">
      <c r="A50" s="17">
        <v>6</v>
      </c>
      <c r="B50" s="21">
        <v>4275204</v>
      </c>
      <c r="C50" s="21">
        <v>49887.3</v>
      </c>
      <c r="D50" s="22">
        <v>1.1000000000000001</v>
      </c>
      <c r="E50" s="22">
        <v>6.3529999999999998</v>
      </c>
    </row>
    <row r="51" spans="1:7" ht="16.5" customHeight="1" x14ac:dyDescent="0.3">
      <c r="A51" s="23" t="s">
        <v>16</v>
      </c>
      <c r="B51" s="24">
        <f>AVERAGE(B45:B50)</f>
        <v>4295711.166666667</v>
      </c>
      <c r="C51" s="25">
        <f>AVERAGE(C45:C50)</f>
        <v>49728.98333333333</v>
      </c>
      <c r="D51" s="26">
        <f>AVERAGE(D45:D50)</f>
        <v>1.1166666666666669</v>
      </c>
      <c r="E51" s="26">
        <f>AVERAGE(E45:E50)</f>
        <v>6.3588333333333331</v>
      </c>
    </row>
    <row r="52" spans="1:7" ht="16.5" customHeight="1" x14ac:dyDescent="0.3">
      <c r="A52" s="27" t="s">
        <v>17</v>
      </c>
      <c r="B52" s="28">
        <f>(STDEV(B45:B50)/B51)</f>
        <v>3.9671268725873926E-3</v>
      </c>
      <c r="C52" s="29"/>
      <c r="D52" s="29"/>
      <c r="E52" s="30"/>
    </row>
    <row r="53" spans="1:7" s="607" customFormat="1" ht="16.5" customHeight="1" x14ac:dyDescent="0.3">
      <c r="A53" s="31" t="s">
        <v>18</v>
      </c>
      <c r="B53" s="32">
        <f>COUNT(B45:B50)</f>
        <v>6</v>
      </c>
      <c r="C53" s="33"/>
      <c r="D53" s="54"/>
      <c r="E53" s="35"/>
    </row>
    <row r="54" spans="1:7" s="607" customFormat="1" ht="15.75" customHeight="1" x14ac:dyDescent="0.25">
      <c r="A54" s="53"/>
      <c r="B54" s="53"/>
      <c r="C54" s="53"/>
      <c r="D54" s="53"/>
      <c r="E54" s="53"/>
    </row>
    <row r="55" spans="1:7" s="607" customFormat="1" ht="16.5" customHeight="1" x14ac:dyDescent="0.3">
      <c r="A55" s="55" t="s">
        <v>19</v>
      </c>
      <c r="B55" s="40" t="s">
        <v>20</v>
      </c>
      <c r="C55" s="39"/>
      <c r="D55" s="39"/>
      <c r="E55" s="39"/>
    </row>
    <row r="56" spans="1:7" ht="16.5" customHeight="1" x14ac:dyDescent="0.3">
      <c r="A56" s="55"/>
      <c r="B56" s="40" t="s">
        <v>21</v>
      </c>
      <c r="C56" s="39"/>
      <c r="D56" s="39"/>
      <c r="E56" s="39"/>
    </row>
    <row r="57" spans="1:7" ht="16.5" customHeight="1" x14ac:dyDescent="0.3">
      <c r="A57" s="55"/>
      <c r="B57" s="40" t="s">
        <v>22</v>
      </c>
      <c r="C57" s="39"/>
      <c r="D57" s="39"/>
      <c r="E57" s="39"/>
    </row>
    <row r="58" spans="1:7" ht="14.25" customHeight="1" thickBot="1" x14ac:dyDescent="0.3">
      <c r="A58" s="41"/>
      <c r="B58" s="606"/>
      <c r="D58" s="43"/>
      <c r="F58" s="44"/>
      <c r="G58" s="44"/>
    </row>
    <row r="59" spans="1:7" ht="15" customHeight="1" x14ac:dyDescent="0.3">
      <c r="B59" s="900" t="s">
        <v>24</v>
      </c>
      <c r="C59" s="900"/>
      <c r="E59" s="609" t="s">
        <v>25</v>
      </c>
      <c r="F59" s="46"/>
      <c r="G59" s="609" t="s">
        <v>26</v>
      </c>
    </row>
    <row r="60" spans="1:7" ht="15" customHeight="1" x14ac:dyDescent="0.3">
      <c r="A60" s="47" t="s">
        <v>27</v>
      </c>
      <c r="B60" s="49"/>
      <c r="C60" s="49"/>
      <c r="E60" s="49"/>
      <c r="G60" s="49"/>
    </row>
    <row r="61" spans="1:7" ht="15" customHeight="1" x14ac:dyDescent="0.3">
      <c r="A61" s="47" t="s">
        <v>28</v>
      </c>
      <c r="B61" s="50"/>
      <c r="C61" s="50"/>
      <c r="E61" s="50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5</vt:i4>
      </vt:variant>
    </vt:vector>
  </HeadingPairs>
  <TitlesOfParts>
    <vt:vector size="14" baseType="lpstr">
      <vt:lpstr>Uniformity</vt:lpstr>
      <vt:lpstr>Rifampicin</vt:lpstr>
      <vt:lpstr>SST I</vt:lpstr>
      <vt:lpstr>Isoniazid</vt:lpstr>
      <vt:lpstr>SST P</vt:lpstr>
      <vt:lpstr>Pyrazinamide</vt:lpstr>
      <vt:lpstr>SST E</vt:lpstr>
      <vt:lpstr>Ethambutol hydrochloride</vt:lpstr>
      <vt:lpstr>SST R</vt:lpstr>
      <vt:lpstr>'Ethambutol hydrochloride'!Print_Area</vt:lpstr>
      <vt:lpstr>Isoniazid!Print_Area</vt:lpstr>
      <vt:lpstr>Pyrazinamide!Print_Area</vt:lpstr>
      <vt:lpstr>Rifampicin!Print_Area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User</cp:lastModifiedBy>
  <cp:lastPrinted>2016-06-14T15:12:42Z</cp:lastPrinted>
  <dcterms:created xsi:type="dcterms:W3CDTF">2005-07-05T10:19:27Z</dcterms:created>
  <dcterms:modified xsi:type="dcterms:W3CDTF">2016-06-21T09:26:25Z</dcterms:modified>
</cp:coreProperties>
</file>