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6" yWindow="588" windowWidth="14052" windowHeight="6096" activeTab="7"/>
  </bookViews>
  <sheets>
    <sheet name="SST I" sheetId="19" r:id="rId1"/>
    <sheet name="SST E" sheetId="18" r:id="rId2"/>
    <sheet name="SST P" sheetId="20" r:id="rId3"/>
    <sheet name="SST R" sheetId="21" r:id="rId4"/>
    <sheet name="Uniformity (2)" sheetId="15" r:id="rId5"/>
    <sheet name="Rifampicin" sheetId="3" r:id="rId6"/>
    <sheet name="Isoniazid" sheetId="4" r:id="rId7"/>
    <sheet name="Pyrazinamide" sheetId="5" r:id="rId8"/>
    <sheet name="SST E (2)" sheetId="16" r:id="rId9"/>
    <sheet name="Ethambutol hydrochloride (2)" sheetId="17" r:id="rId10"/>
  </sheets>
  <definedNames>
    <definedName name="_xlnm.Print_Area" localSheetId="9">'Ethambutol hydrochloride (2)'!$A$1:$I$125</definedName>
    <definedName name="_xlnm.Print_Area" localSheetId="6">Isoniazid!$A$1:$I$125</definedName>
    <definedName name="_xlnm.Print_Area" localSheetId="7">Pyrazinamide!$A$1:$I$125</definedName>
    <definedName name="_xlnm.Print_Area" localSheetId="5">Rifampicin!$A$1:$I$125</definedName>
    <definedName name="_xlnm.Print_Area" localSheetId="0">'SST I'!$A$1:$E$61</definedName>
    <definedName name="_xlnm.Print_Area" localSheetId="2">'SST P'!$A$1:$E$61</definedName>
    <definedName name="_xlnm.Print_Area" localSheetId="3">'SST R'!$A$1:$E$61</definedName>
    <definedName name="_xlnm.Print_Area" localSheetId="4">'Uniformity (2)'!$A$1:$F$54</definedName>
  </definedNames>
  <calcPr calcId="145621"/>
</workbook>
</file>

<file path=xl/calcChain.xml><?xml version="1.0" encoding="utf-8"?>
<calcChain xmlns="http://schemas.openxmlformats.org/spreadsheetml/2006/main">
  <c r="D48" i="3" l="1"/>
  <c r="G60" i="3"/>
  <c r="D60" i="4"/>
  <c r="B53" i="21"/>
  <c r="E51" i="21"/>
  <c r="D51" i="21"/>
  <c r="C51" i="21"/>
  <c r="B51" i="21"/>
  <c r="B52" i="21" s="1"/>
  <c r="B42" i="21"/>
  <c r="B40" i="21"/>
  <c r="B32" i="21"/>
  <c r="E30" i="21"/>
  <c r="D30" i="21"/>
  <c r="C30" i="21"/>
  <c r="B30" i="21"/>
  <c r="B31" i="21" s="1"/>
  <c r="B53" i="20"/>
  <c r="B52" i="20"/>
  <c r="E51" i="20"/>
  <c r="D51" i="20"/>
  <c r="C51" i="20"/>
  <c r="B51" i="20"/>
  <c r="B41" i="20"/>
  <c r="B42" i="20" s="1"/>
  <c r="B40" i="20"/>
  <c r="B32" i="20"/>
  <c r="E30" i="20"/>
  <c r="D30" i="20"/>
  <c r="C30" i="20"/>
  <c r="B30" i="20"/>
  <c r="B31" i="20" s="1"/>
  <c r="B53" i="19"/>
  <c r="B52" i="19"/>
  <c r="E51" i="19"/>
  <c r="D51" i="19"/>
  <c r="C51" i="19"/>
  <c r="B51" i="19"/>
  <c r="B41" i="19"/>
  <c r="B42" i="19" s="1"/>
  <c r="B40" i="19"/>
  <c r="B32" i="19"/>
  <c r="B31" i="19"/>
  <c r="E30" i="19"/>
  <c r="D30" i="19"/>
  <c r="C30" i="19"/>
  <c r="B30" i="19"/>
  <c r="B21" i="19"/>
  <c r="B53" i="18"/>
  <c r="B52" i="18"/>
  <c r="E51" i="18"/>
  <c r="D51" i="18"/>
  <c r="C51" i="18"/>
  <c r="B51" i="18"/>
  <c r="B32" i="18"/>
  <c r="B31" i="18"/>
  <c r="E30" i="18"/>
  <c r="D30" i="18"/>
  <c r="C30" i="18"/>
  <c r="B30" i="18"/>
  <c r="B21" i="18"/>
  <c r="B42" i="16" l="1"/>
  <c r="B41" i="16"/>
  <c r="B40" i="16"/>
  <c r="B39" i="16"/>
  <c r="E115" i="17"/>
  <c r="E108" i="17"/>
  <c r="D68" i="17" l="1"/>
  <c r="D64" i="17"/>
  <c r="D60" i="17"/>
  <c r="B57" i="17"/>
  <c r="C120" i="17"/>
  <c r="B116" i="17"/>
  <c r="D101" i="17"/>
  <c r="D102" i="17" s="1"/>
  <c r="D100" i="17"/>
  <c r="B98" i="17"/>
  <c r="F96" i="17"/>
  <c r="F97" i="17" s="1"/>
  <c r="F98" i="17" s="1"/>
  <c r="D96" i="17"/>
  <c r="F95" i="17"/>
  <c r="I92" i="17" s="1"/>
  <c r="D95" i="17"/>
  <c r="G94" i="17"/>
  <c r="E94" i="17"/>
  <c r="B87" i="17"/>
  <c r="D97" i="17" s="1"/>
  <c r="B81" i="17"/>
  <c r="B83" i="17" s="1"/>
  <c r="B80" i="17"/>
  <c r="B79" i="17"/>
  <c r="C76" i="17"/>
  <c r="H71" i="17"/>
  <c r="G71" i="17"/>
  <c r="B68" i="17"/>
  <c r="H67" i="17"/>
  <c r="G67" i="17"/>
  <c r="H63" i="17"/>
  <c r="G63" i="17"/>
  <c r="G62" i="17"/>
  <c r="H62" i="17" s="1"/>
  <c r="G61" i="17"/>
  <c r="H61" i="17" s="1"/>
  <c r="G60" i="17"/>
  <c r="H60" i="17" s="1"/>
  <c r="C56" i="17"/>
  <c r="B55" i="17"/>
  <c r="B45" i="17"/>
  <c r="D48" i="17" s="1"/>
  <c r="F44" i="17"/>
  <c r="F45" i="17" s="1"/>
  <c r="F46" i="17" s="1"/>
  <c r="F42" i="17"/>
  <c r="I39" i="17" s="1"/>
  <c r="D42" i="17"/>
  <c r="G41" i="17"/>
  <c r="E41" i="17"/>
  <c r="B34" i="17"/>
  <c r="D44" i="17" s="1"/>
  <c r="D45" i="17" s="1"/>
  <c r="D46" i="17" s="1"/>
  <c r="B30" i="17"/>
  <c r="B53" i="16"/>
  <c r="E51" i="16"/>
  <c r="D51" i="16"/>
  <c r="C51" i="16"/>
  <c r="B51" i="16"/>
  <c r="B52" i="16" s="1"/>
  <c r="B32" i="16"/>
  <c r="E30" i="16"/>
  <c r="D30" i="16"/>
  <c r="C30" i="16"/>
  <c r="B30" i="16"/>
  <c r="B31" i="16" s="1"/>
  <c r="B21" i="16"/>
  <c r="B69" i="17" l="1"/>
  <c r="G92" i="17"/>
  <c r="F99" i="17"/>
  <c r="G39" i="17"/>
  <c r="D49" i="17"/>
  <c r="E40" i="17"/>
  <c r="G38" i="17"/>
  <c r="G42" i="17" s="1"/>
  <c r="G40" i="17"/>
  <c r="E38" i="17"/>
  <c r="E39" i="17"/>
  <c r="D98" i="17"/>
  <c r="D99" i="17" s="1"/>
  <c r="G91" i="17"/>
  <c r="E93" i="17"/>
  <c r="E92" i="17"/>
  <c r="G93" i="17"/>
  <c r="E91" i="17"/>
  <c r="G95" i="17" l="1"/>
  <c r="E42" i="17"/>
  <c r="D50" i="17"/>
  <c r="D52" i="17"/>
  <c r="D105" i="17"/>
  <c r="E95" i="17"/>
  <c r="D103" i="17"/>
  <c r="B57" i="3"/>
  <c r="C46" i="15"/>
  <c r="C50" i="15" s="1"/>
  <c r="C45" i="15"/>
  <c r="C19" i="15"/>
  <c r="D51" i="17" l="1"/>
  <c r="G65" i="17"/>
  <c r="H65" i="17" s="1"/>
  <c r="G70" i="17"/>
  <c r="H70" i="17" s="1"/>
  <c r="G68" i="17"/>
  <c r="H68" i="17" s="1"/>
  <c r="G69" i="17"/>
  <c r="H69" i="17" s="1"/>
  <c r="G66" i="17"/>
  <c r="H66" i="17" s="1"/>
  <c r="G64" i="17"/>
  <c r="E112" i="17"/>
  <c r="F112" i="17" s="1"/>
  <c r="E110" i="17"/>
  <c r="F110" i="17" s="1"/>
  <c r="E113" i="17"/>
  <c r="F113" i="17" s="1"/>
  <c r="E111" i="17"/>
  <c r="F111" i="17" s="1"/>
  <c r="E109" i="17"/>
  <c r="F109" i="17" s="1"/>
  <c r="D104" i="17"/>
  <c r="D25" i="15"/>
  <c r="D29" i="15"/>
  <c r="D33" i="15"/>
  <c r="D37" i="15"/>
  <c r="D41" i="15"/>
  <c r="D26" i="15"/>
  <c r="D30" i="15"/>
  <c r="D34" i="15"/>
  <c r="D38" i="15"/>
  <c r="D42" i="15"/>
  <c r="B49" i="15"/>
  <c r="D50" i="15"/>
  <c r="D27" i="15"/>
  <c r="D31" i="15"/>
  <c r="D35" i="15"/>
  <c r="D39" i="15"/>
  <c r="D43" i="15"/>
  <c r="C49" i="15"/>
  <c r="D24" i="15"/>
  <c r="D28" i="15"/>
  <c r="D32" i="15"/>
  <c r="D36" i="15"/>
  <c r="D40" i="15"/>
  <c r="D49" i="15"/>
  <c r="H64" i="17" l="1"/>
  <c r="G74" i="17"/>
  <c r="G72" i="17"/>
  <c r="G73" i="17" s="1"/>
  <c r="E116" i="17"/>
  <c r="E117" i="17"/>
  <c r="F108" i="17"/>
  <c r="D68" i="4"/>
  <c r="D64" i="4"/>
  <c r="F117" i="17" l="1"/>
  <c r="F115" i="17"/>
  <c r="H72" i="17"/>
  <c r="H74" i="17"/>
  <c r="B57" i="4"/>
  <c r="B57" i="5" s="1"/>
  <c r="B19" i="5"/>
  <c r="B19" i="4"/>
  <c r="D68" i="5"/>
  <c r="D64" i="5"/>
  <c r="D60" i="5"/>
  <c r="G76" i="17" l="1"/>
  <c r="H73" i="17"/>
  <c r="G120" i="17"/>
  <c r="F116" i="17"/>
  <c r="C120" i="5" l="1"/>
  <c r="B116" i="5"/>
  <c r="D100" i="5"/>
  <c r="D101" i="5" s="1"/>
  <c r="B98" i="5"/>
  <c r="D97" i="5"/>
  <c r="F95" i="5"/>
  <c r="D95" i="5"/>
  <c r="B87" i="5"/>
  <c r="F97" i="5" s="1"/>
  <c r="B81" i="5"/>
  <c r="B83" i="5" s="1"/>
  <c r="B80" i="5"/>
  <c r="B79" i="5"/>
  <c r="C76" i="5"/>
  <c r="B68" i="5"/>
  <c r="C56" i="5"/>
  <c r="B55" i="5"/>
  <c r="B45" i="5"/>
  <c r="D48" i="5" s="1"/>
  <c r="F42" i="5"/>
  <c r="D42" i="5"/>
  <c r="B34" i="5"/>
  <c r="D44" i="5" s="1"/>
  <c r="D45" i="5" s="1"/>
  <c r="B30" i="5"/>
  <c r="C120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B30" i="4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F42" i="3"/>
  <c r="D42" i="3"/>
  <c r="B34" i="3"/>
  <c r="F44" i="3" s="1"/>
  <c r="B30" i="3"/>
  <c r="I92" i="5" l="1"/>
  <c r="D101" i="4"/>
  <c r="I92" i="3"/>
  <c r="I92" i="4"/>
  <c r="F98" i="5"/>
  <c r="F99" i="5" s="1"/>
  <c r="D97" i="4"/>
  <c r="D98" i="4" s="1"/>
  <c r="E91" i="4" s="1"/>
  <c r="D97" i="3"/>
  <c r="D98" i="3" s="1"/>
  <c r="D99" i="3" s="1"/>
  <c r="D101" i="3"/>
  <c r="I39" i="5"/>
  <c r="F98" i="4"/>
  <c r="G94" i="4" s="1"/>
  <c r="I39" i="4"/>
  <c r="D45" i="4"/>
  <c r="D46" i="4" s="1"/>
  <c r="I39" i="3"/>
  <c r="F45" i="3"/>
  <c r="G38" i="3" s="1"/>
  <c r="F98" i="3"/>
  <c r="F99" i="3" s="1"/>
  <c r="B69" i="3"/>
  <c r="D49" i="4"/>
  <c r="D46" i="5"/>
  <c r="E38" i="5"/>
  <c r="G91" i="5"/>
  <c r="D44" i="3"/>
  <c r="D45" i="3" s="1"/>
  <c r="E39" i="3" s="1"/>
  <c r="D49" i="3"/>
  <c r="D98" i="5"/>
  <c r="D99" i="5" s="1"/>
  <c r="D102" i="5"/>
  <c r="G94" i="5"/>
  <c r="G92" i="5"/>
  <c r="B69" i="4"/>
  <c r="D102" i="4"/>
  <c r="F44" i="4"/>
  <c r="F45" i="4" s="1"/>
  <c r="F46" i="4" s="1"/>
  <c r="D49" i="5"/>
  <c r="E40" i="5"/>
  <c r="E41" i="5"/>
  <c r="E39" i="5"/>
  <c r="B69" i="5"/>
  <c r="F44" i="5"/>
  <c r="F45" i="5" s="1"/>
  <c r="F46" i="5" s="1"/>
  <c r="E40" i="4" l="1"/>
  <c r="G93" i="4"/>
  <c r="G91" i="4"/>
  <c r="G95" i="4" s="1"/>
  <c r="G93" i="5"/>
  <c r="G95" i="5" s="1"/>
  <c r="G92" i="4"/>
  <c r="E94" i="4"/>
  <c r="E91" i="3"/>
  <c r="G91" i="3"/>
  <c r="E92" i="3"/>
  <c r="D102" i="3"/>
  <c r="G92" i="3"/>
  <c r="F99" i="4"/>
  <c r="E38" i="4"/>
  <c r="E92" i="4"/>
  <c r="E39" i="4"/>
  <c r="E41" i="4"/>
  <c r="G39" i="3"/>
  <c r="F46" i="3"/>
  <c r="E93" i="3"/>
  <c r="E94" i="3"/>
  <c r="E93" i="5"/>
  <c r="E94" i="5"/>
  <c r="E92" i="5"/>
  <c r="G93" i="3"/>
  <c r="G40" i="3"/>
  <c r="G41" i="3"/>
  <c r="G94" i="3"/>
  <c r="E38" i="3"/>
  <c r="E41" i="3"/>
  <c r="D46" i="3"/>
  <c r="E40" i="3"/>
  <c r="G41" i="5"/>
  <c r="E42" i="5"/>
  <c r="G39" i="4"/>
  <c r="G38" i="4"/>
  <c r="G39" i="5"/>
  <c r="G38" i="5"/>
  <c r="E91" i="5"/>
  <c r="G41" i="4"/>
  <c r="G40" i="5"/>
  <c r="D99" i="4"/>
  <c r="E93" i="4"/>
  <c r="G40" i="4"/>
  <c r="D105" i="3" l="1"/>
  <c r="G42" i="5"/>
  <c r="E95" i="4"/>
  <c r="D50" i="4"/>
  <c r="G70" i="4" s="1"/>
  <c r="H70" i="4" s="1"/>
  <c r="E42" i="4"/>
  <c r="D105" i="4"/>
  <c r="D103" i="4"/>
  <c r="E108" i="4" s="1"/>
  <c r="G42" i="4"/>
  <c r="E95" i="3"/>
  <c r="G42" i="3"/>
  <c r="D103" i="3"/>
  <c r="E109" i="3" s="1"/>
  <c r="F109" i="3" s="1"/>
  <c r="D50" i="5"/>
  <c r="G67" i="5" s="1"/>
  <c r="H67" i="5" s="1"/>
  <c r="G95" i="3"/>
  <c r="D52" i="4"/>
  <c r="D52" i="3"/>
  <c r="D50" i="3"/>
  <c r="E42" i="3"/>
  <c r="D52" i="5"/>
  <c r="E95" i="5"/>
  <c r="D103" i="5"/>
  <c r="D105" i="5"/>
  <c r="E112" i="4" l="1"/>
  <c r="F112" i="4" s="1"/>
  <c r="E110" i="4"/>
  <c r="F110" i="4" s="1"/>
  <c r="E112" i="3"/>
  <c r="F112" i="3" s="1"/>
  <c r="E111" i="3"/>
  <c r="F111" i="3" s="1"/>
  <c r="E110" i="3"/>
  <c r="F110" i="3" s="1"/>
  <c r="E113" i="3"/>
  <c r="F113" i="3" s="1"/>
  <c r="G63" i="5"/>
  <c r="H63" i="5" s="1"/>
  <c r="G64" i="5"/>
  <c r="H64" i="5" s="1"/>
  <c r="G70" i="5"/>
  <c r="H70" i="5" s="1"/>
  <c r="G71" i="5"/>
  <c r="H71" i="5" s="1"/>
  <c r="D51" i="5"/>
  <c r="G61" i="5"/>
  <c r="H61" i="5" s="1"/>
  <c r="E109" i="4"/>
  <c r="F109" i="4" s="1"/>
  <c r="E111" i="4"/>
  <c r="F111" i="4" s="1"/>
  <c r="E113" i="4"/>
  <c r="F113" i="4" s="1"/>
  <c r="D104" i="4"/>
  <c r="G71" i="4"/>
  <c r="H71" i="4" s="1"/>
  <c r="G60" i="4"/>
  <c r="H60" i="4" s="1"/>
  <c r="G61" i="4"/>
  <c r="H61" i="4" s="1"/>
  <c r="D51" i="4"/>
  <c r="G66" i="4"/>
  <c r="H66" i="4" s="1"/>
  <c r="G69" i="4"/>
  <c r="H69" i="4" s="1"/>
  <c r="G64" i="4"/>
  <c r="H64" i="4" s="1"/>
  <c r="G62" i="4"/>
  <c r="H62" i="4" s="1"/>
  <c r="G63" i="4"/>
  <c r="H63" i="4" s="1"/>
  <c r="G68" i="4"/>
  <c r="H68" i="4" s="1"/>
  <c r="G67" i="4"/>
  <c r="H67" i="4" s="1"/>
  <c r="G65" i="4"/>
  <c r="H65" i="4" s="1"/>
  <c r="D104" i="3"/>
  <c r="E108" i="3"/>
  <c r="G62" i="5"/>
  <c r="H62" i="5" s="1"/>
  <c r="G66" i="5"/>
  <c r="H66" i="5" s="1"/>
  <c r="G65" i="5"/>
  <c r="H65" i="5" s="1"/>
  <c r="G68" i="5"/>
  <c r="H68" i="5" s="1"/>
  <c r="G69" i="5"/>
  <c r="H69" i="5" s="1"/>
  <c r="G60" i="5"/>
  <c r="H60" i="5" s="1"/>
  <c r="G71" i="3"/>
  <c r="H71" i="3" s="1"/>
  <c r="G69" i="3"/>
  <c r="H69" i="3" s="1"/>
  <c r="G66" i="3"/>
  <c r="H66" i="3" s="1"/>
  <c r="G64" i="3"/>
  <c r="H64" i="3" s="1"/>
  <c r="G62" i="3"/>
  <c r="H62" i="3" s="1"/>
  <c r="D51" i="3"/>
  <c r="G70" i="3"/>
  <c r="H70" i="3" s="1"/>
  <c r="G67" i="3"/>
  <c r="H67" i="3" s="1"/>
  <c r="G65" i="3"/>
  <c r="H65" i="3" s="1"/>
  <c r="G63" i="3"/>
  <c r="H63" i="3" s="1"/>
  <c r="G61" i="3"/>
  <c r="H61" i="3" s="1"/>
  <c r="G68" i="3"/>
  <c r="H68" i="3" s="1"/>
  <c r="F108" i="4"/>
  <c r="E112" i="5"/>
  <c r="F112" i="5" s="1"/>
  <c r="E110" i="5"/>
  <c r="F110" i="5" s="1"/>
  <c r="E108" i="5"/>
  <c r="E113" i="5"/>
  <c r="F113" i="5" s="1"/>
  <c r="E111" i="5"/>
  <c r="F111" i="5" s="1"/>
  <c r="E109" i="5"/>
  <c r="F109" i="5" s="1"/>
  <c r="D104" i="5"/>
  <c r="E115" i="4" l="1"/>
  <c r="E116" i="4" s="1"/>
  <c r="E117" i="4"/>
  <c r="E115" i="3"/>
  <c r="E116" i="3" s="1"/>
  <c r="G72" i="4"/>
  <c r="G73" i="4" s="1"/>
  <c r="G74" i="4"/>
  <c r="F108" i="3"/>
  <c r="F117" i="3" s="1"/>
  <c r="E117" i="3"/>
  <c r="G72" i="5"/>
  <c r="G73" i="5" s="1"/>
  <c r="G74" i="5"/>
  <c r="H74" i="4"/>
  <c r="H72" i="4"/>
  <c r="E115" i="5"/>
  <c r="E116" i="5" s="1"/>
  <c r="E117" i="5"/>
  <c r="F108" i="5"/>
  <c r="F117" i="4"/>
  <c r="F115" i="4"/>
  <c r="G74" i="3"/>
  <c r="G72" i="3"/>
  <c r="G73" i="3" s="1"/>
  <c r="H60" i="3"/>
  <c r="H74" i="5"/>
  <c r="H72" i="5"/>
  <c r="F115" i="3" l="1"/>
  <c r="F116" i="3" s="1"/>
  <c r="G76" i="5"/>
  <c r="H73" i="5"/>
  <c r="H74" i="3"/>
  <c r="H72" i="3"/>
  <c r="G120" i="4"/>
  <c r="F116" i="4"/>
  <c r="F117" i="5"/>
  <c r="F115" i="5"/>
  <c r="G76" i="4"/>
  <c r="H73" i="4"/>
  <c r="G120" i="3" l="1"/>
  <c r="G120" i="5"/>
  <c r="F116" i="5"/>
  <c r="G76" i="3"/>
  <c r="H73" i="3"/>
</calcChain>
</file>

<file path=xl/sharedStrings.xml><?xml version="1.0" encoding="utf-8"?>
<sst xmlns="http://schemas.openxmlformats.org/spreadsheetml/2006/main" count="899" uniqueCount="151">
  <si>
    <t>HPLC System Suitability Report</t>
  </si>
  <si>
    <t>Analysis Data</t>
  </si>
  <si>
    <t>Assay</t>
  </si>
  <si>
    <t>Sample(s)</t>
  </si>
  <si>
    <t>Reference Substance:</t>
  </si>
  <si>
    <t>RIFAMPICIN, ISONIAZID, PYRAZINAMIDE &amp; ETHAMBUTOL HCL</t>
  </si>
  <si>
    <t>% age Purity:</t>
  </si>
  <si>
    <t>Weight (mg):</t>
  </si>
  <si>
    <t>RIFAMPICIN, ISONIAZID, PYRAZINAMIDE &amp; ETHAMBUTOL HCl</t>
  </si>
  <si>
    <t>Standard Conc (mg/mL):</t>
  </si>
  <si>
    <t>RIFAMPICIN 150mg, ISONIAZID 75mg, PYRAZINAMIDE 400mg &amp; ETHAMBUTOL HCl 275mg</t>
  </si>
  <si>
    <t>2016-06-09 15:10:32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</si>
  <si>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</si>
  <si>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</si>
  <si>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</si>
  <si>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</si>
  <si>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</si>
  <si>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</si>
  <si>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</si>
  <si>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</si>
  <si>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</si>
  <si>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</si>
  <si>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</si>
  <si>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</si>
  <si>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</si>
  <si>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</si>
  <si>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</si>
  <si>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</si>
  <si>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</si>
  <si>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</si>
  <si>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</si>
  <si>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</si>
  <si>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</si>
  <si>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</si>
  <si>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</si>
  <si>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</si>
  <si>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</si>
  <si>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</si>
  <si>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</si>
  <si>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</si>
  <si>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</si>
  <si>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</si>
  <si>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</si>
  <si>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</si>
  <si>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</si>
  <si>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</si>
  <si>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</si>
  <si>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</si>
  <si>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</si>
  <si>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</si>
  <si>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</si>
  <si>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</si>
  <si>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</si>
  <si>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</si>
  <si>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</si>
  <si>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</si>
  <si>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</si>
  <si>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</si>
  <si>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</si>
  <si>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</si>
  <si>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</si>
  <si>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</si>
  <si>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</si>
  <si>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</si>
  <si>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</si>
  <si>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</si>
  <si>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</si>
  <si>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</si>
  <si>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</si>
  <si>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</si>
  <si>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</si>
  <si>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</si>
  <si>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</si>
  <si>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</si>
  <si>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</si>
  <si>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</si>
  <si>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</si>
  <si>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</si>
  <si>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</si>
  <si>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</si>
  <si>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</si>
  <si>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</si>
  <si>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</si>
  <si>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</si>
  <si>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</si>
  <si>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</si>
  <si>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</si>
  <si>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</si>
  <si>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</si>
  <si>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</si>
  <si>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</si>
  <si>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</si>
  <si>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</si>
  <si>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</si>
  <si>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</si>
  <si>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</si>
  <si>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</si>
  <si>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</si>
  <si>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</si>
  <si>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</si>
  <si>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</si>
  <si>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</si>
  <si>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</si>
  <si>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</si>
  <si>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</si>
  <si>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</si>
  <si>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</si>
  <si>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</si>
  <si>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</si>
  <si>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</si>
  <si>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</si>
  <si>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</si>
  <si>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</si>
  <si>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</si>
  <si>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</si>
  <si>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</si>
  <si>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</si>
  <si>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</si>
  <si>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</si>
  <si>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</si>
  <si>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</si>
  <si>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</si>
  <si>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</si>
  <si>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</si>
  <si>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RIFAMPICIN</t>
  </si>
  <si>
    <t>ISONIAZID</t>
  </si>
  <si>
    <t>PYRAZINAMIDE</t>
  </si>
  <si>
    <t>ETHAMBUTOL HYDROCHLORIDE</t>
  </si>
  <si>
    <t xml:space="preserve">R5 1 </t>
  </si>
  <si>
    <t xml:space="preserve">I8 2 </t>
  </si>
  <si>
    <t>P19 1</t>
  </si>
  <si>
    <t>Isoniazid</t>
  </si>
  <si>
    <t>Pyrazinamide</t>
  </si>
  <si>
    <t>Rifampicin</t>
  </si>
  <si>
    <t xml:space="preserve"> ISONIAZID</t>
  </si>
  <si>
    <t>ETHAMBUTOL HCl</t>
  </si>
  <si>
    <t>NDQD2016061090</t>
  </si>
  <si>
    <t>2016-06-09 15:16:23</t>
  </si>
  <si>
    <t>Ethambutol HCl</t>
  </si>
  <si>
    <t>ETHAMBUTOL HCl 275mg</t>
  </si>
  <si>
    <t>E12 3</t>
  </si>
  <si>
    <t>NDQD201511528</t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</si>
  <si>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6000</t>
    </r>
  </si>
  <si>
    <t>SAME AS ASSAY</t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</si>
  <si>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8000</t>
    </r>
  </si>
  <si>
    <t>RIFAMPICIN, ISONIAZID, PYRAZINAMIDE &amp; ETHAMBUTOL HCl TABLETS</t>
  </si>
  <si>
    <t>RIFAMPICIN 150 mg</t>
  </si>
  <si>
    <t>Average Tablet  Weight (mg):</t>
  </si>
  <si>
    <t>Tablet No.</t>
  </si>
  <si>
    <t>RIFAMPICIN 150 mg, ISONIAZID 75 mg, PYRAZINAMIDE 400 mg &amp; ETHAMBUTOL HCl 275 mg</t>
  </si>
  <si>
    <t>Tablet 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</si>
</sst>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"/>
  </numFmts>
  <fonts count="3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20"/>
      <color rgb="FF000000"/>
      <name val="Book Antiqua"/>
      <family val="1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b/>
      <i/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2"/>
      <color rgb="FF000000"/>
      <name val="Arial"/>
      <family val="2"/>
    </font>
    <font>
      <sz val="10"/>
      <color rgb="FF000000"/>
      <name val="Book Antiqua"/>
      <family val="1"/>
    </font>
    <font>
      <b/>
      <sz val="10"/>
      <color rgb="FF000000"/>
      <name val="Arial"/>
      <family val="2"/>
    </font>
    <font>
      <sz val="10"/>
      <color rgb="FF000000"/>
      <name val="Arial"/>
    </font>
    <font>
      <b/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1" fillId="2" borderId="0"/>
    <xf numFmtId="0" fontId="22" fillId="2" borderId="0"/>
    <xf numFmtId="0" fontId="24" fillId="2" borderId="0"/>
    <xf numFmtId="0" fontId="33" fillId="2" borderId="0"/>
  </cellStyleXfs>
  <cellXfs count="946">
    <xf numFmtId="0" fontId="0" fillId="2" borderId="0" xfId="0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8" fillId="3" borderId="0" xfId="0" applyFont="1" applyFill="1" applyProtection="1">
      <protection locked="0"/>
    </xf>
    <xf numFmtId="168" fontId="11" fillId="3" borderId="0" xfId="0" applyNumberFormat="1" applyFont="1" applyFill="1" applyAlignment="1" applyProtection="1">
      <alignment horizontal="center"/>
      <protection locked="0"/>
    </xf>
    <xf numFmtId="169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2" fontId="10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vertical="center" wrapText="1"/>
    </xf>
    <xf numFmtId="0" fontId="15" fillId="2" borderId="0" xfId="0" applyFont="1" applyFill="1"/>
    <xf numFmtId="2" fontId="9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left" vertical="center" wrapText="1"/>
    </xf>
    <xf numFmtId="170" fontId="9" fillId="2" borderId="0" xfId="0" applyNumberFormat="1" applyFont="1" applyFill="1" applyAlignment="1">
      <alignment horizontal="center"/>
    </xf>
    <xf numFmtId="0" fontId="8" fillId="2" borderId="21" xfId="0" applyFont="1" applyFill="1" applyBorder="1" applyAlignment="1">
      <alignment horizontal="right"/>
    </xf>
    <xf numFmtId="0" fontId="10" fillId="3" borderId="22" xfId="0" applyFont="1" applyFill="1" applyBorder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right"/>
    </xf>
    <xf numFmtId="0" fontId="10" fillId="3" borderId="24" xfId="0" applyFont="1" applyFill="1" applyBorder="1" applyAlignment="1" applyProtection="1">
      <alignment horizontal="center"/>
      <protection locked="0"/>
    </xf>
    <xf numFmtId="0" fontId="9" fillId="2" borderId="22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171" fontId="8" fillId="2" borderId="26" xfId="0" applyNumberFormat="1" applyFont="1" applyFill="1" applyBorder="1" applyAlignment="1">
      <alignment horizontal="center"/>
    </xf>
    <xf numFmtId="171" fontId="8" fillId="2" borderId="30" xfId="0" applyNumberFormat="1" applyFont="1" applyFill="1" applyBorder="1" applyAlignment="1">
      <alignment horizontal="center"/>
    </xf>
    <xf numFmtId="0" fontId="15" fillId="2" borderId="13" xfId="0" applyFont="1" applyFill="1" applyBorder="1"/>
    <xf numFmtId="0" fontId="8" fillId="2" borderId="24" xfId="0" applyFont="1" applyFill="1" applyBorder="1" applyAlignment="1">
      <alignment horizontal="center"/>
    </xf>
    <xf numFmtId="0" fontId="10" fillId="3" borderId="23" xfId="0" applyFont="1" applyFill="1" applyBorder="1" applyAlignment="1" applyProtection="1">
      <alignment horizontal="center"/>
      <protection locked="0"/>
    </xf>
    <xf numFmtId="171" fontId="8" fillId="2" borderId="31" xfId="0" applyNumberFormat="1" applyFont="1" applyFill="1" applyBorder="1" applyAlignment="1">
      <alignment horizontal="center"/>
    </xf>
    <xf numFmtId="171" fontId="8" fillId="2" borderId="32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33" xfId="0" applyFont="1" applyFill="1" applyBorder="1" applyAlignment="1">
      <alignment horizontal="center"/>
    </xf>
    <xf numFmtId="171" fontId="8" fillId="2" borderId="35" xfId="0" applyNumberFormat="1" applyFont="1" applyFill="1" applyBorder="1" applyAlignment="1">
      <alignment horizontal="center"/>
    </xf>
    <xf numFmtId="171" fontId="8" fillId="2" borderId="36" xfId="0" applyNumberFormat="1" applyFont="1" applyFill="1" applyBorder="1" applyAlignment="1">
      <alignment horizontal="center"/>
    </xf>
    <xf numFmtId="0" fontId="8" fillId="2" borderId="15" xfId="0" applyFont="1" applyFill="1" applyBorder="1"/>
    <xf numFmtId="0" fontId="8" fillId="2" borderId="24" xfId="0" applyFont="1" applyFill="1" applyBorder="1" applyAlignment="1">
      <alignment horizontal="right"/>
    </xf>
    <xf numFmtId="1" fontId="9" fillId="6" borderId="37" xfId="0" applyNumberFormat="1" applyFont="1" applyFill="1" applyBorder="1" applyAlignment="1">
      <alignment horizontal="center"/>
    </xf>
    <xf numFmtId="171" fontId="9" fillId="6" borderId="38" xfId="0" applyNumberFormat="1" applyFont="1" applyFill="1" applyBorder="1" applyAlignment="1">
      <alignment horizontal="center"/>
    </xf>
    <xf numFmtId="171" fontId="9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40" xfId="0" applyFont="1" applyFill="1" applyBorder="1" applyAlignment="1">
      <alignment horizontal="right"/>
    </xf>
    <xf numFmtId="0" fontId="10" fillId="3" borderId="16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>
      <alignment horizontal="right"/>
    </xf>
    <xf numFmtId="2" fontId="8" fillId="6" borderId="41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24" xfId="0" applyFont="1" applyFill="1" applyBorder="1" applyAlignment="1">
      <alignment horizontal="center"/>
    </xf>
    <xf numFmtId="2" fontId="8" fillId="7" borderId="41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66" fontId="8" fillId="6" borderId="41" xfId="0" applyNumberFormat="1" applyFont="1" applyFill="1" applyBorder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6" fontId="8" fillId="6" borderId="17" xfId="0" applyNumberFormat="1" applyFont="1" applyFill="1" applyBorder="1" applyAlignment="1">
      <alignment horizontal="center"/>
    </xf>
    <xf numFmtId="0" fontId="8" fillId="2" borderId="42" xfId="0" applyFont="1" applyFill="1" applyBorder="1" applyAlignment="1">
      <alignment horizontal="right"/>
    </xf>
    <xf numFmtId="166" fontId="10" fillId="3" borderId="41" xfId="0" applyNumberFormat="1" applyFont="1" applyFill="1" applyBorder="1" applyAlignment="1" applyProtection="1">
      <alignment horizontal="center"/>
      <protection locked="0"/>
    </xf>
    <xf numFmtId="166" fontId="8" fillId="2" borderId="0" xfId="0" applyNumberFormat="1" applyFont="1" applyFill="1"/>
    <xf numFmtId="0" fontId="8" fillId="2" borderId="29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15" xfId="0" applyFont="1" applyFill="1" applyBorder="1" applyAlignment="1">
      <alignment horizontal="right"/>
    </xf>
    <xf numFmtId="2" fontId="8" fillId="6" borderId="15" xfId="0" applyNumberFormat="1" applyFont="1" applyFill="1" applyBorder="1" applyAlignment="1">
      <alignment horizontal="center"/>
    </xf>
    <xf numFmtId="171" fontId="9" fillId="7" borderId="13" xfId="0" applyNumberFormat="1" applyFont="1" applyFill="1" applyBorder="1" applyAlignment="1">
      <alignment horizontal="center"/>
    </xf>
    <xf numFmtId="171" fontId="8" fillId="2" borderId="0" xfId="0" applyNumberFormat="1" applyFont="1" applyFill="1" applyAlignment="1">
      <alignment horizontal="center"/>
    </xf>
    <xf numFmtId="10" fontId="8" fillId="6" borderId="41" xfId="0" applyNumberFormat="1" applyFont="1" applyFill="1" applyBorder="1" applyAlignment="1">
      <alignment horizontal="center"/>
    </xf>
    <xf numFmtId="0" fontId="8" fillId="2" borderId="43" xfId="0" applyFont="1" applyFill="1" applyBorder="1" applyAlignment="1">
      <alignment horizontal="right"/>
    </xf>
    <xf numFmtId="0" fontId="8" fillId="7" borderId="15" xfId="0" applyFont="1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2" fontId="10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13" xfId="0" applyNumberFormat="1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10" fontId="8" fillId="2" borderId="13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10" fontId="8" fillId="2" borderId="14" xfId="0" applyNumberFormat="1" applyFont="1" applyFill="1" applyBorder="1" applyAlignment="1">
      <alignment horizontal="center" vertical="center"/>
    </xf>
    <xf numFmtId="1" fontId="10" fillId="3" borderId="23" xfId="0" applyNumberFormat="1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43" xfId="0" applyFont="1" applyFill="1" applyBorder="1" applyAlignment="1" applyProtection="1">
      <alignment horizontal="center"/>
      <protection locked="0"/>
    </xf>
    <xf numFmtId="10" fontId="8" fillId="2" borderId="22" xfId="0" applyNumberFormat="1" applyFont="1" applyFill="1" applyBorder="1" applyAlignment="1">
      <alignment horizontal="center" vertical="center"/>
    </xf>
    <xf numFmtId="10" fontId="8" fillId="2" borderId="24" xfId="0" applyNumberFormat="1" applyFont="1" applyFill="1" applyBorder="1" applyAlignment="1">
      <alignment horizontal="center" vertical="center"/>
    </xf>
    <xf numFmtId="10" fontId="8" fillId="2" borderId="44" xfId="0" applyNumberFormat="1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/>
    </xf>
    <xf numFmtId="2" fontId="11" fillId="2" borderId="44" xfId="0" applyNumberFormat="1" applyFont="1" applyFill="1" applyBorder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5" xfId="0" applyFont="1" applyFill="1" applyBorder="1" applyAlignment="1">
      <alignment horizontal="right"/>
    </xf>
    <xf numFmtId="10" fontId="10" fillId="7" borderId="33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2" fontId="8" fillId="2" borderId="0" xfId="0" applyNumberFormat="1" applyFont="1" applyFill="1" applyAlignment="1">
      <alignment horizontal="center"/>
    </xf>
    <xf numFmtId="0" fontId="8" fillId="2" borderId="17" xfId="0" applyFont="1" applyFill="1" applyBorder="1" applyAlignment="1">
      <alignment horizontal="right"/>
    </xf>
    <xf numFmtId="0" fontId="10" fillId="7" borderId="46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0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47" xfId="0" applyFont="1" applyFill="1" applyBorder="1" applyAlignment="1">
      <alignment horizontal="center"/>
    </xf>
    <xf numFmtId="0" fontId="9" fillId="2" borderId="4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8" fillId="2" borderId="4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1" fontId="9" fillId="6" borderId="49" xfId="0" applyNumberFormat="1" applyFont="1" applyFill="1" applyBorder="1" applyAlignment="1">
      <alignment horizontal="center"/>
    </xf>
    <xf numFmtId="1" fontId="9" fillId="6" borderId="50" xfId="0" applyNumberFormat="1" applyFont="1" applyFill="1" applyBorder="1" applyAlignment="1">
      <alignment horizontal="center"/>
    </xf>
    <xf numFmtId="171" fontId="9" fillId="6" borderId="15" xfId="0" applyNumberFormat="1" applyFont="1" applyFill="1" applyBorder="1" applyAlignment="1">
      <alignment horizontal="center"/>
    </xf>
    <xf numFmtId="0" fontId="8" fillId="2" borderId="51" xfId="0" applyFont="1" applyFill="1" applyBorder="1" applyAlignment="1">
      <alignment horizontal="right"/>
    </xf>
    <xf numFmtId="0" fontId="10" fillId="3" borderId="52" xfId="0" applyFont="1" applyFill="1" applyBorder="1" applyAlignment="1" applyProtection="1">
      <alignment horizontal="center"/>
      <protection locked="0"/>
    </xf>
    <xf numFmtId="0" fontId="8" fillId="2" borderId="25" xfId="0" applyFont="1" applyFill="1" applyBorder="1" applyAlignment="1">
      <alignment horizontal="right"/>
    </xf>
    <xf numFmtId="2" fontId="8" fillId="6" borderId="27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7" xfId="0" applyNumberFormat="1" applyFont="1" applyFill="1" applyBorder="1" applyAlignment="1">
      <alignment horizontal="center"/>
    </xf>
    <xf numFmtId="166" fontId="8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8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8" fillId="2" borderId="53" xfId="0" applyFont="1" applyFill="1" applyBorder="1" applyAlignment="1">
      <alignment horizontal="right"/>
    </xf>
    <xf numFmtId="2" fontId="8" fillId="7" borderId="30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2" borderId="16" xfId="0" applyFont="1" applyFill="1" applyBorder="1" applyAlignment="1">
      <alignment horizontal="right"/>
    </xf>
    <xf numFmtId="171" fontId="9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8" fillId="2" borderId="0" xfId="0" applyNumberFormat="1" applyFont="1" applyFill="1" applyAlignment="1">
      <alignment horizontal="center"/>
    </xf>
    <xf numFmtId="10" fontId="9" fillId="6" borderId="41" xfId="0" applyNumberFormat="1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2" borderId="54" xfId="0" applyFont="1" applyFill="1" applyBorder="1" applyAlignment="1">
      <alignment horizontal="center"/>
    </xf>
    <xf numFmtId="0" fontId="9" fillId="2" borderId="55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/>
    </xf>
    <xf numFmtId="1" fontId="10" fillId="3" borderId="31" xfId="0" applyNumberFormat="1" applyFont="1" applyFill="1" applyBorder="1" applyAlignment="1" applyProtection="1">
      <alignment horizontal="center"/>
      <protection locked="0"/>
    </xf>
    <xf numFmtId="10" fontId="8" fillId="2" borderId="30" xfId="0" applyNumberFormat="1" applyFont="1" applyFill="1" applyBorder="1" applyAlignment="1">
      <alignment horizontal="center"/>
    </xf>
    <xf numFmtId="10" fontId="8" fillId="2" borderId="32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1" fontId="10" fillId="3" borderId="35" xfId="0" applyNumberFormat="1" applyFont="1" applyFill="1" applyBorder="1" applyAlignment="1" applyProtection="1">
      <alignment horizontal="center"/>
      <protection locked="0"/>
    </xf>
    <xf numFmtId="10" fontId="8" fillId="2" borderId="36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171" fontId="8" fillId="2" borderId="2" xfId="0" applyNumberFormat="1" applyFont="1" applyFill="1" applyBorder="1" applyAlignment="1">
      <alignment horizontal="right"/>
    </xf>
    <xf numFmtId="10" fontId="10" fillId="7" borderId="27" xfId="0" applyNumberFormat="1" applyFont="1" applyFill="1" applyBorder="1" applyAlignment="1">
      <alignment horizontal="center"/>
    </xf>
    <xf numFmtId="0" fontId="8" fillId="2" borderId="23" xfId="0" applyFont="1" applyFill="1" applyBorder="1"/>
    <xf numFmtId="10" fontId="10" fillId="6" borderId="27" xfId="0" applyNumberFormat="1" applyFont="1" applyFill="1" applyBorder="1" applyAlignment="1">
      <alignment horizontal="center"/>
    </xf>
    <xf numFmtId="0" fontId="8" fillId="2" borderId="43" xfId="0" applyFont="1" applyFill="1" applyBorder="1"/>
    <xf numFmtId="0" fontId="8" fillId="2" borderId="56" xfId="0" applyFont="1" applyFill="1" applyBorder="1" applyAlignment="1">
      <alignment horizontal="right"/>
    </xf>
    <xf numFmtId="0" fontId="10" fillId="7" borderId="17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16" fillId="2" borderId="0" xfId="0" applyFont="1" applyFill="1" applyAlignment="1">
      <alignment horizontal="right" vertical="center" wrapText="1"/>
    </xf>
    <xf numFmtId="0" fontId="10" fillId="2" borderId="0" xfId="0" applyFont="1" applyFill="1" applyAlignment="1" applyProtection="1">
      <alignment horizontal="right"/>
      <protection locked="0"/>
    </xf>
    <xf numFmtId="166" fontId="9" fillId="2" borderId="0" xfId="0" applyNumberFormat="1" applyFont="1" applyFill="1" applyAlignment="1" applyProtection="1">
      <alignment horizontal="center"/>
      <protection locked="0"/>
    </xf>
    <xf numFmtId="166" fontId="8" fillId="2" borderId="21" xfId="0" applyNumberFormat="1" applyFont="1" applyFill="1" applyBorder="1" applyAlignment="1">
      <alignment horizontal="center"/>
    </xf>
    <xf numFmtId="166" fontId="8" fillId="2" borderId="23" xfId="0" applyNumberFormat="1" applyFont="1" applyFill="1" applyBorder="1" applyAlignment="1">
      <alignment horizontal="center"/>
    </xf>
    <xf numFmtId="166" fontId="8" fillId="2" borderId="13" xfId="0" applyNumberFormat="1" applyFont="1" applyFill="1" applyBorder="1" applyAlignment="1">
      <alignment horizontal="center"/>
    </xf>
    <xf numFmtId="166" fontId="8" fillId="2" borderId="14" xfId="0" applyNumberFormat="1" applyFont="1" applyFill="1" applyBorder="1" applyAlignment="1">
      <alignment horizontal="center"/>
    </xf>
    <xf numFmtId="166" fontId="8" fillId="2" borderId="15" xfId="0" applyNumberFormat="1" applyFont="1" applyFill="1" applyBorder="1" applyAlignment="1">
      <alignment horizontal="center"/>
    </xf>
    <xf numFmtId="10" fontId="10" fillId="6" borderId="57" xfId="0" applyNumberFormat="1" applyFont="1" applyFill="1" applyBorder="1" applyAlignment="1">
      <alignment horizontal="center"/>
    </xf>
    <xf numFmtId="166" fontId="8" fillId="2" borderId="26" xfId="0" applyNumberFormat="1" applyFont="1" applyFill="1" applyBorder="1" applyAlignment="1">
      <alignment horizontal="center"/>
    </xf>
    <xf numFmtId="166" fontId="8" fillId="2" borderId="31" xfId="0" applyNumberFormat="1" applyFont="1" applyFill="1" applyBorder="1" applyAlignment="1">
      <alignment horizontal="center"/>
    </xf>
    <xf numFmtId="166" fontId="8" fillId="2" borderId="35" xfId="0" applyNumberFormat="1" applyFont="1" applyFill="1" applyBorder="1" applyAlignment="1">
      <alignment horizontal="center"/>
    </xf>
    <xf numFmtId="2" fontId="10" fillId="7" borderId="33" xfId="0" applyNumberFormat="1" applyFont="1" applyFill="1" applyBorder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0" fontId="11" fillId="2" borderId="0" xfId="0" applyFont="1" applyFill="1"/>
    <xf numFmtId="0" fontId="8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8" fillId="3" borderId="0" xfId="0" applyFont="1" applyFill="1" applyProtection="1">
      <protection locked="0"/>
    </xf>
    <xf numFmtId="168" fontId="11" fillId="3" borderId="0" xfId="0" applyNumberFormat="1" applyFont="1" applyFill="1" applyAlignment="1" applyProtection="1">
      <alignment horizontal="center"/>
      <protection locked="0"/>
    </xf>
    <xf numFmtId="169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2" fontId="10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vertical="center" wrapText="1"/>
    </xf>
    <xf numFmtId="0" fontId="15" fillId="2" borderId="0" xfId="0" applyFont="1" applyFill="1"/>
    <xf numFmtId="2" fontId="9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left" vertical="center" wrapText="1"/>
    </xf>
    <xf numFmtId="170" fontId="9" fillId="2" borderId="0" xfId="0" applyNumberFormat="1" applyFont="1" applyFill="1" applyAlignment="1">
      <alignment horizontal="center"/>
    </xf>
    <xf numFmtId="0" fontId="8" fillId="2" borderId="21" xfId="0" applyFont="1" applyFill="1" applyBorder="1" applyAlignment="1">
      <alignment horizontal="right"/>
    </xf>
    <xf numFmtId="0" fontId="10" fillId="3" borderId="22" xfId="0" applyFont="1" applyFill="1" applyBorder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right"/>
    </xf>
    <xf numFmtId="0" fontId="10" fillId="3" borderId="24" xfId="0" applyFont="1" applyFill="1" applyBorder="1" applyAlignment="1" applyProtection="1">
      <alignment horizontal="center"/>
      <protection locked="0"/>
    </xf>
    <xf numFmtId="0" fontId="9" fillId="2" borderId="22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171" fontId="8" fillId="2" borderId="26" xfId="0" applyNumberFormat="1" applyFont="1" applyFill="1" applyBorder="1" applyAlignment="1">
      <alignment horizontal="center"/>
    </xf>
    <xf numFmtId="171" fontId="8" fillId="2" borderId="30" xfId="0" applyNumberFormat="1" applyFont="1" applyFill="1" applyBorder="1" applyAlignment="1">
      <alignment horizontal="center"/>
    </xf>
    <xf numFmtId="0" fontId="15" fillId="2" borderId="13" xfId="0" applyFont="1" applyFill="1" applyBorder="1"/>
    <xf numFmtId="0" fontId="8" fillId="2" borderId="24" xfId="0" applyFont="1" applyFill="1" applyBorder="1" applyAlignment="1">
      <alignment horizontal="center"/>
    </xf>
    <xf numFmtId="0" fontId="10" fillId="3" borderId="23" xfId="0" applyFont="1" applyFill="1" applyBorder="1" applyAlignment="1" applyProtection="1">
      <alignment horizontal="center"/>
      <protection locked="0"/>
    </xf>
    <xf numFmtId="171" fontId="8" fillId="2" borderId="31" xfId="0" applyNumberFormat="1" applyFont="1" applyFill="1" applyBorder="1" applyAlignment="1">
      <alignment horizontal="center"/>
    </xf>
    <xf numFmtId="171" fontId="8" fillId="2" borderId="32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33" xfId="0" applyFont="1" applyFill="1" applyBorder="1" applyAlignment="1">
      <alignment horizontal="center"/>
    </xf>
    <xf numFmtId="171" fontId="8" fillId="2" borderId="35" xfId="0" applyNumberFormat="1" applyFont="1" applyFill="1" applyBorder="1" applyAlignment="1">
      <alignment horizontal="center"/>
    </xf>
    <xf numFmtId="171" fontId="8" fillId="2" borderId="36" xfId="0" applyNumberFormat="1" applyFont="1" applyFill="1" applyBorder="1" applyAlignment="1">
      <alignment horizontal="center"/>
    </xf>
    <xf numFmtId="0" fontId="8" fillId="2" borderId="15" xfId="0" applyFont="1" applyFill="1" applyBorder="1"/>
    <xf numFmtId="0" fontId="8" fillId="2" borderId="24" xfId="0" applyFont="1" applyFill="1" applyBorder="1" applyAlignment="1">
      <alignment horizontal="right"/>
    </xf>
    <xf numFmtId="1" fontId="9" fillId="6" borderId="37" xfId="0" applyNumberFormat="1" applyFont="1" applyFill="1" applyBorder="1" applyAlignment="1">
      <alignment horizontal="center"/>
    </xf>
    <xf numFmtId="171" fontId="9" fillId="6" borderId="38" xfId="0" applyNumberFormat="1" applyFont="1" applyFill="1" applyBorder="1" applyAlignment="1">
      <alignment horizontal="center"/>
    </xf>
    <xf numFmtId="171" fontId="9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40" xfId="0" applyFont="1" applyFill="1" applyBorder="1" applyAlignment="1">
      <alignment horizontal="right"/>
    </xf>
    <xf numFmtId="0" fontId="10" fillId="3" borderId="16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>
      <alignment horizontal="right"/>
    </xf>
    <xf numFmtId="2" fontId="8" fillId="6" borderId="41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24" xfId="0" applyFont="1" applyFill="1" applyBorder="1" applyAlignment="1">
      <alignment horizontal="center"/>
    </xf>
    <xf numFmtId="2" fontId="8" fillId="7" borderId="41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66" fontId="8" fillId="6" borderId="41" xfId="0" applyNumberFormat="1" applyFont="1" applyFill="1" applyBorder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6" fontId="8" fillId="6" borderId="17" xfId="0" applyNumberFormat="1" applyFont="1" applyFill="1" applyBorder="1" applyAlignment="1">
      <alignment horizontal="center"/>
    </xf>
    <xf numFmtId="0" fontId="8" fillId="2" borderId="42" xfId="0" applyFont="1" applyFill="1" applyBorder="1" applyAlignment="1">
      <alignment horizontal="right"/>
    </xf>
    <xf numFmtId="166" fontId="10" fillId="3" borderId="41" xfId="0" applyNumberFormat="1" applyFont="1" applyFill="1" applyBorder="1" applyAlignment="1" applyProtection="1">
      <alignment horizontal="center"/>
      <protection locked="0"/>
    </xf>
    <xf numFmtId="166" fontId="8" fillId="2" borderId="0" xfId="0" applyNumberFormat="1" applyFont="1" applyFill="1"/>
    <xf numFmtId="0" fontId="8" fillId="2" borderId="29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15" xfId="0" applyFont="1" applyFill="1" applyBorder="1" applyAlignment="1">
      <alignment horizontal="right"/>
    </xf>
    <xf numFmtId="2" fontId="8" fillId="6" borderId="15" xfId="0" applyNumberFormat="1" applyFont="1" applyFill="1" applyBorder="1" applyAlignment="1">
      <alignment horizontal="center"/>
    </xf>
    <xf numFmtId="171" fontId="9" fillId="7" borderId="13" xfId="0" applyNumberFormat="1" applyFont="1" applyFill="1" applyBorder="1" applyAlignment="1">
      <alignment horizontal="center"/>
    </xf>
    <xf numFmtId="171" fontId="8" fillId="2" borderId="0" xfId="0" applyNumberFormat="1" applyFont="1" applyFill="1" applyAlignment="1">
      <alignment horizontal="center"/>
    </xf>
    <xf numFmtId="10" fontId="8" fillId="6" borderId="41" xfId="0" applyNumberFormat="1" applyFont="1" applyFill="1" applyBorder="1" applyAlignment="1">
      <alignment horizontal="center"/>
    </xf>
    <xf numFmtId="0" fontId="8" fillId="2" borderId="43" xfId="0" applyFont="1" applyFill="1" applyBorder="1" applyAlignment="1">
      <alignment horizontal="right"/>
    </xf>
    <xf numFmtId="0" fontId="8" fillId="7" borderId="15" xfId="0" applyFont="1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2" fontId="10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13" xfId="0" applyNumberFormat="1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10" fontId="8" fillId="2" borderId="13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10" fontId="8" fillId="2" borderId="14" xfId="0" applyNumberFormat="1" applyFont="1" applyFill="1" applyBorder="1" applyAlignment="1">
      <alignment horizontal="center" vertical="center"/>
    </xf>
    <xf numFmtId="1" fontId="10" fillId="3" borderId="23" xfId="0" applyNumberFormat="1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43" xfId="0" applyFont="1" applyFill="1" applyBorder="1" applyAlignment="1" applyProtection="1">
      <alignment horizontal="center"/>
      <protection locked="0"/>
    </xf>
    <xf numFmtId="10" fontId="8" fillId="2" borderId="22" xfId="0" applyNumberFormat="1" applyFont="1" applyFill="1" applyBorder="1" applyAlignment="1">
      <alignment horizontal="center" vertical="center"/>
    </xf>
    <xf numFmtId="10" fontId="8" fillId="2" borderId="24" xfId="0" applyNumberFormat="1" applyFont="1" applyFill="1" applyBorder="1" applyAlignment="1">
      <alignment horizontal="center" vertical="center"/>
    </xf>
    <xf numFmtId="10" fontId="8" fillId="2" borderId="44" xfId="0" applyNumberFormat="1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/>
    </xf>
    <xf numFmtId="2" fontId="11" fillId="2" borderId="44" xfId="0" applyNumberFormat="1" applyFont="1" applyFill="1" applyBorder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5" xfId="0" applyFont="1" applyFill="1" applyBorder="1" applyAlignment="1">
      <alignment horizontal="right"/>
    </xf>
    <xf numFmtId="10" fontId="10" fillId="7" borderId="33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2" fontId="8" fillId="2" borderId="0" xfId="0" applyNumberFormat="1" applyFont="1" applyFill="1" applyAlignment="1">
      <alignment horizontal="center"/>
    </xf>
    <xf numFmtId="0" fontId="8" fillId="2" borderId="17" xfId="0" applyFont="1" applyFill="1" applyBorder="1" applyAlignment="1">
      <alignment horizontal="right"/>
    </xf>
    <xf numFmtId="0" fontId="10" fillId="7" borderId="46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0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47" xfId="0" applyFont="1" applyFill="1" applyBorder="1" applyAlignment="1">
      <alignment horizontal="center"/>
    </xf>
    <xf numFmtId="0" fontId="9" fillId="2" borderId="4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8" fillId="2" borderId="4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1" fontId="9" fillId="6" borderId="49" xfId="0" applyNumberFormat="1" applyFont="1" applyFill="1" applyBorder="1" applyAlignment="1">
      <alignment horizontal="center"/>
    </xf>
    <xf numFmtId="1" fontId="9" fillId="6" borderId="50" xfId="0" applyNumberFormat="1" applyFont="1" applyFill="1" applyBorder="1" applyAlignment="1">
      <alignment horizontal="center"/>
    </xf>
    <xf numFmtId="171" fontId="9" fillId="6" borderId="15" xfId="0" applyNumberFormat="1" applyFont="1" applyFill="1" applyBorder="1" applyAlignment="1">
      <alignment horizontal="center"/>
    </xf>
    <xf numFmtId="0" fontId="8" fillId="2" borderId="51" xfId="0" applyFont="1" applyFill="1" applyBorder="1" applyAlignment="1">
      <alignment horizontal="right"/>
    </xf>
    <xf numFmtId="0" fontId="10" fillId="3" borderId="52" xfId="0" applyFont="1" applyFill="1" applyBorder="1" applyAlignment="1" applyProtection="1">
      <alignment horizontal="center"/>
      <protection locked="0"/>
    </xf>
    <xf numFmtId="0" fontId="8" fillId="2" borderId="25" xfId="0" applyFont="1" applyFill="1" applyBorder="1" applyAlignment="1">
      <alignment horizontal="right"/>
    </xf>
    <xf numFmtId="2" fontId="8" fillId="6" borderId="27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7" xfId="0" applyNumberFormat="1" applyFont="1" applyFill="1" applyBorder="1" applyAlignment="1">
      <alignment horizontal="center"/>
    </xf>
    <xf numFmtId="166" fontId="8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8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8" fillId="2" borderId="53" xfId="0" applyFont="1" applyFill="1" applyBorder="1" applyAlignment="1">
      <alignment horizontal="right"/>
    </xf>
    <xf numFmtId="2" fontId="8" fillId="7" borderId="30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2" borderId="16" xfId="0" applyFont="1" applyFill="1" applyBorder="1" applyAlignment="1">
      <alignment horizontal="right"/>
    </xf>
    <xf numFmtId="171" fontId="9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8" fillId="2" borderId="0" xfId="0" applyNumberFormat="1" applyFont="1" applyFill="1" applyAlignment="1">
      <alignment horizontal="center"/>
    </xf>
    <xf numFmtId="10" fontId="9" fillId="6" borderId="41" xfId="0" applyNumberFormat="1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2" borderId="54" xfId="0" applyFont="1" applyFill="1" applyBorder="1" applyAlignment="1">
      <alignment horizontal="center"/>
    </xf>
    <xf numFmtId="0" fontId="9" fillId="2" borderId="55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/>
    </xf>
    <xf numFmtId="10" fontId="8" fillId="2" borderId="30" xfId="0" applyNumberFormat="1" applyFont="1" applyFill="1" applyBorder="1" applyAlignment="1">
      <alignment horizontal="center"/>
    </xf>
    <xf numFmtId="10" fontId="8" fillId="2" borderId="32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10" fontId="10" fillId="7" borderId="27" xfId="0" applyNumberFormat="1" applyFont="1" applyFill="1" applyBorder="1" applyAlignment="1">
      <alignment horizontal="center"/>
    </xf>
    <xf numFmtId="0" fontId="8" fillId="2" borderId="23" xfId="0" applyFont="1" applyFill="1" applyBorder="1"/>
    <xf numFmtId="10" fontId="10" fillId="6" borderId="27" xfId="0" applyNumberFormat="1" applyFont="1" applyFill="1" applyBorder="1" applyAlignment="1">
      <alignment horizontal="center"/>
    </xf>
    <xf numFmtId="0" fontId="8" fillId="2" borderId="43" xfId="0" applyFont="1" applyFill="1" applyBorder="1"/>
    <xf numFmtId="0" fontId="10" fillId="7" borderId="17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16" fillId="2" borderId="0" xfId="0" applyFont="1" applyFill="1" applyAlignment="1">
      <alignment horizontal="right" vertical="center" wrapText="1"/>
    </xf>
    <xf numFmtId="0" fontId="10" fillId="2" borderId="0" xfId="0" applyFont="1" applyFill="1" applyAlignment="1" applyProtection="1">
      <alignment horizontal="right"/>
      <protection locked="0"/>
    </xf>
    <xf numFmtId="166" fontId="9" fillId="2" borderId="0" xfId="0" applyNumberFormat="1" applyFont="1" applyFill="1" applyAlignment="1" applyProtection="1">
      <alignment horizontal="center"/>
      <protection locked="0"/>
    </xf>
    <xf numFmtId="166" fontId="8" fillId="2" borderId="21" xfId="0" applyNumberFormat="1" applyFont="1" applyFill="1" applyBorder="1" applyAlignment="1">
      <alignment horizontal="center"/>
    </xf>
    <xf numFmtId="166" fontId="8" fillId="2" borderId="23" xfId="0" applyNumberFormat="1" applyFont="1" applyFill="1" applyBorder="1" applyAlignment="1">
      <alignment horizontal="center"/>
    </xf>
    <xf numFmtId="166" fontId="8" fillId="2" borderId="13" xfId="0" applyNumberFormat="1" applyFont="1" applyFill="1" applyBorder="1" applyAlignment="1">
      <alignment horizontal="center"/>
    </xf>
    <xf numFmtId="166" fontId="8" fillId="2" borderId="14" xfId="0" applyNumberFormat="1" applyFont="1" applyFill="1" applyBorder="1" applyAlignment="1">
      <alignment horizontal="center"/>
    </xf>
    <xf numFmtId="166" fontId="8" fillId="2" borderId="15" xfId="0" applyNumberFormat="1" applyFont="1" applyFill="1" applyBorder="1" applyAlignment="1">
      <alignment horizontal="center"/>
    </xf>
    <xf numFmtId="10" fontId="10" fillId="6" borderId="57" xfId="0" applyNumberFormat="1" applyFont="1" applyFill="1" applyBorder="1" applyAlignment="1">
      <alignment horizontal="center"/>
    </xf>
    <xf numFmtId="166" fontId="8" fillId="2" borderId="26" xfId="0" applyNumberFormat="1" applyFont="1" applyFill="1" applyBorder="1" applyAlignment="1">
      <alignment horizontal="center"/>
    </xf>
    <xf numFmtId="166" fontId="8" fillId="2" borderId="31" xfId="0" applyNumberFormat="1" applyFont="1" applyFill="1" applyBorder="1" applyAlignment="1">
      <alignment horizontal="center"/>
    </xf>
    <xf numFmtId="166" fontId="8" fillId="2" borderId="35" xfId="0" applyNumberFormat="1" applyFont="1" applyFill="1" applyBorder="1" applyAlignment="1">
      <alignment horizontal="center"/>
    </xf>
    <xf numFmtId="2" fontId="10" fillId="7" borderId="33" xfId="0" applyNumberFormat="1" applyFont="1" applyFill="1" applyBorder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0" fontId="11" fillId="2" borderId="0" xfId="0" applyFont="1" applyFill="1"/>
    <xf numFmtId="0" fontId="8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8" fillId="3" borderId="0" xfId="0" applyFont="1" applyFill="1" applyProtection="1">
      <protection locked="0"/>
    </xf>
    <xf numFmtId="168" fontId="11" fillId="3" borderId="0" xfId="0" applyNumberFormat="1" applyFont="1" applyFill="1" applyAlignment="1" applyProtection="1">
      <alignment horizontal="center"/>
      <protection locked="0"/>
    </xf>
    <xf numFmtId="169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2" fontId="10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vertical="center" wrapText="1"/>
    </xf>
    <xf numFmtId="0" fontId="15" fillId="2" borderId="0" xfId="0" applyFont="1" applyFill="1"/>
    <xf numFmtId="2" fontId="9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left" vertical="center" wrapText="1"/>
    </xf>
    <xf numFmtId="170" fontId="9" fillId="2" borderId="0" xfId="0" applyNumberFormat="1" applyFont="1" applyFill="1" applyAlignment="1">
      <alignment horizontal="center"/>
    </xf>
    <xf numFmtId="0" fontId="8" fillId="2" borderId="21" xfId="0" applyFont="1" applyFill="1" applyBorder="1" applyAlignment="1">
      <alignment horizontal="right"/>
    </xf>
    <xf numFmtId="0" fontId="10" fillId="3" borderId="22" xfId="0" applyFont="1" applyFill="1" applyBorder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right"/>
    </xf>
    <xf numFmtId="0" fontId="10" fillId="3" borderId="24" xfId="0" applyFont="1" applyFill="1" applyBorder="1" applyAlignment="1" applyProtection="1">
      <alignment horizontal="center"/>
      <protection locked="0"/>
    </xf>
    <xf numFmtId="0" fontId="9" fillId="2" borderId="22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171" fontId="8" fillId="2" borderId="26" xfId="0" applyNumberFormat="1" applyFont="1" applyFill="1" applyBorder="1" applyAlignment="1">
      <alignment horizontal="center"/>
    </xf>
    <xf numFmtId="171" fontId="8" fillId="2" borderId="30" xfId="0" applyNumberFormat="1" applyFont="1" applyFill="1" applyBorder="1" applyAlignment="1">
      <alignment horizontal="center"/>
    </xf>
    <xf numFmtId="0" fontId="15" fillId="2" borderId="13" xfId="0" applyFont="1" applyFill="1" applyBorder="1"/>
    <xf numFmtId="0" fontId="8" fillId="2" borderId="24" xfId="0" applyFont="1" applyFill="1" applyBorder="1" applyAlignment="1">
      <alignment horizontal="center"/>
    </xf>
    <xf numFmtId="0" fontId="10" fillId="3" borderId="23" xfId="0" applyFont="1" applyFill="1" applyBorder="1" applyAlignment="1" applyProtection="1">
      <alignment horizontal="center"/>
      <protection locked="0"/>
    </xf>
    <xf numFmtId="171" fontId="8" fillId="2" borderId="31" xfId="0" applyNumberFormat="1" applyFont="1" applyFill="1" applyBorder="1" applyAlignment="1">
      <alignment horizontal="center"/>
    </xf>
    <xf numFmtId="171" fontId="8" fillId="2" borderId="32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33" xfId="0" applyFont="1" applyFill="1" applyBorder="1" applyAlignment="1">
      <alignment horizontal="center"/>
    </xf>
    <xf numFmtId="171" fontId="8" fillId="2" borderId="35" xfId="0" applyNumberFormat="1" applyFont="1" applyFill="1" applyBorder="1" applyAlignment="1">
      <alignment horizontal="center"/>
    </xf>
    <xf numFmtId="171" fontId="8" fillId="2" borderId="36" xfId="0" applyNumberFormat="1" applyFont="1" applyFill="1" applyBorder="1" applyAlignment="1">
      <alignment horizontal="center"/>
    </xf>
    <xf numFmtId="0" fontId="8" fillId="2" borderId="15" xfId="0" applyFont="1" applyFill="1" applyBorder="1"/>
    <xf numFmtId="0" fontId="8" fillId="2" borderId="24" xfId="0" applyFont="1" applyFill="1" applyBorder="1" applyAlignment="1">
      <alignment horizontal="right"/>
    </xf>
    <xf numFmtId="1" fontId="9" fillId="6" borderId="37" xfId="0" applyNumberFormat="1" applyFont="1" applyFill="1" applyBorder="1" applyAlignment="1">
      <alignment horizontal="center"/>
    </xf>
    <xf numFmtId="171" fontId="9" fillId="6" borderId="38" xfId="0" applyNumberFormat="1" applyFont="1" applyFill="1" applyBorder="1" applyAlignment="1">
      <alignment horizontal="center"/>
    </xf>
    <xf numFmtId="171" fontId="9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40" xfId="0" applyFont="1" applyFill="1" applyBorder="1" applyAlignment="1">
      <alignment horizontal="right"/>
    </xf>
    <xf numFmtId="0" fontId="10" fillId="3" borderId="16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>
      <alignment horizontal="right"/>
    </xf>
    <xf numFmtId="2" fontId="8" fillId="6" borderId="41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24" xfId="0" applyFont="1" applyFill="1" applyBorder="1" applyAlignment="1">
      <alignment horizontal="center"/>
    </xf>
    <xf numFmtId="2" fontId="8" fillId="7" borderId="41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66" fontId="8" fillId="6" borderId="41" xfId="0" applyNumberFormat="1" applyFont="1" applyFill="1" applyBorder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6" fontId="8" fillId="6" borderId="17" xfId="0" applyNumberFormat="1" applyFont="1" applyFill="1" applyBorder="1" applyAlignment="1">
      <alignment horizontal="center"/>
    </xf>
    <xf numFmtId="0" fontId="8" fillId="2" borderId="42" xfId="0" applyFont="1" applyFill="1" applyBorder="1" applyAlignment="1">
      <alignment horizontal="right"/>
    </xf>
    <xf numFmtId="166" fontId="10" fillId="3" borderId="41" xfId="0" applyNumberFormat="1" applyFont="1" applyFill="1" applyBorder="1" applyAlignment="1" applyProtection="1">
      <alignment horizontal="center"/>
      <protection locked="0"/>
    </xf>
    <xf numFmtId="166" fontId="8" fillId="2" borderId="0" xfId="0" applyNumberFormat="1" applyFont="1" applyFill="1"/>
    <xf numFmtId="0" fontId="8" fillId="2" borderId="29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15" xfId="0" applyFont="1" applyFill="1" applyBorder="1" applyAlignment="1">
      <alignment horizontal="right"/>
    </xf>
    <xf numFmtId="2" fontId="8" fillId="6" borderId="15" xfId="0" applyNumberFormat="1" applyFont="1" applyFill="1" applyBorder="1" applyAlignment="1">
      <alignment horizontal="center"/>
    </xf>
    <xf numFmtId="171" fontId="9" fillId="7" borderId="13" xfId="0" applyNumberFormat="1" applyFont="1" applyFill="1" applyBorder="1" applyAlignment="1">
      <alignment horizontal="center"/>
    </xf>
    <xf numFmtId="171" fontId="8" fillId="2" borderId="0" xfId="0" applyNumberFormat="1" applyFont="1" applyFill="1" applyAlignment="1">
      <alignment horizontal="center"/>
    </xf>
    <xf numFmtId="10" fontId="8" fillId="6" borderId="41" xfId="0" applyNumberFormat="1" applyFont="1" applyFill="1" applyBorder="1" applyAlignment="1">
      <alignment horizontal="center"/>
    </xf>
    <xf numFmtId="0" fontId="8" fillId="2" borderId="43" xfId="0" applyFont="1" applyFill="1" applyBorder="1" applyAlignment="1">
      <alignment horizontal="right"/>
    </xf>
    <xf numFmtId="0" fontId="8" fillId="7" borderId="15" xfId="0" applyFont="1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2" fontId="10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13" xfId="0" applyNumberFormat="1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10" fontId="8" fillId="2" borderId="13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10" fontId="8" fillId="2" borderId="14" xfId="0" applyNumberFormat="1" applyFont="1" applyFill="1" applyBorder="1" applyAlignment="1">
      <alignment horizontal="center" vertical="center"/>
    </xf>
    <xf numFmtId="1" fontId="10" fillId="3" borderId="23" xfId="0" applyNumberFormat="1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43" xfId="0" applyFont="1" applyFill="1" applyBorder="1" applyAlignment="1" applyProtection="1">
      <alignment horizontal="center"/>
      <protection locked="0"/>
    </xf>
    <xf numFmtId="10" fontId="8" fillId="2" borderId="22" xfId="0" applyNumberFormat="1" applyFont="1" applyFill="1" applyBorder="1" applyAlignment="1">
      <alignment horizontal="center" vertical="center"/>
    </xf>
    <xf numFmtId="10" fontId="8" fillId="2" borderId="24" xfId="0" applyNumberFormat="1" applyFont="1" applyFill="1" applyBorder="1" applyAlignment="1">
      <alignment horizontal="center" vertical="center"/>
    </xf>
    <xf numFmtId="10" fontId="8" fillId="2" borderId="44" xfId="0" applyNumberFormat="1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/>
    </xf>
    <xf numFmtId="2" fontId="11" fillId="2" borderId="44" xfId="0" applyNumberFormat="1" applyFont="1" applyFill="1" applyBorder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5" xfId="0" applyFont="1" applyFill="1" applyBorder="1" applyAlignment="1">
      <alignment horizontal="right"/>
    </xf>
    <xf numFmtId="10" fontId="10" fillId="7" borderId="33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2" fontId="8" fillId="2" borderId="0" xfId="0" applyNumberFormat="1" applyFont="1" applyFill="1" applyAlignment="1">
      <alignment horizontal="center"/>
    </xf>
    <xf numFmtId="0" fontId="8" fillId="2" borderId="17" xfId="0" applyFont="1" applyFill="1" applyBorder="1" applyAlignment="1">
      <alignment horizontal="right"/>
    </xf>
    <xf numFmtId="0" fontId="10" fillId="7" borderId="46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0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47" xfId="0" applyFont="1" applyFill="1" applyBorder="1" applyAlignment="1">
      <alignment horizontal="center"/>
    </xf>
    <xf numFmtId="0" fontId="9" fillId="2" borderId="4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8" fillId="2" borderId="4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1" fontId="9" fillId="6" borderId="49" xfId="0" applyNumberFormat="1" applyFont="1" applyFill="1" applyBorder="1" applyAlignment="1">
      <alignment horizontal="center"/>
    </xf>
    <xf numFmtId="1" fontId="9" fillId="6" borderId="50" xfId="0" applyNumberFormat="1" applyFont="1" applyFill="1" applyBorder="1" applyAlignment="1">
      <alignment horizontal="center"/>
    </xf>
    <xf numFmtId="171" fontId="9" fillId="6" borderId="15" xfId="0" applyNumberFormat="1" applyFont="1" applyFill="1" applyBorder="1" applyAlignment="1">
      <alignment horizontal="center"/>
    </xf>
    <xf numFmtId="0" fontId="8" fillId="2" borderId="51" xfId="0" applyFont="1" applyFill="1" applyBorder="1" applyAlignment="1">
      <alignment horizontal="right"/>
    </xf>
    <xf numFmtId="0" fontId="10" fillId="3" borderId="52" xfId="0" applyFont="1" applyFill="1" applyBorder="1" applyAlignment="1" applyProtection="1">
      <alignment horizontal="center"/>
      <protection locked="0"/>
    </xf>
    <xf numFmtId="0" fontId="8" fillId="2" borderId="25" xfId="0" applyFont="1" applyFill="1" applyBorder="1" applyAlignment="1">
      <alignment horizontal="right"/>
    </xf>
    <xf numFmtId="2" fontId="8" fillId="6" borderId="27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7" xfId="0" applyNumberFormat="1" applyFont="1" applyFill="1" applyBorder="1" applyAlignment="1">
      <alignment horizontal="center"/>
    </xf>
    <xf numFmtId="166" fontId="8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8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8" fillId="2" borderId="53" xfId="0" applyFont="1" applyFill="1" applyBorder="1" applyAlignment="1">
      <alignment horizontal="right"/>
    </xf>
    <xf numFmtId="2" fontId="8" fillId="7" borderId="30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2" borderId="16" xfId="0" applyFont="1" applyFill="1" applyBorder="1" applyAlignment="1">
      <alignment horizontal="right"/>
    </xf>
    <xf numFmtId="171" fontId="9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8" fillId="2" borderId="0" xfId="0" applyNumberFormat="1" applyFont="1" applyFill="1" applyAlignment="1">
      <alignment horizontal="center"/>
    </xf>
    <xf numFmtId="10" fontId="9" fillId="6" borderId="41" xfId="0" applyNumberFormat="1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2" borderId="54" xfId="0" applyFont="1" applyFill="1" applyBorder="1" applyAlignment="1">
      <alignment horizontal="center"/>
    </xf>
    <xf numFmtId="0" fontId="9" fillId="2" borderId="55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/>
    </xf>
    <xf numFmtId="1" fontId="10" fillId="3" borderId="31" xfId="0" applyNumberFormat="1" applyFont="1" applyFill="1" applyBorder="1" applyAlignment="1" applyProtection="1">
      <alignment horizontal="center"/>
      <protection locked="0"/>
    </xf>
    <xf numFmtId="10" fontId="8" fillId="2" borderId="30" xfId="0" applyNumberFormat="1" applyFont="1" applyFill="1" applyBorder="1" applyAlignment="1">
      <alignment horizontal="center"/>
    </xf>
    <xf numFmtId="10" fontId="8" fillId="2" borderId="32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1" fontId="10" fillId="3" borderId="35" xfId="0" applyNumberFormat="1" applyFont="1" applyFill="1" applyBorder="1" applyAlignment="1" applyProtection="1">
      <alignment horizontal="center"/>
      <protection locked="0"/>
    </xf>
    <xf numFmtId="10" fontId="8" fillId="2" borderId="36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171" fontId="8" fillId="2" borderId="2" xfId="0" applyNumberFormat="1" applyFont="1" applyFill="1" applyBorder="1" applyAlignment="1">
      <alignment horizontal="right"/>
    </xf>
    <xf numFmtId="10" fontId="10" fillId="7" borderId="27" xfId="0" applyNumberFormat="1" applyFont="1" applyFill="1" applyBorder="1" applyAlignment="1">
      <alignment horizontal="center"/>
    </xf>
    <xf numFmtId="0" fontId="8" fillId="2" borderId="23" xfId="0" applyFont="1" applyFill="1" applyBorder="1"/>
    <xf numFmtId="10" fontId="10" fillId="6" borderId="27" xfId="0" applyNumberFormat="1" applyFont="1" applyFill="1" applyBorder="1" applyAlignment="1">
      <alignment horizontal="center"/>
    </xf>
    <xf numFmtId="0" fontId="8" fillId="2" borderId="43" xfId="0" applyFont="1" applyFill="1" applyBorder="1"/>
    <xf numFmtId="0" fontId="8" fillId="2" borderId="56" xfId="0" applyFont="1" applyFill="1" applyBorder="1" applyAlignment="1">
      <alignment horizontal="right"/>
    </xf>
    <xf numFmtId="0" fontId="10" fillId="7" borderId="17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16" fillId="2" borderId="0" xfId="0" applyFont="1" applyFill="1" applyAlignment="1">
      <alignment horizontal="right" vertical="center" wrapText="1"/>
    </xf>
    <xf numFmtId="0" fontId="10" fillId="2" borderId="0" xfId="0" applyFont="1" applyFill="1" applyAlignment="1" applyProtection="1">
      <alignment horizontal="right"/>
      <protection locked="0"/>
    </xf>
    <xf numFmtId="166" fontId="9" fillId="2" borderId="0" xfId="0" applyNumberFormat="1" applyFont="1" applyFill="1" applyAlignment="1" applyProtection="1">
      <alignment horizontal="center"/>
      <protection locked="0"/>
    </xf>
    <xf numFmtId="166" fontId="8" fillId="2" borderId="21" xfId="0" applyNumberFormat="1" applyFont="1" applyFill="1" applyBorder="1" applyAlignment="1">
      <alignment horizontal="center"/>
    </xf>
    <xf numFmtId="166" fontId="8" fillId="2" borderId="23" xfId="0" applyNumberFormat="1" applyFont="1" applyFill="1" applyBorder="1" applyAlignment="1">
      <alignment horizontal="center"/>
    </xf>
    <xf numFmtId="166" fontId="8" fillId="2" borderId="13" xfId="0" applyNumberFormat="1" applyFont="1" applyFill="1" applyBorder="1" applyAlignment="1">
      <alignment horizontal="center"/>
    </xf>
    <xf numFmtId="166" fontId="8" fillId="2" borderId="14" xfId="0" applyNumberFormat="1" applyFont="1" applyFill="1" applyBorder="1" applyAlignment="1">
      <alignment horizontal="center"/>
    </xf>
    <xf numFmtId="166" fontId="8" fillId="2" borderId="15" xfId="0" applyNumberFormat="1" applyFont="1" applyFill="1" applyBorder="1" applyAlignment="1">
      <alignment horizontal="center"/>
    </xf>
    <xf numFmtId="10" fontId="10" fillId="6" borderId="57" xfId="0" applyNumberFormat="1" applyFont="1" applyFill="1" applyBorder="1" applyAlignment="1">
      <alignment horizontal="center"/>
    </xf>
    <xf numFmtId="166" fontId="8" fillId="2" borderId="26" xfId="0" applyNumberFormat="1" applyFont="1" applyFill="1" applyBorder="1" applyAlignment="1">
      <alignment horizontal="center"/>
    </xf>
    <xf numFmtId="166" fontId="8" fillId="2" borderId="31" xfId="0" applyNumberFormat="1" applyFont="1" applyFill="1" applyBorder="1" applyAlignment="1">
      <alignment horizontal="center"/>
    </xf>
    <xf numFmtId="166" fontId="8" fillId="2" borderId="35" xfId="0" applyNumberFormat="1" applyFont="1" applyFill="1" applyBorder="1" applyAlignment="1">
      <alignment horizontal="center"/>
    </xf>
    <xf numFmtId="2" fontId="10" fillId="7" borderId="33" xfId="0" applyNumberFormat="1" applyFont="1" applyFill="1" applyBorder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0" fontId="11" fillId="2" borderId="0" xfId="0" applyFont="1" applyFill="1"/>
    <xf numFmtId="0" fontId="10" fillId="3" borderId="29" xfId="0" applyFont="1" applyFill="1" applyBorder="1" applyAlignment="1" applyProtection="1">
      <alignment horizontal="center"/>
      <protection locked="0"/>
    </xf>
    <xf numFmtId="0" fontId="10" fillId="3" borderId="23" xfId="0" applyFont="1" applyFill="1" applyBorder="1" applyAlignment="1" applyProtection="1">
      <alignment horizontal="center"/>
      <protection locked="0"/>
    </xf>
    <xf numFmtId="0" fontId="10" fillId="3" borderId="34" xfId="0" applyFont="1" applyFill="1" applyBorder="1" applyAlignment="1" applyProtection="1">
      <alignment horizontal="center"/>
      <protection locked="0"/>
    </xf>
    <xf numFmtId="0" fontId="2" fillId="2" borderId="0" xfId="0" applyFont="1" applyFill="1"/>
    <xf numFmtId="1" fontId="10" fillId="3" borderId="31" xfId="0" applyNumberFormat="1" applyFont="1" applyFill="1" applyBorder="1" applyAlignment="1" applyProtection="1">
      <alignment horizontal="center"/>
      <protection locked="0"/>
    </xf>
    <xf numFmtId="1" fontId="10" fillId="3" borderId="35" xfId="0" applyNumberFormat="1" applyFont="1" applyFill="1" applyBorder="1" applyAlignment="1" applyProtection="1">
      <alignment horizontal="center"/>
      <protection locked="0"/>
    </xf>
    <xf numFmtId="0" fontId="23" fillId="3" borderId="0" xfId="0" applyFont="1" applyFill="1" applyAlignment="1" applyProtection="1">
      <alignment horizontal="left"/>
      <protection locked="0"/>
    </xf>
    <xf numFmtId="0" fontId="25" fillId="2" borderId="0" xfId="3" applyFont="1" applyFill="1"/>
    <xf numFmtId="0" fontId="24" fillId="2" borderId="0" xfId="3" applyFill="1"/>
    <xf numFmtId="0" fontId="26" fillId="2" borderId="0" xfId="3" applyFont="1" applyFill="1" applyAlignment="1">
      <alignment wrapText="1"/>
    </xf>
    <xf numFmtId="0" fontId="27" fillId="2" borderId="0" xfId="3" applyFont="1" applyFill="1"/>
    <xf numFmtId="0" fontId="29" fillId="2" borderId="0" xfId="3" applyFont="1" applyFill="1"/>
    <xf numFmtId="167" fontId="29" fillId="2" borderId="0" xfId="3" applyNumberFormat="1" applyFont="1" applyFill="1" applyAlignment="1">
      <alignment horizontal="center"/>
    </xf>
    <xf numFmtId="0" fontId="28" fillId="2" borderId="0" xfId="3" applyFont="1" applyFill="1" applyAlignment="1">
      <alignment horizontal="right"/>
    </xf>
    <xf numFmtId="167" fontId="29" fillId="2" borderId="0" xfId="3" applyNumberFormat="1" applyFont="1" applyFill="1"/>
    <xf numFmtId="0" fontId="27" fillId="2" borderId="0" xfId="3" applyFont="1" applyFill="1" applyAlignment="1">
      <alignment horizontal="left"/>
    </xf>
    <xf numFmtId="0" fontId="30" fillId="2" borderId="0" xfId="3" applyFont="1" applyFill="1"/>
    <xf numFmtId="164" fontId="25" fillId="2" borderId="0" xfId="3" applyNumberFormat="1" applyFont="1" applyFill="1"/>
    <xf numFmtId="164" fontId="28" fillId="2" borderId="12" xfId="3" applyNumberFormat="1" applyFont="1" applyFill="1" applyBorder="1" applyAlignment="1">
      <alignment horizontal="center" wrapText="1"/>
    </xf>
    <xf numFmtId="0" fontId="28" fillId="2" borderId="12" xfId="3" applyFont="1" applyFill="1" applyBorder="1" applyAlignment="1">
      <alignment horizontal="center" wrapText="1"/>
    </xf>
    <xf numFmtId="0" fontId="31" fillId="2" borderId="0" xfId="3" applyFont="1" applyFill="1" applyAlignment="1">
      <alignment horizontal="center"/>
    </xf>
    <xf numFmtId="2" fontId="29" fillId="3" borderId="14" xfId="3" applyNumberFormat="1" applyFont="1" applyFill="1" applyBorder="1" applyProtection="1">
      <protection locked="0"/>
    </xf>
    <xf numFmtId="10" fontId="29" fillId="2" borderId="13" xfId="3" applyNumberFormat="1" applyFont="1" applyFill="1" applyBorder="1" applyAlignment="1">
      <alignment horizontal="center"/>
    </xf>
    <xf numFmtId="10" fontId="29" fillId="2" borderId="0" xfId="3" applyNumberFormat="1" applyFont="1" applyFill="1" applyAlignment="1">
      <alignment horizontal="center"/>
    </xf>
    <xf numFmtId="10" fontId="29" fillId="2" borderId="14" xfId="3" applyNumberFormat="1" applyFont="1" applyFill="1" applyBorder="1" applyAlignment="1">
      <alignment horizontal="center"/>
    </xf>
    <xf numFmtId="2" fontId="29" fillId="3" borderId="15" xfId="3" applyNumberFormat="1" applyFont="1" applyFill="1" applyBorder="1" applyProtection="1">
      <protection locked="0"/>
    </xf>
    <xf numFmtId="10" fontId="29" fillId="2" borderId="15" xfId="3" applyNumberFormat="1" applyFont="1" applyFill="1" applyBorder="1" applyAlignment="1">
      <alignment horizontal="center"/>
    </xf>
    <xf numFmtId="166" fontId="31" fillId="2" borderId="0" xfId="3" applyNumberFormat="1" applyFont="1" applyFill="1" applyAlignment="1">
      <alignment horizontal="center"/>
    </xf>
    <xf numFmtId="10" fontId="31" fillId="2" borderId="0" xfId="3" applyNumberFormat="1" applyFont="1" applyFill="1" applyAlignment="1">
      <alignment horizontal="center"/>
    </xf>
    <xf numFmtId="0" fontId="29" fillId="2" borderId="12" xfId="3" applyFont="1" applyFill="1" applyBorder="1" applyAlignment="1">
      <alignment horizontal="right" vertical="center"/>
    </xf>
    <xf numFmtId="166" fontId="29" fillId="2" borderId="12" xfId="3" applyNumberFormat="1" applyFont="1" applyFill="1" applyBorder="1" applyAlignment="1">
      <alignment horizontal="center" vertical="center"/>
    </xf>
    <xf numFmtId="166" fontId="29" fillId="2" borderId="0" xfId="3" applyNumberFormat="1" applyFont="1" applyFill="1" applyAlignment="1">
      <alignment horizontal="center"/>
    </xf>
    <xf numFmtId="164" fontId="28" fillId="2" borderId="12" xfId="3" applyNumberFormat="1" applyFont="1" applyFill="1" applyBorder="1" applyAlignment="1">
      <alignment horizontal="center" vertical="center"/>
    </xf>
    <xf numFmtId="2" fontId="32" fillId="2" borderId="0" xfId="3" applyNumberFormat="1" applyFont="1" applyFill="1" applyAlignment="1">
      <alignment horizontal="right"/>
    </xf>
    <xf numFmtId="2" fontId="28" fillId="2" borderId="0" xfId="3" applyNumberFormat="1" applyFont="1" applyFill="1"/>
    <xf numFmtId="2" fontId="32" fillId="2" borderId="0" xfId="3" applyNumberFormat="1" applyFont="1" applyFill="1"/>
    <xf numFmtId="0" fontId="28" fillId="2" borderId="12" xfId="3" applyFont="1" applyFill="1" applyBorder="1" applyAlignment="1">
      <alignment horizontal="center" vertical="center"/>
    </xf>
    <xf numFmtId="10" fontId="31" fillId="2" borderId="0" xfId="3" applyNumberFormat="1" applyFont="1" applyFill="1"/>
    <xf numFmtId="165" fontId="28" fillId="2" borderId="16" xfId="3" applyNumberFormat="1" applyFont="1" applyFill="1" applyBorder="1" applyAlignment="1">
      <alignment horizontal="center"/>
    </xf>
    <xf numFmtId="2" fontId="28" fillId="2" borderId="12" xfId="3" applyNumberFormat="1" applyFont="1" applyFill="1" applyBorder="1" applyAlignment="1">
      <alignment horizontal="center" vertical="center"/>
    </xf>
    <xf numFmtId="165" fontId="28" fillId="2" borderId="17" xfId="3" applyNumberFormat="1" applyFont="1" applyFill="1" applyBorder="1" applyAlignment="1">
      <alignment horizontal="center"/>
    </xf>
    <xf numFmtId="0" fontId="29" fillId="2" borderId="9" xfId="3" applyFont="1" applyFill="1" applyBorder="1"/>
    <xf numFmtId="0" fontId="29" fillId="2" borderId="0" xfId="3" applyFont="1" applyFill="1" applyAlignment="1">
      <alignment horizontal="center"/>
    </xf>
    <xf numFmtId="10" fontId="29" fillId="2" borderId="9" xfId="3" applyNumberFormat="1" applyFont="1" applyFill="1" applyBorder="1"/>
    <xf numFmtId="0" fontId="28" fillId="2" borderId="10" xfId="3" applyFont="1" applyFill="1" applyBorder="1"/>
    <xf numFmtId="0" fontId="28" fillId="2" borderId="10" xfId="3" applyFont="1" applyFill="1" applyBorder="1" applyAlignment="1">
      <alignment horizontal="center"/>
    </xf>
    <xf numFmtId="0" fontId="29" fillId="2" borderId="10" xfId="3" applyFont="1" applyFill="1" applyBorder="1" applyAlignment="1">
      <alignment horizontal="center"/>
    </xf>
    <xf numFmtId="0" fontId="29" fillId="2" borderId="7" xfId="3" applyFont="1" applyFill="1" applyBorder="1"/>
    <xf numFmtId="0" fontId="28" fillId="2" borderId="11" xfId="3" applyFont="1" applyFill="1" applyBorder="1"/>
    <xf numFmtId="0" fontId="28" fillId="2" borderId="0" xfId="3" applyFont="1" applyFill="1"/>
    <xf numFmtId="0" fontId="29" fillId="2" borderId="11" xfId="3" applyFont="1" applyFill="1" applyBorder="1"/>
    <xf numFmtId="0" fontId="11" fillId="3" borderId="0" xfId="0" applyFont="1" applyFill="1" applyAlignment="1" applyProtection="1">
      <alignment horizontal="left"/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1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8" fillId="2" borderId="0" xfId="1" applyFont="1" applyFill="1"/>
    <xf numFmtId="0" fontId="9" fillId="2" borderId="0" xfId="1" applyFont="1" applyFill="1"/>
    <xf numFmtId="0" fontId="10" fillId="2" borderId="0" xfId="1" applyFont="1" applyFill="1" applyAlignment="1" applyProtection="1">
      <alignment horizontal="right"/>
      <protection locked="0"/>
    </xf>
    <xf numFmtId="0" fontId="10" fillId="2" borderId="0" xfId="1" applyFont="1" applyFill="1" applyAlignment="1" applyProtection="1">
      <alignment horizontal="left"/>
      <protection locked="0"/>
    </xf>
    <xf numFmtId="0" fontId="11" fillId="2" borderId="0" xfId="1" applyFont="1" applyFill="1"/>
    <xf numFmtId="0" fontId="11" fillId="3" borderId="0" xfId="1" applyFont="1" applyFill="1" applyAlignment="1" applyProtection="1">
      <alignment horizontal="left"/>
      <protection locked="0"/>
    </xf>
    <xf numFmtId="0" fontId="8" fillId="3" borderId="0" xfId="1" applyFont="1" applyFill="1" applyProtection="1">
      <protection locked="0"/>
    </xf>
    <xf numFmtId="168" fontId="11" fillId="3" borderId="0" xfId="1" applyNumberFormat="1" applyFont="1" applyFill="1" applyAlignment="1" applyProtection="1">
      <alignment horizontal="center"/>
      <protection locked="0"/>
    </xf>
    <xf numFmtId="169" fontId="8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9" fillId="2" borderId="0" xfId="1" applyFont="1" applyFill="1" applyAlignment="1">
      <alignment horizontal="right"/>
    </xf>
    <xf numFmtId="0" fontId="8" fillId="2" borderId="0" xfId="1" applyFont="1" applyFill="1" applyAlignment="1">
      <alignment horizontal="right"/>
    </xf>
    <xf numFmtId="0" fontId="10" fillId="3" borderId="0" xfId="1" applyFont="1" applyFill="1" applyAlignment="1" applyProtection="1">
      <alignment horizontal="center"/>
      <protection locked="0"/>
    </xf>
    <xf numFmtId="0" fontId="11" fillId="3" borderId="0" xfId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9" fillId="2" borderId="0" xfId="1" applyFont="1" applyFill="1" applyAlignment="1">
      <alignment horizontal="center"/>
    </xf>
    <xf numFmtId="0" fontId="13" fillId="2" borderId="0" xfId="1" applyFont="1" applyFill="1"/>
    <xf numFmtId="0" fontId="14" fillId="2" borderId="0" xfId="1" applyFont="1" applyFill="1"/>
    <xf numFmtId="2" fontId="10" fillId="3" borderId="0" xfId="1" applyNumberFormat="1" applyFont="1" applyFill="1" applyAlignment="1" applyProtection="1">
      <alignment horizontal="center"/>
      <protection locked="0"/>
    </xf>
    <xf numFmtId="0" fontId="9" fillId="2" borderId="0" xfId="1" applyFont="1" applyFill="1" applyAlignment="1">
      <alignment vertical="center" wrapText="1"/>
    </xf>
    <xf numFmtId="0" fontId="15" fillId="2" borderId="0" xfId="1" applyFont="1" applyFill="1"/>
    <xf numFmtId="2" fontId="9" fillId="2" borderId="0" xfId="1" applyNumberFormat="1" applyFont="1" applyFill="1" applyAlignment="1">
      <alignment horizontal="center"/>
    </xf>
    <xf numFmtId="0" fontId="16" fillId="2" borderId="0" xfId="1" applyFont="1" applyFill="1" applyAlignment="1">
      <alignment horizontal="left" vertical="center" wrapText="1"/>
    </xf>
    <xf numFmtId="170" fontId="9" fillId="2" borderId="0" xfId="1" applyNumberFormat="1" applyFont="1" applyFill="1" applyAlignment="1">
      <alignment horizontal="center"/>
    </xf>
    <xf numFmtId="0" fontId="8" fillId="2" borderId="21" xfId="1" applyFont="1" applyFill="1" applyBorder="1" applyAlignment="1">
      <alignment horizontal="right"/>
    </xf>
    <xf numFmtId="0" fontId="10" fillId="3" borderId="22" xfId="1" applyFont="1" applyFill="1" applyBorder="1" applyAlignment="1" applyProtection="1">
      <alignment horizontal="center"/>
      <protection locked="0"/>
    </xf>
    <xf numFmtId="0" fontId="8" fillId="2" borderId="23" xfId="1" applyFont="1" applyFill="1" applyBorder="1" applyAlignment="1">
      <alignment horizontal="right"/>
    </xf>
    <xf numFmtId="0" fontId="10" fillId="3" borderId="24" xfId="1" applyFont="1" applyFill="1" applyBorder="1" applyAlignment="1" applyProtection="1">
      <alignment horizontal="center"/>
      <protection locked="0"/>
    </xf>
    <xf numFmtId="0" fontId="9" fillId="2" borderId="22" xfId="1" applyFont="1" applyFill="1" applyBorder="1" applyAlignment="1">
      <alignment horizontal="center"/>
    </xf>
    <xf numFmtId="0" fontId="9" fillId="2" borderId="25" xfId="1" applyFont="1" applyFill="1" applyBorder="1" applyAlignment="1">
      <alignment horizontal="center"/>
    </xf>
    <xf numFmtId="0" fontId="9" fillId="2" borderId="26" xfId="1" applyFont="1" applyFill="1" applyBorder="1" applyAlignment="1">
      <alignment horizontal="center"/>
    </xf>
    <xf numFmtId="0" fontId="9" fillId="2" borderId="27" xfId="1" applyFont="1" applyFill="1" applyBorder="1" applyAlignment="1">
      <alignment horizontal="center"/>
    </xf>
    <xf numFmtId="0" fontId="9" fillId="2" borderId="12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10" fillId="3" borderId="29" xfId="1" applyFont="1" applyFill="1" applyBorder="1" applyAlignment="1" applyProtection="1">
      <alignment horizontal="center"/>
      <protection locked="0"/>
    </xf>
    <xf numFmtId="171" fontId="8" fillId="2" borderId="26" xfId="1" applyNumberFormat="1" applyFont="1" applyFill="1" applyBorder="1" applyAlignment="1">
      <alignment horizontal="center"/>
    </xf>
    <xf numFmtId="171" fontId="8" fillId="2" borderId="30" xfId="1" applyNumberFormat="1" applyFont="1" applyFill="1" applyBorder="1" applyAlignment="1">
      <alignment horizontal="center"/>
    </xf>
    <xf numFmtId="0" fontId="15" fillId="2" borderId="13" xfId="1" applyFont="1" applyFill="1" applyBorder="1"/>
    <xf numFmtId="0" fontId="8" fillId="2" borderId="24" xfId="1" applyFont="1" applyFill="1" applyBorder="1" applyAlignment="1">
      <alignment horizontal="center"/>
    </xf>
    <xf numFmtId="0" fontId="10" fillId="3" borderId="23" xfId="1" applyFont="1" applyFill="1" applyBorder="1" applyAlignment="1" applyProtection="1">
      <alignment horizontal="center"/>
      <protection locked="0"/>
    </xf>
    <xf numFmtId="171" fontId="8" fillId="2" borderId="31" xfId="1" applyNumberFormat="1" applyFont="1" applyFill="1" applyBorder="1" applyAlignment="1">
      <alignment horizontal="center"/>
    </xf>
    <xf numFmtId="171" fontId="8" fillId="2" borderId="32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/>
    </xf>
    <xf numFmtId="0" fontId="10" fillId="3" borderId="34" xfId="1" applyFont="1" applyFill="1" applyBorder="1" applyAlignment="1" applyProtection="1">
      <alignment horizontal="center"/>
      <protection locked="0"/>
    </xf>
    <xf numFmtId="171" fontId="8" fillId="2" borderId="35" xfId="1" applyNumberFormat="1" applyFont="1" applyFill="1" applyBorder="1" applyAlignment="1">
      <alignment horizontal="center"/>
    </xf>
    <xf numFmtId="171" fontId="8" fillId="2" borderId="36" xfId="1" applyNumberFormat="1" applyFont="1" applyFill="1" applyBorder="1" applyAlignment="1">
      <alignment horizontal="center"/>
    </xf>
    <xf numFmtId="0" fontId="8" fillId="2" borderId="15" xfId="1" applyFont="1" applyFill="1" applyBorder="1"/>
    <xf numFmtId="0" fontId="8" fillId="2" borderId="24" xfId="1" applyFont="1" applyFill="1" applyBorder="1" applyAlignment="1">
      <alignment horizontal="right"/>
    </xf>
    <xf numFmtId="1" fontId="9" fillId="6" borderId="37" xfId="1" applyNumberFormat="1" applyFont="1" applyFill="1" applyBorder="1" applyAlignment="1">
      <alignment horizontal="center"/>
    </xf>
    <xf numFmtId="171" fontId="9" fillId="6" borderId="38" xfId="1" applyNumberFormat="1" applyFont="1" applyFill="1" applyBorder="1" applyAlignment="1">
      <alignment horizontal="center"/>
    </xf>
    <xf numFmtId="171" fontId="9" fillId="6" borderId="39" xfId="1" applyNumberFormat="1" applyFont="1" applyFill="1" applyBorder="1" applyAlignment="1">
      <alignment horizontal="center"/>
    </xf>
    <xf numFmtId="0" fontId="8" fillId="2" borderId="40" xfId="1" applyFont="1" applyFill="1" applyBorder="1" applyAlignment="1">
      <alignment horizontal="right"/>
    </xf>
    <xf numFmtId="0" fontId="10" fillId="3" borderId="16" xfId="1" applyFont="1" applyFill="1" applyBorder="1" applyAlignment="1" applyProtection="1">
      <alignment horizontal="center"/>
      <protection locked="0"/>
    </xf>
    <xf numFmtId="0" fontId="8" fillId="2" borderId="11" xfId="1" applyFont="1" applyFill="1" applyBorder="1" applyAlignment="1">
      <alignment horizontal="right"/>
    </xf>
    <xf numFmtId="2" fontId="8" fillId="6" borderId="41" xfId="1" applyNumberFormat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2" fontId="8" fillId="7" borderId="41" xfId="1" applyNumberFormat="1" applyFont="1" applyFill="1" applyBorder="1" applyAlignment="1">
      <alignment horizontal="center"/>
    </xf>
    <xf numFmtId="2" fontId="8" fillId="2" borderId="0" xfId="1" applyNumberFormat="1" applyFont="1" applyFill="1" applyAlignment="1">
      <alignment horizontal="center"/>
    </xf>
    <xf numFmtId="166" fontId="8" fillId="6" borderId="41" xfId="1" applyNumberFormat="1" applyFont="1" applyFill="1" applyBorder="1" applyAlignment="1">
      <alignment horizontal="center"/>
    </xf>
    <xf numFmtId="166" fontId="8" fillId="2" borderId="0" xfId="1" applyNumberFormat="1" applyFont="1" applyFill="1" applyAlignment="1">
      <alignment horizontal="center"/>
    </xf>
    <xf numFmtId="166" fontId="8" fillId="6" borderId="17" xfId="1" applyNumberFormat="1" applyFont="1" applyFill="1" applyBorder="1" applyAlignment="1">
      <alignment horizontal="center"/>
    </xf>
    <xf numFmtId="0" fontId="8" fillId="2" borderId="42" xfId="1" applyFont="1" applyFill="1" applyBorder="1" applyAlignment="1">
      <alignment horizontal="right"/>
    </xf>
    <xf numFmtId="166" fontId="10" fillId="3" borderId="41" xfId="1" applyNumberFormat="1" applyFont="1" applyFill="1" applyBorder="1" applyAlignment="1" applyProtection="1">
      <alignment horizontal="center"/>
      <protection locked="0"/>
    </xf>
    <xf numFmtId="166" fontId="8" fillId="2" borderId="0" xfId="1" applyNumberFormat="1" applyFont="1" applyFill="1"/>
    <xf numFmtId="0" fontId="8" fillId="2" borderId="29" xfId="1" applyFont="1" applyFill="1" applyBorder="1" applyAlignment="1">
      <alignment horizontal="right"/>
    </xf>
    <xf numFmtId="1" fontId="8" fillId="2" borderId="0" xfId="1" applyNumberFormat="1" applyFont="1" applyFill="1" applyAlignment="1">
      <alignment horizontal="center"/>
    </xf>
    <xf numFmtId="0" fontId="8" fillId="2" borderId="15" xfId="1" applyFont="1" applyFill="1" applyBorder="1" applyAlignment="1">
      <alignment horizontal="right"/>
    </xf>
    <xf numFmtId="2" fontId="8" fillId="6" borderId="15" xfId="1" applyNumberFormat="1" applyFont="1" applyFill="1" applyBorder="1" applyAlignment="1">
      <alignment horizontal="center"/>
    </xf>
    <xf numFmtId="171" fontId="9" fillId="7" borderId="13" xfId="1" applyNumberFormat="1" applyFont="1" applyFill="1" applyBorder="1" applyAlignment="1">
      <alignment horizontal="center"/>
    </xf>
    <xf numFmtId="171" fontId="8" fillId="2" borderId="0" xfId="1" applyNumberFormat="1" applyFont="1" applyFill="1" applyAlignment="1">
      <alignment horizontal="center"/>
    </xf>
    <xf numFmtId="10" fontId="8" fillId="6" borderId="41" xfId="1" applyNumberFormat="1" applyFont="1" applyFill="1" applyBorder="1" applyAlignment="1">
      <alignment horizontal="center"/>
    </xf>
    <xf numFmtId="0" fontId="8" fillId="2" borderId="43" xfId="1" applyFont="1" applyFill="1" applyBorder="1" applyAlignment="1">
      <alignment horizontal="right"/>
    </xf>
    <xf numFmtId="0" fontId="8" fillId="7" borderId="15" xfId="1" applyFont="1" applyFill="1" applyBorder="1" applyAlignment="1">
      <alignment horizontal="center"/>
    </xf>
    <xf numFmtId="0" fontId="3" fillId="2" borderId="0" xfId="1" applyFont="1" applyFill="1"/>
    <xf numFmtId="0" fontId="9" fillId="2" borderId="0" xfId="1" applyFont="1" applyFill="1" applyAlignment="1">
      <alignment horizontal="left"/>
    </xf>
    <xf numFmtId="0" fontId="8" fillId="2" borderId="0" xfId="1" applyFont="1" applyFill="1" applyAlignment="1">
      <alignment horizontal="left"/>
    </xf>
    <xf numFmtId="172" fontId="10" fillId="3" borderId="0" xfId="1" applyNumberFormat="1" applyFont="1" applyFill="1" applyAlignment="1" applyProtection="1">
      <alignment horizontal="center"/>
      <protection locked="0"/>
    </xf>
    <xf numFmtId="166" fontId="9" fillId="2" borderId="0" xfId="1" applyNumberFormat="1" applyFont="1" applyFill="1" applyAlignment="1" applyProtection="1">
      <alignment horizontal="center"/>
      <protection locked="0"/>
    </xf>
    <xf numFmtId="2" fontId="9" fillId="2" borderId="13" xfId="1" applyNumberFormat="1" applyFont="1" applyFill="1" applyBorder="1" applyAlignment="1">
      <alignment horizontal="center"/>
    </xf>
    <xf numFmtId="0" fontId="9" fillId="2" borderId="13" xfId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10" fillId="3" borderId="21" xfId="1" applyFont="1" applyFill="1" applyBorder="1" applyAlignment="1" applyProtection="1">
      <alignment horizontal="center"/>
      <protection locked="0"/>
    </xf>
    <xf numFmtId="166" fontId="8" fillId="2" borderId="21" xfId="1" applyNumberFormat="1" applyFont="1" applyFill="1" applyBorder="1" applyAlignment="1">
      <alignment horizontal="center"/>
    </xf>
    <xf numFmtId="10" fontId="8" fillId="2" borderId="13" xfId="1" applyNumberFormat="1" applyFont="1" applyFill="1" applyBorder="1" applyAlignment="1">
      <alignment horizontal="center" vertical="center"/>
    </xf>
    <xf numFmtId="0" fontId="8" fillId="2" borderId="14" xfId="1" applyFont="1" applyFill="1" applyBorder="1" applyAlignment="1">
      <alignment horizontal="center"/>
    </xf>
    <xf numFmtId="166" fontId="8" fillId="2" borderId="23" xfId="1" applyNumberFormat="1" applyFont="1" applyFill="1" applyBorder="1" applyAlignment="1">
      <alignment horizontal="center"/>
    </xf>
    <xf numFmtId="10" fontId="8" fillId="2" borderId="14" xfId="1" applyNumberFormat="1" applyFont="1" applyFill="1" applyBorder="1" applyAlignment="1">
      <alignment horizontal="center" vertical="center"/>
    </xf>
    <xf numFmtId="1" fontId="10" fillId="3" borderId="23" xfId="1" applyNumberFormat="1" applyFont="1" applyFill="1" applyBorder="1" applyAlignment="1" applyProtection="1">
      <alignment horizontal="center"/>
      <protection locked="0"/>
    </xf>
    <xf numFmtId="0" fontId="8" fillId="2" borderId="15" xfId="1" applyFont="1" applyFill="1" applyBorder="1" applyAlignment="1">
      <alignment horizontal="center"/>
    </xf>
    <xf numFmtId="0" fontId="10" fillId="3" borderId="43" xfId="1" applyFont="1" applyFill="1" applyBorder="1" applyAlignment="1" applyProtection="1">
      <alignment horizontal="center"/>
      <protection locked="0"/>
    </xf>
    <xf numFmtId="166" fontId="8" fillId="2" borderId="13" xfId="1" applyNumberFormat="1" applyFont="1" applyFill="1" applyBorder="1" applyAlignment="1">
      <alignment horizontal="center"/>
    </xf>
    <xf numFmtId="10" fontId="8" fillId="2" borderId="22" xfId="1" applyNumberFormat="1" applyFont="1" applyFill="1" applyBorder="1" applyAlignment="1">
      <alignment horizontal="center" vertical="center"/>
    </xf>
    <xf numFmtId="166" fontId="8" fillId="2" borderId="14" xfId="1" applyNumberFormat="1" applyFont="1" applyFill="1" applyBorder="1" applyAlignment="1">
      <alignment horizontal="center"/>
    </xf>
    <xf numFmtId="10" fontId="8" fillId="2" borderId="24" xfId="1" applyNumberFormat="1" applyFont="1" applyFill="1" applyBorder="1" applyAlignment="1">
      <alignment horizontal="center" vertical="center"/>
    </xf>
    <xf numFmtId="166" fontId="8" fillId="2" borderId="15" xfId="1" applyNumberFormat="1" applyFont="1" applyFill="1" applyBorder="1" applyAlignment="1">
      <alignment horizontal="center"/>
    </xf>
    <xf numFmtId="10" fontId="8" fillId="2" borderId="44" xfId="1" applyNumberFormat="1" applyFont="1" applyFill="1" applyBorder="1" applyAlignment="1">
      <alignment horizontal="center" vertical="center"/>
    </xf>
    <xf numFmtId="0" fontId="11" fillId="2" borderId="24" xfId="1" applyFont="1" applyFill="1" applyBorder="1" applyAlignment="1">
      <alignment horizontal="center"/>
    </xf>
    <xf numFmtId="2" fontId="11" fillId="2" borderId="44" xfId="1" applyNumberFormat="1" applyFont="1" applyFill="1" applyBorder="1" applyAlignment="1">
      <alignment horizontal="center"/>
    </xf>
    <xf numFmtId="10" fontId="8" fillId="2" borderId="15" xfId="1" applyNumberFormat="1" applyFont="1" applyFill="1" applyBorder="1" applyAlignment="1">
      <alignment horizontal="center" vertical="center"/>
    </xf>
    <xf numFmtId="0" fontId="8" fillId="2" borderId="45" xfId="1" applyFont="1" applyFill="1" applyBorder="1" applyAlignment="1">
      <alignment horizontal="right"/>
    </xf>
    <xf numFmtId="2" fontId="10" fillId="7" borderId="33" xfId="1" applyNumberFormat="1" applyFont="1" applyFill="1" applyBorder="1" applyAlignment="1">
      <alignment horizontal="center"/>
    </xf>
    <xf numFmtId="10" fontId="10" fillId="7" borderId="33" xfId="1" applyNumberFormat="1" applyFont="1" applyFill="1" applyBorder="1" applyAlignment="1">
      <alignment horizontal="center"/>
    </xf>
    <xf numFmtId="0" fontId="8" fillId="2" borderId="41" xfId="1" applyFont="1" applyFill="1" applyBorder="1" applyAlignment="1">
      <alignment horizontal="right"/>
    </xf>
    <xf numFmtId="10" fontId="10" fillId="6" borderId="57" xfId="1" applyNumberFormat="1" applyFont="1" applyFill="1" applyBorder="1" applyAlignment="1">
      <alignment horizontal="center"/>
    </xf>
    <xf numFmtId="0" fontId="8" fillId="2" borderId="17" xfId="1" applyFont="1" applyFill="1" applyBorder="1" applyAlignment="1">
      <alignment horizontal="right"/>
    </xf>
    <xf numFmtId="0" fontId="10" fillId="7" borderId="46" xfId="1" applyFont="1" applyFill="1" applyBorder="1" applyAlignment="1">
      <alignment horizontal="center"/>
    </xf>
    <xf numFmtId="165" fontId="10" fillId="2" borderId="0" xfId="1" applyNumberFormat="1" applyFont="1" applyFill="1" applyAlignment="1">
      <alignment horizontal="center"/>
    </xf>
    <xf numFmtId="0" fontId="9" fillId="2" borderId="47" xfId="1" applyFont="1" applyFill="1" applyBorder="1" applyAlignment="1">
      <alignment horizontal="center"/>
    </xf>
    <xf numFmtId="0" fontId="9" fillId="2" borderId="40" xfId="1" applyFont="1" applyFill="1" applyBorder="1" applyAlignment="1">
      <alignment horizontal="center"/>
    </xf>
    <xf numFmtId="0" fontId="9" fillId="2" borderId="10" xfId="1" applyFont="1" applyFill="1" applyBorder="1" applyAlignment="1">
      <alignment horizontal="center"/>
    </xf>
    <xf numFmtId="0" fontId="9" fillId="2" borderId="30" xfId="1" applyFont="1" applyFill="1" applyBorder="1" applyAlignment="1">
      <alignment horizontal="center"/>
    </xf>
    <xf numFmtId="0" fontId="8" fillId="2" borderId="48" xfId="1" applyFont="1" applyFill="1" applyBorder="1" applyAlignment="1">
      <alignment horizontal="center"/>
    </xf>
    <xf numFmtId="0" fontId="8" fillId="2" borderId="7" xfId="1" applyFont="1" applyFill="1" applyBorder="1" applyAlignment="1">
      <alignment horizontal="center"/>
    </xf>
    <xf numFmtId="1" fontId="9" fillId="6" borderId="49" xfId="1" applyNumberFormat="1" applyFont="1" applyFill="1" applyBorder="1" applyAlignment="1">
      <alignment horizontal="center"/>
    </xf>
    <xf numFmtId="1" fontId="9" fillId="6" borderId="50" xfId="1" applyNumberFormat="1" applyFont="1" applyFill="1" applyBorder="1" applyAlignment="1">
      <alignment horizontal="center"/>
    </xf>
    <xf numFmtId="171" fontId="9" fillId="6" borderId="15" xfId="1" applyNumberFormat="1" applyFont="1" applyFill="1" applyBorder="1" applyAlignment="1">
      <alignment horizontal="center"/>
    </xf>
    <xf numFmtId="0" fontId="8" fillId="2" borderId="51" xfId="1" applyFont="1" applyFill="1" applyBorder="1" applyAlignment="1">
      <alignment horizontal="right"/>
    </xf>
    <xf numFmtId="0" fontId="10" fillId="3" borderId="52" xfId="1" applyFont="1" applyFill="1" applyBorder="1" applyAlignment="1" applyProtection="1">
      <alignment horizontal="center"/>
      <protection locked="0"/>
    </xf>
    <xf numFmtId="0" fontId="8" fillId="2" borderId="25" xfId="1" applyFont="1" applyFill="1" applyBorder="1" applyAlignment="1">
      <alignment horizontal="right"/>
    </xf>
    <xf numFmtId="2" fontId="8" fillId="6" borderId="27" xfId="1" applyNumberFormat="1" applyFont="1" applyFill="1" applyBorder="1" applyAlignment="1">
      <alignment horizontal="center"/>
    </xf>
    <xf numFmtId="2" fontId="8" fillId="7" borderId="27" xfId="1" applyNumberFormat="1" applyFont="1" applyFill="1" applyBorder="1" applyAlignment="1">
      <alignment horizontal="center"/>
    </xf>
    <xf numFmtId="166" fontId="8" fillId="6" borderId="27" xfId="1" applyNumberFormat="1" applyFont="1" applyFill="1" applyBorder="1" applyAlignment="1">
      <alignment horizontal="center"/>
    </xf>
    <xf numFmtId="166" fontId="8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8" fillId="2" borderId="53" xfId="1" applyFont="1" applyFill="1" applyBorder="1" applyAlignment="1">
      <alignment horizontal="right"/>
    </xf>
    <xf numFmtId="2" fontId="8" fillId="7" borderId="30" xfId="1" applyNumberFormat="1" applyFont="1" applyFill="1" applyBorder="1" applyAlignment="1">
      <alignment horizontal="center"/>
    </xf>
    <xf numFmtId="0" fontId="9" fillId="2" borderId="0" xfId="1" applyFont="1" applyFill="1" applyAlignment="1">
      <alignment horizontal="center" wrapText="1"/>
    </xf>
    <xf numFmtId="0" fontId="8" fillId="2" borderId="16" xfId="1" applyFont="1" applyFill="1" applyBorder="1" applyAlignment="1">
      <alignment horizontal="right"/>
    </xf>
    <xf numFmtId="171" fontId="9" fillId="7" borderId="16" xfId="1" applyNumberFormat="1" applyFont="1" applyFill="1" applyBorder="1" applyAlignment="1">
      <alignment horizontal="center"/>
    </xf>
    <xf numFmtId="10" fontId="8" fillId="2" borderId="0" xfId="1" applyNumberFormat="1" applyFont="1" applyFill="1" applyAlignment="1">
      <alignment horizontal="center"/>
    </xf>
    <xf numFmtId="10" fontId="9" fillId="6" borderId="41" xfId="1" applyNumberFormat="1" applyFont="1" applyFill="1" applyBorder="1" applyAlignment="1">
      <alignment horizontal="center"/>
    </xf>
    <xf numFmtId="0" fontId="9" fillId="7" borderId="17" xfId="1" applyFont="1" applyFill="1" applyBorder="1" applyAlignment="1">
      <alignment horizontal="center"/>
    </xf>
    <xf numFmtId="0" fontId="9" fillId="2" borderId="54" xfId="1" applyFont="1" applyFill="1" applyBorder="1" applyAlignment="1">
      <alignment horizontal="center"/>
    </xf>
    <xf numFmtId="0" fontId="9" fillId="2" borderId="55" xfId="1" applyFont="1" applyFill="1" applyBorder="1" applyAlignment="1">
      <alignment horizontal="center"/>
    </xf>
    <xf numFmtId="0" fontId="9" fillId="2" borderId="22" xfId="1" applyFont="1" applyFill="1" applyBorder="1" applyAlignment="1">
      <alignment horizontal="center" wrapText="1"/>
    </xf>
    <xf numFmtId="0" fontId="8" fillId="2" borderId="23" xfId="1" applyFont="1" applyFill="1" applyBorder="1" applyAlignment="1">
      <alignment horizontal="center"/>
    </xf>
    <xf numFmtId="1" fontId="10" fillId="3" borderId="31" xfId="1" applyNumberFormat="1" applyFont="1" applyFill="1" applyBorder="1" applyAlignment="1" applyProtection="1">
      <alignment horizontal="center"/>
      <protection locked="0"/>
    </xf>
    <xf numFmtId="166" fontId="8" fillId="2" borderId="26" xfId="1" applyNumberFormat="1" applyFont="1" applyFill="1" applyBorder="1" applyAlignment="1">
      <alignment horizontal="center"/>
    </xf>
    <xf numFmtId="10" fontId="8" fillId="2" borderId="30" xfId="1" applyNumberFormat="1" applyFont="1" applyFill="1" applyBorder="1" applyAlignment="1">
      <alignment horizontal="center"/>
    </xf>
    <xf numFmtId="166" fontId="8" fillId="2" borderId="31" xfId="1" applyNumberFormat="1" applyFont="1" applyFill="1" applyBorder="1" applyAlignment="1">
      <alignment horizontal="center"/>
    </xf>
    <xf numFmtId="10" fontId="8" fillId="2" borderId="32" xfId="1" applyNumberFormat="1" applyFont="1" applyFill="1" applyBorder="1" applyAlignment="1">
      <alignment horizontal="center"/>
    </xf>
    <xf numFmtId="0" fontId="8" fillId="2" borderId="34" xfId="1" applyFont="1" applyFill="1" applyBorder="1" applyAlignment="1">
      <alignment horizontal="center"/>
    </xf>
    <xf numFmtId="1" fontId="10" fillId="3" borderId="35" xfId="1" applyNumberFormat="1" applyFont="1" applyFill="1" applyBorder="1" applyAlignment="1" applyProtection="1">
      <alignment horizontal="center"/>
      <protection locked="0"/>
    </xf>
    <xf numFmtId="166" fontId="8" fillId="2" borderId="35" xfId="1" applyNumberFormat="1" applyFont="1" applyFill="1" applyBorder="1" applyAlignment="1">
      <alignment horizontal="center"/>
    </xf>
    <xf numFmtId="10" fontId="8" fillId="2" borderId="36" xfId="1" applyNumberFormat="1" applyFont="1" applyFill="1" applyBorder="1" applyAlignment="1">
      <alignment horizontal="center"/>
    </xf>
    <xf numFmtId="2" fontId="8" fillId="2" borderId="24" xfId="1" applyNumberFormat="1" applyFont="1" applyFill="1" applyBorder="1" applyAlignment="1">
      <alignment horizontal="center"/>
    </xf>
    <xf numFmtId="171" fontId="8" fillId="2" borderId="2" xfId="1" applyNumberFormat="1" applyFont="1" applyFill="1" applyBorder="1" applyAlignment="1">
      <alignment horizontal="right"/>
    </xf>
    <xf numFmtId="2" fontId="10" fillId="7" borderId="27" xfId="1" applyNumberFormat="1" applyFont="1" applyFill="1" applyBorder="1" applyAlignment="1">
      <alignment horizontal="center"/>
    </xf>
    <xf numFmtId="10" fontId="10" fillId="7" borderId="27" xfId="1" applyNumberFormat="1" applyFont="1" applyFill="1" applyBorder="1" applyAlignment="1">
      <alignment horizontal="center"/>
    </xf>
    <xf numFmtId="0" fontId="8" fillId="2" borderId="23" xfId="1" applyFont="1" applyFill="1" applyBorder="1"/>
    <xf numFmtId="10" fontId="10" fillId="6" borderId="27" xfId="1" applyNumberFormat="1" applyFont="1" applyFill="1" applyBorder="1" applyAlignment="1">
      <alignment horizontal="center"/>
    </xf>
    <xf numFmtId="0" fontId="8" fillId="2" borderId="43" xfId="1" applyFont="1" applyFill="1" applyBorder="1"/>
    <xf numFmtId="0" fontId="8" fillId="2" borderId="56" xfId="1" applyFont="1" applyFill="1" applyBorder="1" applyAlignment="1">
      <alignment horizontal="right"/>
    </xf>
    <xf numFmtId="0" fontId="10" fillId="7" borderId="17" xfId="1" applyFont="1" applyFill="1" applyBorder="1" applyAlignment="1">
      <alignment horizontal="center"/>
    </xf>
    <xf numFmtId="0" fontId="16" fillId="2" borderId="0" xfId="1" applyFont="1" applyFill="1" applyAlignment="1">
      <alignment horizontal="right" vertical="center" wrapText="1"/>
    </xf>
    <xf numFmtId="0" fontId="16" fillId="2" borderId="9" xfId="1" applyFont="1" applyFill="1" applyBorder="1" applyAlignment="1">
      <alignment horizontal="left" vertical="center" wrapText="1"/>
    </xf>
    <xf numFmtId="0" fontId="8" fillId="2" borderId="9" xfId="1" applyFont="1" applyFill="1" applyBorder="1"/>
    <xf numFmtId="0" fontId="8" fillId="2" borderId="10" xfId="1" applyFont="1" applyFill="1" applyBorder="1" applyAlignment="1">
      <alignment horizontal="center"/>
    </xf>
    <xf numFmtId="0" fontId="8" fillId="2" borderId="7" xfId="1" applyFont="1" applyFill="1" applyBorder="1"/>
    <xf numFmtId="0" fontId="9" fillId="2" borderId="11" xfId="1" applyFont="1" applyFill="1" applyBorder="1"/>
    <xf numFmtId="0" fontId="8" fillId="2" borderId="11" xfId="1" applyFont="1" applyFill="1" applyBorder="1"/>
    <xf numFmtId="0" fontId="1" fillId="2" borderId="10" xfId="1" applyFont="1" applyFill="1" applyBorder="1" applyAlignment="1">
      <alignment horizontal="center"/>
    </xf>
    <xf numFmtId="0" fontId="10" fillId="3" borderId="0" xfId="1" applyFont="1" applyFill="1" applyAlignment="1" applyProtection="1">
      <protection locked="0"/>
    </xf>
    <xf numFmtId="173" fontId="7" fillId="3" borderId="3" xfId="1" applyNumberFormat="1" applyFont="1" applyFill="1" applyBorder="1" applyAlignment="1" applyProtection="1">
      <alignment horizontal="center"/>
      <protection locked="0"/>
    </xf>
    <xf numFmtId="173" fontId="7" fillId="3" borderId="4" xfId="1" applyNumberFormat="1" applyFont="1" applyFill="1" applyBorder="1" applyAlignment="1" applyProtection="1">
      <alignment horizontal="center"/>
      <protection locked="0"/>
    </xf>
    <xf numFmtId="173" fontId="7" fillId="3" borderId="5" xfId="1" applyNumberFormat="1" applyFont="1" applyFill="1" applyBorder="1" applyAlignment="1" applyProtection="1">
      <alignment horizontal="center"/>
      <protection locked="0"/>
    </xf>
    <xf numFmtId="166" fontId="28" fillId="2" borderId="13" xfId="3" applyNumberFormat="1" applyFont="1" applyFill="1" applyBorder="1" applyAlignment="1">
      <alignment horizontal="center" vertical="center"/>
    </xf>
    <xf numFmtId="166" fontId="28" fillId="2" borderId="15" xfId="3" applyNumberFormat="1" applyFont="1" applyFill="1" applyBorder="1" applyAlignment="1">
      <alignment horizontal="center" vertical="center"/>
    </xf>
    <xf numFmtId="0" fontId="26" fillId="2" borderId="18" xfId="3" applyFont="1" applyFill="1" applyBorder="1" applyAlignment="1">
      <alignment horizontal="center" wrapText="1"/>
    </xf>
    <xf numFmtId="0" fontId="26" fillId="2" borderId="19" xfId="3" applyFont="1" applyFill="1" applyBorder="1" applyAlignment="1">
      <alignment horizontal="center" wrapText="1"/>
    </xf>
    <xf numFmtId="0" fontId="26" fillId="2" borderId="20" xfId="3" applyFont="1" applyFill="1" applyBorder="1" applyAlignment="1">
      <alignment horizontal="center" wrapText="1"/>
    </xf>
    <xf numFmtId="0" fontId="27" fillId="2" borderId="0" xfId="3" applyFont="1" applyFill="1" applyAlignment="1">
      <alignment horizontal="center"/>
    </xf>
    <xf numFmtId="0" fontId="28" fillId="2" borderId="0" xfId="3" applyFont="1" applyFill="1" applyAlignment="1">
      <alignment horizontal="right"/>
    </xf>
    <xf numFmtId="164" fontId="25" fillId="2" borderId="0" xfId="3" applyNumberFormat="1" applyFont="1" applyFill="1" applyAlignment="1">
      <alignment horizontal="center"/>
    </xf>
    <xf numFmtId="0" fontId="10" fillId="3" borderId="0" xfId="0" applyFont="1" applyFill="1" applyAlignment="1" applyProtection="1">
      <alignment horizontal="left" wrapText="1"/>
      <protection locked="0"/>
    </xf>
    <xf numFmtId="0" fontId="16" fillId="2" borderId="18" xfId="0" applyFont="1" applyFill="1" applyBorder="1" applyAlignment="1">
      <alignment horizontal="center"/>
    </xf>
    <xf numFmtId="0" fontId="16" fillId="2" borderId="19" xfId="0" applyFont="1" applyFill="1" applyBorder="1" applyAlignment="1">
      <alignment horizontal="center"/>
    </xf>
    <xf numFmtId="0" fontId="16" fillId="2" borderId="20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 vertical="center"/>
    </xf>
    <xf numFmtId="0" fontId="11" fillId="3" borderId="0" xfId="0" applyFont="1" applyFill="1" applyAlignment="1" applyProtection="1">
      <alignment horizontal="left" wrapText="1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6" fillId="2" borderId="18" xfId="0" applyFont="1" applyFill="1" applyBorder="1" applyAlignment="1">
      <alignment horizontal="justify" vertical="center" wrapText="1"/>
    </xf>
    <xf numFmtId="0" fontId="16" fillId="2" borderId="19" xfId="0" applyFont="1" applyFill="1" applyBorder="1" applyAlignment="1">
      <alignment horizontal="justify" vertical="center" wrapText="1"/>
    </xf>
    <xf numFmtId="0" fontId="16" fillId="2" borderId="20" xfId="0" applyFont="1" applyFill="1" applyBorder="1" applyAlignment="1">
      <alignment horizontal="justify" vertical="center" wrapText="1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left" vertical="center" wrapText="1"/>
    </xf>
    <xf numFmtId="0" fontId="9" fillId="2" borderId="47" xfId="0" applyFont="1" applyFill="1" applyBorder="1" applyAlignment="1">
      <alignment horizontal="center"/>
    </xf>
    <xf numFmtId="0" fontId="9" fillId="2" borderId="40" xfId="0" applyFont="1" applyFill="1" applyBorder="1" applyAlignment="1">
      <alignment horizontal="center"/>
    </xf>
    <xf numFmtId="0" fontId="9" fillId="2" borderId="58" xfId="0" applyFont="1" applyFill="1" applyBorder="1" applyAlignment="1">
      <alignment horizontal="center"/>
    </xf>
    <xf numFmtId="0" fontId="10" fillId="3" borderId="0" xfId="0" applyFont="1" applyFill="1" applyAlignment="1" applyProtection="1">
      <alignment horizontal="left"/>
      <protection locked="0"/>
    </xf>
    <xf numFmtId="10" fontId="12" fillId="2" borderId="14" xfId="0" applyNumberFormat="1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left" vertical="center" wrapText="1"/>
    </xf>
    <xf numFmtId="0" fontId="16" fillId="2" borderId="22" xfId="0" applyFont="1" applyFill="1" applyBorder="1" applyAlignment="1">
      <alignment horizontal="left" vertical="center" wrapText="1"/>
    </xf>
    <xf numFmtId="0" fontId="16" fillId="2" borderId="43" xfId="0" applyFont="1" applyFill="1" applyBorder="1" applyAlignment="1">
      <alignment horizontal="left" vertical="center" wrapText="1"/>
    </xf>
    <xf numFmtId="0" fontId="16" fillId="2" borderId="44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13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15" xfId="0" applyNumberFormat="1" applyFont="1" applyFill="1" applyBorder="1" applyAlignment="1" applyProtection="1">
      <alignment horizontal="center" vertical="center"/>
      <protection locked="0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9" fillId="2" borderId="43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23" fillId="3" borderId="0" xfId="0" applyFont="1" applyFill="1" applyAlignment="1" applyProtection="1">
      <alignment horizontal="left" wrapText="1"/>
      <protection locked="0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6" fillId="2" borderId="18" xfId="1" applyFont="1" applyFill="1" applyBorder="1" applyAlignment="1">
      <alignment horizontal="left" vertical="center" wrapText="1"/>
    </xf>
    <xf numFmtId="0" fontId="16" fillId="2" borderId="19" xfId="1" applyFont="1" applyFill="1" applyBorder="1" applyAlignment="1">
      <alignment horizontal="left" vertical="center" wrapText="1"/>
    </xf>
    <xf numFmtId="0" fontId="16" fillId="2" borderId="20" xfId="1" applyFont="1" applyFill="1" applyBorder="1" applyAlignment="1">
      <alignment horizontal="left" vertical="center" wrapText="1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center" vertical="center"/>
    </xf>
    <xf numFmtId="0" fontId="16" fillId="2" borderId="18" xfId="1" applyFont="1" applyFill="1" applyBorder="1" applyAlignment="1">
      <alignment horizontal="center"/>
    </xf>
    <xf numFmtId="0" fontId="16" fillId="2" borderId="19" xfId="1" applyFont="1" applyFill="1" applyBorder="1" applyAlignment="1">
      <alignment horizontal="center"/>
    </xf>
    <xf numFmtId="0" fontId="16" fillId="2" borderId="20" xfId="1" applyFont="1" applyFill="1" applyBorder="1" applyAlignment="1">
      <alignment horizontal="center"/>
    </xf>
    <xf numFmtId="0" fontId="17" fillId="2" borderId="10" xfId="1" applyFont="1" applyFill="1" applyBorder="1" applyAlignment="1">
      <alignment horizontal="center" vertical="center"/>
    </xf>
    <xf numFmtId="0" fontId="11" fillId="3" borderId="0" xfId="1" applyFont="1" applyFill="1" applyAlignment="1" applyProtection="1">
      <alignment horizontal="left" wrapText="1"/>
      <protection locked="0"/>
    </xf>
    <xf numFmtId="0" fontId="10" fillId="3" borderId="0" xfId="1" applyFont="1" applyFill="1" applyAlignment="1" applyProtection="1">
      <alignment horizontal="left" wrapText="1"/>
      <protection locked="0"/>
    </xf>
    <xf numFmtId="0" fontId="11" fillId="3" borderId="0" xfId="1" applyFont="1" applyFill="1" applyAlignment="1" applyProtection="1">
      <alignment horizontal="left"/>
      <protection locked="0"/>
    </xf>
    <xf numFmtId="0" fontId="16" fillId="2" borderId="18" xfId="1" applyFont="1" applyFill="1" applyBorder="1" applyAlignment="1">
      <alignment horizontal="justify" vertical="center" wrapText="1"/>
    </xf>
    <xf numFmtId="0" fontId="16" fillId="2" borderId="19" xfId="1" applyFont="1" applyFill="1" applyBorder="1" applyAlignment="1">
      <alignment horizontal="justify" vertical="center" wrapText="1"/>
    </xf>
    <xf numFmtId="0" fontId="16" fillId="2" borderId="20" xfId="1" applyFont="1" applyFill="1" applyBorder="1" applyAlignment="1">
      <alignment horizontal="justify" vertical="center" wrapText="1"/>
    </xf>
    <xf numFmtId="0" fontId="16" fillId="2" borderId="21" xfId="1" applyFont="1" applyFill="1" applyBorder="1" applyAlignment="1">
      <alignment horizontal="center" vertical="center" wrapText="1"/>
    </xf>
    <xf numFmtId="0" fontId="16" fillId="2" borderId="22" xfId="1" applyFont="1" applyFill="1" applyBorder="1" applyAlignment="1">
      <alignment horizontal="center" vertical="center" wrapText="1"/>
    </xf>
    <xf numFmtId="0" fontId="16" fillId="2" borderId="43" xfId="1" applyFont="1" applyFill="1" applyBorder="1" applyAlignment="1">
      <alignment horizontal="center" vertical="center" wrapText="1"/>
    </xf>
    <xf numFmtId="0" fontId="16" fillId="2" borderId="44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/>
    </xf>
    <xf numFmtId="0" fontId="9" fillId="2" borderId="47" xfId="1" applyFont="1" applyFill="1" applyBorder="1" applyAlignment="1">
      <alignment horizontal="center"/>
    </xf>
    <xf numFmtId="0" fontId="9" fillId="2" borderId="40" xfId="1" applyFont="1" applyFill="1" applyBorder="1" applyAlignment="1">
      <alignment horizontal="center"/>
    </xf>
    <xf numFmtId="0" fontId="9" fillId="2" borderId="58" xfId="1" applyFont="1" applyFill="1" applyBorder="1" applyAlignment="1">
      <alignment horizontal="center"/>
    </xf>
    <xf numFmtId="10" fontId="12" fillId="2" borderId="14" xfId="1" applyNumberFormat="1" applyFont="1" applyFill="1" applyBorder="1" applyAlignment="1">
      <alignment horizontal="center" vertical="center"/>
    </xf>
    <xf numFmtId="0" fontId="16" fillId="2" borderId="21" xfId="1" applyFont="1" applyFill="1" applyBorder="1" applyAlignment="1">
      <alignment horizontal="left" vertical="center" wrapText="1"/>
    </xf>
    <xf numFmtId="0" fontId="16" fillId="2" borderId="22" xfId="1" applyFont="1" applyFill="1" applyBorder="1" applyAlignment="1">
      <alignment horizontal="left" vertical="center" wrapText="1"/>
    </xf>
    <xf numFmtId="0" fontId="16" fillId="2" borderId="43" xfId="1" applyFont="1" applyFill="1" applyBorder="1" applyAlignment="1">
      <alignment horizontal="left" vertical="center" wrapText="1"/>
    </xf>
    <xf numFmtId="0" fontId="16" fillId="2" borderId="44" xfId="1" applyFont="1" applyFill="1" applyBorder="1" applyAlignment="1">
      <alignment horizontal="left" vertical="center" wrapText="1"/>
    </xf>
    <xf numFmtId="0" fontId="9" fillId="2" borderId="10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2" fontId="10" fillId="3" borderId="13" xfId="1" applyNumberFormat="1" applyFont="1" applyFill="1" applyBorder="1" applyAlignment="1" applyProtection="1">
      <alignment horizontal="center" vertical="center"/>
      <protection locked="0"/>
    </xf>
    <xf numFmtId="2" fontId="10" fillId="3" borderId="14" xfId="1" applyNumberFormat="1" applyFont="1" applyFill="1" applyBorder="1" applyAlignment="1" applyProtection="1">
      <alignment horizontal="center" vertical="center"/>
      <protection locked="0"/>
    </xf>
    <xf numFmtId="2" fontId="10" fillId="3" borderId="15" xfId="1" applyNumberFormat="1" applyFont="1" applyFill="1" applyBorder="1" applyAlignment="1" applyProtection="1">
      <alignment horizontal="center" vertical="center"/>
      <protection locked="0"/>
    </xf>
    <xf numFmtId="0" fontId="9" fillId="2" borderId="43" xfId="1" applyFont="1" applyFill="1" applyBorder="1" applyAlignment="1">
      <alignment horizontal="center" vertical="center"/>
    </xf>
    <xf numFmtId="0" fontId="10" fillId="3" borderId="0" xfId="1" applyFont="1" applyFill="1" applyAlignment="1" applyProtection="1">
      <alignment horizontal="left"/>
      <protection locked="0"/>
    </xf>
    <xf numFmtId="0" fontId="16" fillId="2" borderId="10" xfId="1" applyFont="1" applyFill="1" applyBorder="1" applyAlignment="1">
      <alignment horizontal="left" vertical="center" wrapText="1"/>
    </xf>
    <xf numFmtId="0" fontId="16" fillId="2" borderId="9" xfId="1" applyFont="1" applyFill="1" applyBorder="1" applyAlignment="1">
      <alignment horizontal="left" vertical="center" wrapText="1"/>
    </xf>
    <xf numFmtId="0" fontId="9" fillId="2" borderId="10" xfId="1" applyFont="1" applyFill="1" applyBorder="1" applyAlignment="1">
      <alignment horizontal="center"/>
    </xf>
    <xf numFmtId="0" fontId="1" fillId="2" borderId="0" xfId="4" applyFont="1" applyFill="1"/>
    <xf numFmtId="0" fontId="2" fillId="2" borderId="0" xfId="4" applyFont="1" applyFill="1"/>
    <xf numFmtId="0" fontId="2" fillId="2" borderId="0" xfId="4" applyFont="1" applyFill="1" applyAlignment="1">
      <alignment horizontal="right"/>
    </xf>
    <xf numFmtId="0" fontId="3" fillId="2" borderId="0" xfId="4" applyFont="1" applyFill="1" applyAlignment="1">
      <alignment horizontal="center"/>
    </xf>
    <xf numFmtId="0" fontId="4" fillId="2" borderId="0" xfId="4" applyFont="1" applyFill="1"/>
    <xf numFmtId="0" fontId="4" fillId="2" borderId="0" xfId="4" applyFont="1" applyFill="1" applyAlignment="1">
      <alignment horizontal="left"/>
    </xf>
    <xf numFmtId="0" fontId="5" fillId="2" borderId="0" xfId="4" applyFont="1" applyFill="1" applyAlignment="1">
      <alignment horizontal="left"/>
    </xf>
    <xf numFmtId="0" fontId="5" fillId="2" borderId="0" xfId="4" applyFont="1" applyFill="1" applyAlignment="1">
      <alignment horizontal="center"/>
    </xf>
    <xf numFmtId="0" fontId="6" fillId="2" borderId="0" xfId="4" applyFont="1" applyFill="1"/>
    <xf numFmtId="0" fontId="5" fillId="2" borderId="0" xfId="4" applyFont="1" applyFill="1"/>
    <xf numFmtId="2" fontId="5" fillId="2" borderId="0" xfId="4" applyNumberFormat="1" applyFont="1" applyFill="1" applyAlignment="1">
      <alignment horizontal="center"/>
    </xf>
    <xf numFmtId="164" fontId="5" fillId="2" borderId="0" xfId="4" applyNumberFormat="1" applyFont="1" applyFill="1" applyAlignment="1">
      <alignment horizontal="center"/>
    </xf>
    <xf numFmtId="0" fontId="5" fillId="2" borderId="1" xfId="4" applyFont="1" applyFill="1" applyBorder="1" applyAlignment="1">
      <alignment horizontal="center"/>
    </xf>
    <xf numFmtId="0" fontId="5" fillId="2" borderId="2" xfId="4" applyFont="1" applyFill="1" applyBorder="1" applyAlignment="1">
      <alignment horizontal="center"/>
    </xf>
    <xf numFmtId="0" fontId="6" fillId="2" borderId="3" xfId="4" applyFont="1" applyFill="1" applyBorder="1" applyAlignment="1">
      <alignment horizontal="center"/>
    </xf>
    <xf numFmtId="0" fontId="7" fillId="3" borderId="3" xfId="4" applyFont="1" applyFill="1" applyBorder="1" applyAlignment="1" applyProtection="1">
      <alignment horizontal="center"/>
      <protection locked="0"/>
    </xf>
    <xf numFmtId="2" fontId="7" fillId="3" borderId="3" xfId="4" applyNumberFormat="1" applyFont="1" applyFill="1" applyBorder="1" applyAlignment="1" applyProtection="1">
      <alignment horizontal="center"/>
      <protection locked="0"/>
    </xf>
    <xf numFmtId="2" fontId="7" fillId="3" borderId="4" xfId="4" applyNumberFormat="1" applyFont="1" applyFill="1" applyBorder="1" applyAlignment="1" applyProtection="1">
      <alignment horizontal="center"/>
      <protection locked="0"/>
    </xf>
    <xf numFmtId="0" fontId="7" fillId="3" borderId="5" xfId="4" applyFont="1" applyFill="1" applyBorder="1" applyAlignment="1" applyProtection="1">
      <alignment horizontal="center"/>
      <protection locked="0"/>
    </xf>
    <xf numFmtId="2" fontId="7" fillId="3" borderId="5" xfId="4" applyNumberFormat="1" applyFont="1" applyFill="1" applyBorder="1" applyAlignment="1" applyProtection="1">
      <alignment horizontal="center"/>
      <protection locked="0"/>
    </xf>
    <xf numFmtId="0" fontId="6" fillId="2" borderId="4" xfId="4" applyFont="1" applyFill="1" applyBorder="1"/>
    <xf numFmtId="1" fontId="5" fillId="4" borderId="2" xfId="4" applyNumberFormat="1" applyFont="1" applyFill="1" applyBorder="1" applyAlignment="1">
      <alignment horizontal="center"/>
    </xf>
    <xf numFmtId="1" fontId="5" fillId="4" borderId="1" xfId="4" applyNumberFormat="1" applyFont="1" applyFill="1" applyBorder="1" applyAlignment="1">
      <alignment horizontal="center"/>
    </xf>
    <xf numFmtId="2" fontId="5" fillId="4" borderId="1" xfId="4" applyNumberFormat="1" applyFont="1" applyFill="1" applyBorder="1" applyAlignment="1">
      <alignment horizontal="center"/>
    </xf>
    <xf numFmtId="0" fontId="6" fillId="2" borderId="3" xfId="4" applyFont="1" applyFill="1" applyBorder="1"/>
    <xf numFmtId="10" fontId="5" fillId="5" borderId="1" xfId="4" applyNumberFormat="1" applyFont="1" applyFill="1" applyBorder="1" applyAlignment="1">
      <alignment horizontal="center"/>
    </xf>
    <xf numFmtId="165" fontId="5" fillId="2" borderId="0" xfId="4" applyNumberFormat="1" applyFont="1" applyFill="1" applyAlignment="1">
      <alignment horizontal="center"/>
    </xf>
    <xf numFmtId="0" fontId="6" fillId="2" borderId="6" xfId="4" applyFont="1" applyFill="1" applyBorder="1"/>
    <xf numFmtId="0" fontId="6" fillId="2" borderId="5" xfId="4" applyFont="1" applyFill="1" applyBorder="1"/>
    <xf numFmtId="0" fontId="5" fillId="4" borderId="1" xfId="4" applyFont="1" applyFill="1" applyBorder="1" applyAlignment="1">
      <alignment horizontal="center"/>
    </xf>
    <xf numFmtId="0" fontId="5" fillId="2" borderId="7" xfId="4" applyFont="1" applyFill="1" applyBorder="1" applyAlignment="1">
      <alignment horizontal="center"/>
    </xf>
    <xf numFmtId="0" fontId="6" fillId="2" borderId="7" xfId="4" applyFont="1" applyFill="1" applyBorder="1"/>
    <xf numFmtId="0" fontId="6" fillId="2" borderId="8" xfId="4" applyFont="1" applyFill="1" applyBorder="1"/>
    <xf numFmtId="0" fontId="6" fillId="2" borderId="0" xfId="4" applyFont="1" applyFill="1" applyAlignment="1" applyProtection="1">
      <alignment horizontal="left"/>
      <protection locked="0"/>
    </xf>
    <xf numFmtId="0" fontId="6" fillId="2" borderId="0" xfId="4" applyFont="1" applyFill="1" applyProtection="1">
      <protection locked="0"/>
    </xf>
    <xf numFmtId="0" fontId="34" fillId="3" borderId="26" xfId="4" applyFont="1" applyFill="1" applyBorder="1" applyAlignment="1" applyProtection="1">
      <alignment horizontal="center" vertical="center"/>
      <protection locked="0"/>
    </xf>
    <xf numFmtId="0" fontId="34" fillId="3" borderId="48" xfId="4" applyFont="1" applyFill="1" applyBorder="1" applyAlignment="1" applyProtection="1">
      <alignment horizontal="center" vertical="center"/>
      <protection locked="0"/>
    </xf>
    <xf numFmtId="0" fontId="34" fillId="3" borderId="59" xfId="4" applyFont="1" applyFill="1" applyBorder="1" applyAlignment="1" applyProtection="1">
      <alignment horizontal="center" vertical="center"/>
      <protection locked="0"/>
    </xf>
    <xf numFmtId="0" fontId="34" fillId="3" borderId="31" xfId="4" applyFont="1" applyFill="1" applyBorder="1" applyAlignment="1" applyProtection="1">
      <alignment horizontal="center" vertical="center"/>
      <protection locked="0"/>
    </xf>
    <xf numFmtId="0" fontId="34" fillId="3" borderId="0" xfId="4" applyFont="1" applyFill="1" applyBorder="1" applyAlignment="1" applyProtection="1">
      <alignment horizontal="center" vertical="center"/>
      <protection locked="0"/>
    </xf>
    <xf numFmtId="0" fontId="34" fillId="3" borderId="6" xfId="4" applyFont="1" applyFill="1" applyBorder="1" applyAlignment="1" applyProtection="1">
      <alignment horizontal="center" vertical="center"/>
      <protection locked="0"/>
    </xf>
    <xf numFmtId="0" fontId="34" fillId="3" borderId="35" xfId="4" applyFont="1" applyFill="1" applyBorder="1" applyAlignment="1" applyProtection="1">
      <alignment horizontal="center" vertical="center"/>
      <protection locked="0"/>
    </xf>
    <xf numFmtId="0" fontId="34" fillId="3" borderId="7" xfId="4" applyFont="1" applyFill="1" applyBorder="1" applyAlignment="1" applyProtection="1">
      <alignment horizontal="center" vertical="center"/>
      <protection locked="0"/>
    </xf>
    <xf numFmtId="0" fontId="34" fillId="3" borderId="8" xfId="4" applyFont="1" applyFill="1" applyBorder="1" applyAlignment="1" applyProtection="1">
      <alignment horizontal="center" vertical="center"/>
      <protection locked="0"/>
    </xf>
    <xf numFmtId="0" fontId="2" fillId="2" borderId="9" xfId="4" applyFont="1" applyFill="1" applyBorder="1"/>
    <xf numFmtId="0" fontId="2" fillId="2" borderId="0" xfId="4" applyFont="1" applyFill="1" applyAlignment="1">
      <alignment horizontal="center"/>
    </xf>
    <xf numFmtId="10" fontId="2" fillId="2" borderId="9" xfId="4" applyNumberFormat="1" applyFont="1" applyFill="1" applyBorder="1"/>
    <xf numFmtId="0" fontId="33" fillId="2" borderId="0" xfId="4" applyFill="1"/>
    <xf numFmtId="0" fontId="1" fillId="2" borderId="10" xfId="4" applyFont="1" applyFill="1" applyBorder="1" applyAlignment="1">
      <alignment horizontal="center"/>
    </xf>
    <xf numFmtId="0" fontId="1" fillId="2" borderId="10" xfId="4" applyFont="1" applyFill="1" applyBorder="1" applyAlignment="1">
      <alignment horizontal="center"/>
    </xf>
    <xf numFmtId="0" fontId="1" fillId="2" borderId="0" xfId="4" applyFont="1" applyFill="1" applyAlignment="1">
      <alignment horizontal="right"/>
    </xf>
    <xf numFmtId="0" fontId="2" fillId="2" borderId="7" xfId="4" applyFont="1" applyFill="1" applyBorder="1"/>
    <xf numFmtId="0" fontId="1" fillId="2" borderId="11" xfId="4" applyFont="1" applyFill="1" applyBorder="1"/>
    <xf numFmtId="0" fontId="2" fillId="2" borderId="11" xfId="4" applyFont="1" applyFill="1" applyBorder="1"/>
    <xf numFmtId="0" fontId="4" fillId="2" borderId="0" xfId="4" applyFont="1" applyFill="1" applyAlignment="1">
      <alignment horizontal="center"/>
    </xf>
    <xf numFmtId="0" fontId="10" fillId="3" borderId="0" xfId="0" applyFont="1" applyFill="1" applyAlignment="1" applyProtection="1">
      <protection locked="0"/>
    </xf>
    <xf numFmtId="171" fontId="8" fillId="2" borderId="61" xfId="0" applyNumberFormat="1" applyFont="1" applyFill="1" applyBorder="1" applyAlignment="1">
      <alignment horizontal="right"/>
    </xf>
    <xf numFmtId="0" fontId="8" fillId="2" borderId="62" xfId="0" applyFont="1" applyFill="1" applyBorder="1" applyAlignment="1">
      <alignment horizontal="right"/>
    </xf>
    <xf numFmtId="0" fontId="8" fillId="2" borderId="60" xfId="0" applyFont="1" applyFill="1" applyBorder="1" applyAlignment="1">
      <alignment horizontal="righ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5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view="pageBreakPreview" topLeftCell="A13" zoomScale="60" zoomScaleNormal="100" workbookViewId="0">
      <selection activeCell="F42" sqref="F42"/>
    </sheetView>
  </sheetViews>
  <sheetFormatPr defaultRowHeight="13.8" x14ac:dyDescent="0.3"/>
  <cols>
    <col min="1" max="1" width="27.5546875" style="888" customWidth="1"/>
    <col min="2" max="2" width="20.44140625" style="888" customWidth="1"/>
    <col min="3" max="3" width="31.88671875" style="888" customWidth="1"/>
    <col min="4" max="4" width="25.88671875" style="888" customWidth="1"/>
    <col min="5" max="5" width="25.6640625" style="888" customWidth="1"/>
    <col min="6" max="6" width="23.109375" style="888" customWidth="1"/>
    <col min="7" max="7" width="28.44140625" style="888" customWidth="1"/>
    <col min="8" max="8" width="21.5546875" style="888" customWidth="1"/>
    <col min="9" max="9" width="9.109375" style="888" customWidth="1"/>
    <col min="10" max="16384" width="8.88671875" style="934"/>
  </cols>
  <sheetData>
    <row r="14" spans="1:6" ht="15" customHeight="1" x14ac:dyDescent="0.3">
      <c r="A14" s="887"/>
      <c r="C14" s="889"/>
      <c r="F14" s="889"/>
    </row>
    <row r="15" spans="1:6" ht="18.75" customHeight="1" x14ac:dyDescent="0.35">
      <c r="A15" s="890" t="s">
        <v>0</v>
      </c>
      <c r="B15" s="890"/>
      <c r="C15" s="890"/>
      <c r="D15" s="890"/>
      <c r="E15" s="890"/>
    </row>
    <row r="16" spans="1:6" ht="16.5" customHeight="1" x14ac:dyDescent="0.3">
      <c r="A16" s="891" t="s">
        <v>1</v>
      </c>
      <c r="B16" s="892" t="s">
        <v>2</v>
      </c>
    </row>
    <row r="17" spans="1:5" ht="16.5" customHeight="1" x14ac:dyDescent="0.3">
      <c r="A17" s="893" t="s">
        <v>3</v>
      </c>
      <c r="B17" s="893" t="s">
        <v>5</v>
      </c>
      <c r="D17" s="894"/>
      <c r="E17" s="895"/>
    </row>
    <row r="18" spans="1:5" ht="16.5" customHeight="1" x14ac:dyDescent="0.3">
      <c r="A18" s="896" t="s">
        <v>4</v>
      </c>
      <c r="B18" s="894" t="s">
        <v>131</v>
      </c>
      <c r="C18" s="895"/>
      <c r="D18" s="895"/>
      <c r="E18" s="895"/>
    </row>
    <row r="19" spans="1:5" ht="16.5" customHeight="1" x14ac:dyDescent="0.3">
      <c r="A19" s="896" t="s">
        <v>6</v>
      </c>
      <c r="B19" s="897">
        <v>98.5</v>
      </c>
      <c r="C19" s="895"/>
      <c r="D19" s="895"/>
      <c r="E19" s="895"/>
    </row>
    <row r="20" spans="1:5" ht="16.5" customHeight="1" x14ac:dyDescent="0.3">
      <c r="A20" s="893" t="s">
        <v>7</v>
      </c>
      <c r="B20" s="897">
        <v>8.1</v>
      </c>
      <c r="C20" s="895"/>
      <c r="D20" s="895"/>
      <c r="E20" s="895"/>
    </row>
    <row r="21" spans="1:5" ht="16.5" customHeight="1" x14ac:dyDescent="0.3">
      <c r="A21" s="893" t="s">
        <v>9</v>
      </c>
      <c r="B21" s="898">
        <f>B20/50*25/50</f>
        <v>8.1000000000000003E-2</v>
      </c>
      <c r="C21" s="895"/>
      <c r="D21" s="895"/>
      <c r="E21" s="895"/>
    </row>
    <row r="22" spans="1:5" ht="15.75" customHeight="1" x14ac:dyDescent="0.3">
      <c r="A22" s="895"/>
      <c r="B22" s="895"/>
      <c r="C22" s="895"/>
      <c r="D22" s="895"/>
      <c r="E22" s="895"/>
    </row>
    <row r="23" spans="1:5" ht="16.5" customHeight="1" x14ac:dyDescent="0.3">
      <c r="A23" s="899" t="s">
        <v>12</v>
      </c>
      <c r="B23" s="900" t="s">
        <v>13</v>
      </c>
      <c r="C23" s="899" t="s">
        <v>14</v>
      </c>
      <c r="D23" s="899" t="s">
        <v>15</v>
      </c>
      <c r="E23" s="899" t="s">
        <v>16</v>
      </c>
    </row>
    <row r="24" spans="1:5" ht="16.5" customHeight="1" x14ac:dyDescent="0.3">
      <c r="A24" s="901">
        <v>1</v>
      </c>
      <c r="B24" s="902">
        <v>27493167</v>
      </c>
      <c r="C24" s="902">
        <v>8501.94</v>
      </c>
      <c r="D24" s="903">
        <v>1.07</v>
      </c>
      <c r="E24" s="904">
        <v>2.76</v>
      </c>
    </row>
    <row r="25" spans="1:5" ht="16.5" customHeight="1" x14ac:dyDescent="0.3">
      <c r="A25" s="901">
        <v>2</v>
      </c>
      <c r="B25" s="902">
        <v>27507255</v>
      </c>
      <c r="C25" s="902">
        <v>7428.23</v>
      </c>
      <c r="D25" s="903">
        <v>1.2</v>
      </c>
      <c r="E25" s="903">
        <v>2.4300000000000002</v>
      </c>
    </row>
    <row r="26" spans="1:5" ht="16.5" customHeight="1" x14ac:dyDescent="0.3">
      <c r="A26" s="901">
        <v>3</v>
      </c>
      <c r="B26" s="902">
        <v>27436326</v>
      </c>
      <c r="C26" s="902">
        <v>7105.44</v>
      </c>
      <c r="D26" s="903">
        <v>1.1399999999999999</v>
      </c>
      <c r="E26" s="903">
        <v>2.46</v>
      </c>
    </row>
    <row r="27" spans="1:5" ht="16.5" customHeight="1" x14ac:dyDescent="0.3">
      <c r="A27" s="901">
        <v>4</v>
      </c>
      <c r="B27" s="902">
        <v>27439535</v>
      </c>
      <c r="C27" s="902">
        <v>8419.73</v>
      </c>
      <c r="D27" s="903">
        <v>1.1299999999999999</v>
      </c>
      <c r="E27" s="903">
        <v>2.77</v>
      </c>
    </row>
    <row r="28" spans="1:5" ht="16.5" customHeight="1" x14ac:dyDescent="0.3">
      <c r="A28" s="901">
        <v>5</v>
      </c>
      <c r="B28" s="902">
        <v>27669736</v>
      </c>
      <c r="C28" s="902">
        <v>8263.7900000000009</v>
      </c>
      <c r="D28" s="903">
        <v>1.1200000000000001</v>
      </c>
      <c r="E28" s="903">
        <v>2.76</v>
      </c>
    </row>
    <row r="29" spans="1:5" ht="16.5" customHeight="1" x14ac:dyDescent="0.3">
      <c r="A29" s="901">
        <v>6</v>
      </c>
      <c r="B29" s="905">
        <v>27533982</v>
      </c>
      <c r="C29" s="905">
        <v>8280.2999999999993</v>
      </c>
      <c r="D29" s="906">
        <v>1.06</v>
      </c>
      <c r="E29" s="906">
        <v>2.76</v>
      </c>
    </row>
    <row r="30" spans="1:5" ht="16.5" customHeight="1" x14ac:dyDescent="0.3">
      <c r="A30" s="907" t="s">
        <v>17</v>
      </c>
      <c r="B30" s="908">
        <f>AVERAGE(B24:B29)</f>
        <v>27513333.5</v>
      </c>
      <c r="C30" s="909">
        <f>AVERAGE(C24:C29)</f>
        <v>7999.9050000000016</v>
      </c>
      <c r="D30" s="910">
        <f>AVERAGE(D24:D29)</f>
        <v>1.1200000000000001</v>
      </c>
      <c r="E30" s="910">
        <f>AVERAGE(E24:E29)</f>
        <v>2.6566666666666667</v>
      </c>
    </row>
    <row r="31" spans="1:5" ht="16.5" customHeight="1" x14ac:dyDescent="0.3">
      <c r="A31" s="911" t="s">
        <v>18</v>
      </c>
      <c r="B31" s="912">
        <f>(STDEV(B24:B29)/B30)</f>
        <v>3.1142452451279746E-3</v>
      </c>
      <c r="C31" s="913"/>
      <c r="D31" s="913"/>
      <c r="E31" s="914"/>
    </row>
    <row r="32" spans="1:5" s="888" customFormat="1" ht="16.5" customHeight="1" x14ac:dyDescent="0.3">
      <c r="A32" s="915" t="s">
        <v>19</v>
      </c>
      <c r="B32" s="916">
        <f>COUNT(B24:B29)</f>
        <v>6</v>
      </c>
      <c r="C32" s="917"/>
      <c r="D32" s="918"/>
      <c r="E32" s="919"/>
    </row>
    <row r="33" spans="1:5" s="888" customFormat="1" ht="15.75" customHeight="1" x14ac:dyDescent="0.3">
      <c r="A33" s="895"/>
      <c r="B33" s="895"/>
      <c r="C33" s="895"/>
      <c r="D33" s="895"/>
      <c r="E33" s="895"/>
    </row>
    <row r="34" spans="1:5" s="888" customFormat="1" ht="16.5" customHeight="1" x14ac:dyDescent="0.3">
      <c r="A34" s="896" t="s">
        <v>20</v>
      </c>
      <c r="B34" s="920" t="s">
        <v>21</v>
      </c>
      <c r="C34" s="921"/>
      <c r="D34" s="921"/>
      <c r="E34" s="921"/>
    </row>
    <row r="35" spans="1:5" ht="16.5" customHeight="1" x14ac:dyDescent="0.3">
      <c r="A35" s="896"/>
      <c r="B35" s="920" t="s">
        <v>142</v>
      </c>
      <c r="C35" s="921"/>
      <c r="D35" s="921"/>
      <c r="E35" s="921"/>
    </row>
    <row r="36" spans="1:5" ht="16.5" customHeight="1" x14ac:dyDescent="0.3">
      <c r="A36" s="896"/>
      <c r="B36" s="920" t="s">
        <v>23</v>
      </c>
      <c r="C36" s="921"/>
      <c r="D36" s="921"/>
      <c r="E36" s="921"/>
    </row>
    <row r="37" spans="1:5" ht="15.75" customHeight="1" x14ac:dyDescent="0.3">
      <c r="A37" s="895"/>
      <c r="B37" s="895"/>
      <c r="C37" s="895"/>
      <c r="D37" s="895"/>
      <c r="E37" s="895"/>
    </row>
    <row r="38" spans="1:5" ht="16.5" customHeight="1" x14ac:dyDescent="0.3">
      <c r="A38" s="891" t="s">
        <v>1</v>
      </c>
      <c r="B38" s="892" t="s">
        <v>24</v>
      </c>
    </row>
    <row r="39" spans="1:5" ht="16.5" customHeight="1" x14ac:dyDescent="0.3">
      <c r="A39" s="896" t="s">
        <v>4</v>
      </c>
      <c r="B39" s="894" t="s">
        <v>131</v>
      </c>
      <c r="C39" s="895"/>
      <c r="D39" s="895"/>
      <c r="E39" s="895"/>
    </row>
    <row r="40" spans="1:5" ht="16.5" customHeight="1" x14ac:dyDescent="0.3">
      <c r="A40" s="896" t="s">
        <v>6</v>
      </c>
      <c r="B40" s="897">
        <f>B19</f>
        <v>98.5</v>
      </c>
      <c r="C40" s="895"/>
      <c r="D40" s="895"/>
      <c r="E40" s="895"/>
    </row>
    <row r="41" spans="1:5" ht="16.5" customHeight="1" x14ac:dyDescent="0.3">
      <c r="A41" s="893" t="s">
        <v>7</v>
      </c>
      <c r="B41" s="897">
        <f>B20</f>
        <v>8.1</v>
      </c>
      <c r="C41" s="895"/>
      <c r="D41" s="895"/>
      <c r="E41" s="895"/>
    </row>
    <row r="42" spans="1:5" ht="16.5" customHeight="1" x14ac:dyDescent="0.3">
      <c r="A42" s="893" t="s">
        <v>9</v>
      </c>
      <c r="B42" s="898">
        <f>B41/100</f>
        <v>8.1000000000000003E-2</v>
      </c>
      <c r="C42" s="895"/>
      <c r="D42" s="895"/>
      <c r="E42" s="895"/>
    </row>
    <row r="43" spans="1:5" ht="15.75" customHeight="1" x14ac:dyDescent="0.3">
      <c r="A43" s="895"/>
      <c r="B43" s="895"/>
      <c r="C43" s="895"/>
      <c r="D43" s="895"/>
      <c r="E43" s="895"/>
    </row>
    <row r="44" spans="1:5" ht="16.5" customHeight="1" x14ac:dyDescent="0.3">
      <c r="A44" s="899" t="s">
        <v>12</v>
      </c>
      <c r="B44" s="900" t="s">
        <v>13</v>
      </c>
      <c r="C44" s="899" t="s">
        <v>14</v>
      </c>
      <c r="D44" s="899" t="s">
        <v>15</v>
      </c>
      <c r="E44" s="899" t="s">
        <v>16</v>
      </c>
    </row>
    <row r="45" spans="1:5" ht="16.5" customHeight="1" x14ac:dyDescent="0.3">
      <c r="A45" s="901">
        <v>1</v>
      </c>
      <c r="B45" s="922" t="s">
        <v>143</v>
      </c>
      <c r="C45" s="923"/>
      <c r="D45" s="923"/>
      <c r="E45" s="924"/>
    </row>
    <row r="46" spans="1:5" ht="16.5" customHeight="1" x14ac:dyDescent="0.3">
      <c r="A46" s="901">
        <v>2</v>
      </c>
      <c r="B46" s="925"/>
      <c r="C46" s="926"/>
      <c r="D46" s="926"/>
      <c r="E46" s="927"/>
    </row>
    <row r="47" spans="1:5" ht="16.5" customHeight="1" x14ac:dyDescent="0.3">
      <c r="A47" s="901">
        <v>3</v>
      </c>
      <c r="B47" s="925"/>
      <c r="C47" s="926"/>
      <c r="D47" s="926"/>
      <c r="E47" s="927"/>
    </row>
    <row r="48" spans="1:5" ht="16.5" customHeight="1" x14ac:dyDescent="0.3">
      <c r="A48" s="901">
        <v>4</v>
      </c>
      <c r="B48" s="925"/>
      <c r="C48" s="926"/>
      <c r="D48" s="926"/>
      <c r="E48" s="927"/>
    </row>
    <row r="49" spans="1:7" ht="16.5" customHeight="1" x14ac:dyDescent="0.3">
      <c r="A49" s="901">
        <v>5</v>
      </c>
      <c r="B49" s="925"/>
      <c r="C49" s="926"/>
      <c r="D49" s="926"/>
      <c r="E49" s="927"/>
    </row>
    <row r="50" spans="1:7" ht="16.5" customHeight="1" x14ac:dyDescent="0.3">
      <c r="A50" s="901">
        <v>6</v>
      </c>
      <c r="B50" s="928"/>
      <c r="C50" s="929"/>
      <c r="D50" s="929"/>
      <c r="E50" s="930"/>
    </row>
    <row r="51" spans="1:7" ht="16.5" customHeight="1" x14ac:dyDescent="0.3">
      <c r="A51" s="907" t="s">
        <v>17</v>
      </c>
      <c r="B51" s="908" t="e">
        <f>AVERAGE(B45:B50)</f>
        <v>#DIV/0!</v>
      </c>
      <c r="C51" s="909" t="e">
        <f>AVERAGE(C45:C50)</f>
        <v>#DIV/0!</v>
      </c>
      <c r="D51" s="910" t="e">
        <f>AVERAGE(D45:D50)</f>
        <v>#DIV/0!</v>
      </c>
      <c r="E51" s="910" t="e">
        <f>AVERAGE(E45:E50)</f>
        <v>#DIV/0!</v>
      </c>
    </row>
    <row r="52" spans="1:7" ht="16.5" customHeight="1" x14ac:dyDescent="0.3">
      <c r="A52" s="911" t="s">
        <v>18</v>
      </c>
      <c r="B52" s="912" t="e">
        <f>(STDEV(B45:B50)/B51)</f>
        <v>#DIV/0!</v>
      </c>
      <c r="C52" s="913"/>
      <c r="D52" s="913"/>
      <c r="E52" s="914"/>
    </row>
    <row r="53" spans="1:7" s="888" customFormat="1" ht="16.5" customHeight="1" x14ac:dyDescent="0.3">
      <c r="A53" s="915" t="s">
        <v>19</v>
      </c>
      <c r="B53" s="916">
        <f>COUNT(B45:B50)</f>
        <v>0</v>
      </c>
      <c r="C53" s="917"/>
      <c r="D53" s="918"/>
      <c r="E53" s="919"/>
    </row>
    <row r="54" spans="1:7" s="888" customFormat="1" ht="15.75" customHeight="1" x14ac:dyDescent="0.3">
      <c r="A54" s="895"/>
      <c r="B54" s="895"/>
      <c r="C54" s="895"/>
      <c r="D54" s="895"/>
      <c r="E54" s="895"/>
    </row>
    <row r="55" spans="1:7" s="888" customFormat="1" ht="16.5" customHeight="1" x14ac:dyDescent="0.3">
      <c r="A55" s="896" t="s">
        <v>20</v>
      </c>
      <c r="B55" s="920" t="s">
        <v>21</v>
      </c>
      <c r="C55" s="921"/>
      <c r="D55" s="921"/>
      <c r="E55" s="921"/>
    </row>
    <row r="56" spans="1:7" ht="16.5" customHeight="1" x14ac:dyDescent="0.3">
      <c r="A56" s="896"/>
      <c r="B56" s="920" t="s">
        <v>22</v>
      </c>
      <c r="C56" s="921"/>
      <c r="D56" s="921"/>
      <c r="E56" s="921"/>
    </row>
    <row r="57" spans="1:7" ht="16.5" customHeight="1" x14ac:dyDescent="0.3">
      <c r="A57" s="896"/>
      <c r="B57" s="920" t="s">
        <v>23</v>
      </c>
      <c r="C57" s="921"/>
      <c r="D57" s="921"/>
      <c r="E57" s="921"/>
    </row>
    <row r="58" spans="1:7" ht="14.25" customHeight="1" thickBot="1" x14ac:dyDescent="0.35">
      <c r="A58" s="931"/>
      <c r="B58" s="932"/>
      <c r="D58" s="933"/>
      <c r="F58" s="934"/>
      <c r="G58" s="934"/>
    </row>
    <row r="59" spans="1:7" ht="15" customHeight="1" x14ac:dyDescent="0.3">
      <c r="B59" s="935" t="s">
        <v>25</v>
      </c>
      <c r="C59" s="935"/>
      <c r="D59" s="936" t="s">
        <v>26</v>
      </c>
      <c r="E59" s="936" t="s">
        <v>27</v>
      </c>
    </row>
    <row r="60" spans="1:7" ht="15" customHeight="1" x14ac:dyDescent="0.3">
      <c r="A60" s="937" t="s">
        <v>28</v>
      </c>
      <c r="B60" s="938"/>
      <c r="C60" s="938"/>
      <c r="D60" s="938"/>
      <c r="E60" s="938"/>
    </row>
    <row r="61" spans="1:7" ht="15" customHeight="1" x14ac:dyDescent="0.3">
      <c r="A61" s="937" t="s">
        <v>29</v>
      </c>
      <c r="B61" s="939"/>
      <c r="C61" s="939"/>
      <c r="D61" s="939"/>
      <c r="E61" s="940"/>
    </row>
  </sheetData>
  <sheetProtection formatCells="0" formatColumns="0" formatRows="0" insertColumns="0" insertRows="0" insertHyperlinks="0" deleteColumns="0" deleteRows="0" sort="0" autoFilter="0" pivotTables="0"/>
  <mergeCells count="3">
    <mergeCell ref="A15:E15"/>
    <mergeCell ref="B45:E50"/>
    <mergeCell ref="B59:C59"/>
  </mergeCells>
  <pageMargins left="0.7" right="0.7" top="0.75" bottom="0.75" header="0.3" footer="0.3"/>
  <pageSetup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0" zoomScale="60" zoomScaleNormal="100" workbookViewId="0">
      <selection activeCell="E38" sqref="E38"/>
    </sheetView>
  </sheetViews>
  <sheetFormatPr defaultColWidth="9.109375" defaultRowHeight="13.8" x14ac:dyDescent="0.3"/>
  <cols>
    <col min="1" max="1" width="27.5546875" style="589" customWidth="1"/>
    <col min="2" max="2" width="20.44140625" style="589" customWidth="1"/>
    <col min="3" max="3" width="31.88671875" style="589" customWidth="1"/>
    <col min="4" max="4" width="25.88671875" style="589" customWidth="1"/>
    <col min="5" max="5" width="25.6640625" style="589" customWidth="1"/>
    <col min="6" max="6" width="23.109375" style="589" customWidth="1"/>
    <col min="7" max="7" width="28.44140625" style="589" customWidth="1"/>
    <col min="8" max="8" width="21.5546875" style="589" customWidth="1"/>
    <col min="9" max="9" width="9.109375" style="589" customWidth="1"/>
    <col min="10" max="16384" width="9.109375" style="625"/>
  </cols>
  <sheetData>
    <row r="14" spans="1:6" ht="15" customHeight="1" x14ac:dyDescent="0.3">
      <c r="A14" s="588"/>
      <c r="C14" s="590"/>
      <c r="F14" s="590"/>
    </row>
    <row r="15" spans="1:6" ht="18.75" customHeight="1" x14ac:dyDescent="0.35">
      <c r="A15" s="846" t="s">
        <v>0</v>
      </c>
      <c r="B15" s="846"/>
      <c r="C15" s="846"/>
      <c r="D15" s="846"/>
      <c r="E15" s="846"/>
    </row>
    <row r="16" spans="1:6" ht="16.5" customHeight="1" x14ac:dyDescent="0.3">
      <c r="A16" s="591" t="s">
        <v>1</v>
      </c>
      <c r="B16" s="592" t="s">
        <v>2</v>
      </c>
    </row>
    <row r="17" spans="1:5" ht="16.5" customHeight="1" x14ac:dyDescent="0.3">
      <c r="A17" s="593" t="s">
        <v>3</v>
      </c>
      <c r="B17" s="593" t="s">
        <v>5</v>
      </c>
      <c r="D17" s="594"/>
      <c r="E17" s="595"/>
    </row>
    <row r="18" spans="1:5" ht="16.5" customHeight="1" x14ac:dyDescent="0.3">
      <c r="A18" s="596" t="s">
        <v>4</v>
      </c>
      <c r="B18" s="596" t="s">
        <v>138</v>
      </c>
      <c r="C18" s="595"/>
      <c r="D18" s="595"/>
      <c r="E18" s="595"/>
    </row>
    <row r="19" spans="1:5" ht="16.5" customHeight="1" x14ac:dyDescent="0.3">
      <c r="A19" s="596" t="s">
        <v>6</v>
      </c>
      <c r="B19" s="597" t="s">
        <v>141</v>
      </c>
      <c r="C19" s="595"/>
      <c r="D19" s="595"/>
      <c r="E19" s="595"/>
    </row>
    <row r="20" spans="1:5" ht="16.5" customHeight="1" x14ac:dyDescent="0.3">
      <c r="A20" s="593" t="s">
        <v>7</v>
      </c>
      <c r="B20" s="597">
        <v>33.26</v>
      </c>
      <c r="C20" s="595"/>
      <c r="D20" s="595"/>
      <c r="E20" s="595"/>
    </row>
    <row r="21" spans="1:5" ht="16.5" customHeight="1" x14ac:dyDescent="0.3">
      <c r="A21" s="593" t="s">
        <v>9</v>
      </c>
      <c r="B21" s="598">
        <f>B20/100</f>
        <v>0.33260000000000001</v>
      </c>
      <c r="C21" s="595"/>
      <c r="D21" s="595"/>
      <c r="E21" s="595"/>
    </row>
    <row r="22" spans="1:5" ht="15.75" customHeight="1" x14ac:dyDescent="0.3">
      <c r="A22" s="595"/>
      <c r="B22" s="595"/>
      <c r="C22" s="595"/>
      <c r="D22" s="595"/>
      <c r="E22" s="595"/>
    </row>
    <row r="23" spans="1:5" ht="16.5" customHeight="1" x14ac:dyDescent="0.3">
      <c r="A23" s="599" t="s">
        <v>12</v>
      </c>
      <c r="B23" s="600" t="s">
        <v>13</v>
      </c>
      <c r="C23" s="599" t="s">
        <v>14</v>
      </c>
      <c r="D23" s="599" t="s">
        <v>15</v>
      </c>
      <c r="E23" s="599" t="s">
        <v>16</v>
      </c>
    </row>
    <row r="24" spans="1:5" ht="16.5" customHeight="1" x14ac:dyDescent="0.3">
      <c r="A24" s="601">
        <v>1</v>
      </c>
      <c r="B24" s="602">
        <v>3256014</v>
      </c>
      <c r="C24" s="602">
        <v>12800.8</v>
      </c>
      <c r="D24" s="603">
        <v>1.2</v>
      </c>
      <c r="E24" s="604">
        <v>4.5</v>
      </c>
    </row>
    <row r="25" spans="1:5" ht="16.5" customHeight="1" x14ac:dyDescent="0.3">
      <c r="A25" s="601">
        <v>2</v>
      </c>
      <c r="B25" s="602">
        <v>3247663</v>
      </c>
      <c r="C25" s="602">
        <v>12827.5</v>
      </c>
      <c r="D25" s="603">
        <v>1.2</v>
      </c>
      <c r="E25" s="603">
        <v>4.5</v>
      </c>
    </row>
    <row r="26" spans="1:5" ht="16.5" customHeight="1" x14ac:dyDescent="0.3">
      <c r="A26" s="601">
        <v>3</v>
      </c>
      <c r="B26" s="602">
        <v>3250365</v>
      </c>
      <c r="C26" s="602">
        <v>12805.7</v>
      </c>
      <c r="D26" s="603">
        <v>1.1000000000000001</v>
      </c>
      <c r="E26" s="603">
        <v>4.5</v>
      </c>
    </row>
    <row r="27" spans="1:5" ht="16.5" customHeight="1" x14ac:dyDescent="0.3">
      <c r="A27" s="601">
        <v>4</v>
      </c>
      <c r="B27" s="602">
        <v>3246653</v>
      </c>
      <c r="C27" s="602">
        <v>12778.3</v>
      </c>
      <c r="D27" s="603">
        <v>1.1000000000000001</v>
      </c>
      <c r="E27" s="603">
        <v>4.5</v>
      </c>
    </row>
    <row r="28" spans="1:5" ht="16.5" customHeight="1" x14ac:dyDescent="0.3">
      <c r="A28" s="601">
        <v>5</v>
      </c>
      <c r="B28" s="602">
        <v>3243670</v>
      </c>
      <c r="C28" s="602">
        <v>12721.5</v>
      </c>
      <c r="D28" s="603">
        <v>1.2</v>
      </c>
      <c r="E28" s="603">
        <v>4.5</v>
      </c>
    </row>
    <row r="29" spans="1:5" ht="16.5" customHeight="1" x14ac:dyDescent="0.3">
      <c r="A29" s="601">
        <v>6</v>
      </c>
      <c r="B29" s="605">
        <v>3239308</v>
      </c>
      <c r="C29" s="605">
        <v>12774.1</v>
      </c>
      <c r="D29" s="606">
        <v>1.1000000000000001</v>
      </c>
      <c r="E29" s="606">
        <v>4.3</v>
      </c>
    </row>
    <row r="30" spans="1:5" ht="16.5" customHeight="1" x14ac:dyDescent="0.3">
      <c r="A30" s="607" t="s">
        <v>17</v>
      </c>
      <c r="B30" s="608">
        <f>AVERAGE(B24:B29)</f>
        <v>3247278.8333333335</v>
      </c>
      <c r="C30" s="609">
        <f>AVERAGE(C24:C29)</f>
        <v>12784.650000000001</v>
      </c>
      <c r="D30" s="610">
        <f>AVERAGE(D24:D29)</f>
        <v>1.1500000000000001</v>
      </c>
      <c r="E30" s="610">
        <f>AVERAGE(E24:E29)</f>
        <v>4.4666666666666668</v>
      </c>
    </row>
    <row r="31" spans="1:5" ht="16.5" customHeight="1" x14ac:dyDescent="0.3">
      <c r="A31" s="611" t="s">
        <v>18</v>
      </c>
      <c r="B31" s="612">
        <f>(STDEV(B24:B29)/B30)</f>
        <v>1.7578784721686985E-3</v>
      </c>
      <c r="C31" s="613"/>
      <c r="D31" s="613"/>
      <c r="E31" s="614"/>
    </row>
    <row r="32" spans="1:5" s="589" customFormat="1" ht="16.5" customHeight="1" x14ac:dyDescent="0.3">
      <c r="A32" s="615" t="s">
        <v>19</v>
      </c>
      <c r="B32" s="616">
        <f>COUNT(B24:B29)</f>
        <v>6</v>
      </c>
      <c r="C32" s="617"/>
      <c r="D32" s="618"/>
      <c r="E32" s="619"/>
    </row>
    <row r="33" spans="1:5" s="589" customFormat="1" ht="15.75" customHeight="1" x14ac:dyDescent="0.3">
      <c r="A33" s="595"/>
      <c r="B33" s="595"/>
      <c r="C33" s="595"/>
      <c r="D33" s="595"/>
      <c r="E33" s="595"/>
    </row>
    <row r="34" spans="1:5" s="589" customFormat="1" ht="16.5" customHeight="1" x14ac:dyDescent="0.3">
      <c r="A34" s="596" t="s">
        <v>20</v>
      </c>
      <c r="B34" s="620" t="s">
        <v>21</v>
      </c>
      <c r="C34" s="621"/>
      <c r="D34" s="621"/>
      <c r="E34" s="621"/>
    </row>
    <row r="35" spans="1:5" ht="16.5" customHeight="1" x14ac:dyDescent="0.3">
      <c r="A35" s="596"/>
      <c r="B35" s="620" t="s">
        <v>22</v>
      </c>
      <c r="C35" s="621"/>
      <c r="D35" s="621"/>
      <c r="E35" s="621"/>
    </row>
    <row r="36" spans="1:5" ht="16.5" customHeight="1" x14ac:dyDescent="0.3">
      <c r="A36" s="596"/>
      <c r="B36" s="620" t="s">
        <v>23</v>
      </c>
      <c r="C36" s="621"/>
      <c r="D36" s="621"/>
      <c r="E36" s="621"/>
    </row>
    <row r="37" spans="1:5" ht="15.75" customHeight="1" x14ac:dyDescent="0.3">
      <c r="A37" s="595"/>
      <c r="B37" s="595"/>
      <c r="C37" s="595"/>
      <c r="D37" s="595"/>
      <c r="E37" s="595"/>
    </row>
    <row r="38" spans="1:5" ht="16.5" customHeight="1" x14ac:dyDescent="0.3">
      <c r="A38" s="591" t="s">
        <v>1</v>
      </c>
      <c r="B38" s="592" t="s">
        <v>24</v>
      </c>
    </row>
    <row r="39" spans="1:5" ht="16.5" customHeight="1" x14ac:dyDescent="0.3">
      <c r="A39" s="596" t="s">
        <v>4</v>
      </c>
      <c r="B39" s="593"/>
      <c r="C39" s="595"/>
      <c r="D39" s="595"/>
      <c r="E39" s="595"/>
    </row>
    <row r="40" spans="1:5" ht="16.5" customHeight="1" x14ac:dyDescent="0.3">
      <c r="A40" s="596" t="s">
        <v>6</v>
      </c>
      <c r="B40" s="597"/>
      <c r="C40" s="595"/>
      <c r="D40" s="595"/>
      <c r="E40" s="595"/>
    </row>
    <row r="41" spans="1:5" ht="16.5" customHeight="1" x14ac:dyDescent="0.3">
      <c r="A41" s="593" t="s">
        <v>7</v>
      </c>
      <c r="B41" s="597"/>
      <c r="C41" s="595"/>
      <c r="D41" s="595"/>
      <c r="E41" s="595"/>
    </row>
    <row r="42" spans="1:5" ht="16.5" customHeight="1" x14ac:dyDescent="0.3">
      <c r="A42" s="593" t="s">
        <v>9</v>
      </c>
      <c r="B42" s="598"/>
      <c r="C42" s="595"/>
      <c r="D42" s="595"/>
      <c r="E42" s="595"/>
    </row>
    <row r="43" spans="1:5" ht="15.75" customHeight="1" x14ac:dyDescent="0.3">
      <c r="A43" s="595"/>
      <c r="B43" s="595"/>
      <c r="C43" s="595"/>
      <c r="D43" s="595"/>
      <c r="E43" s="595"/>
    </row>
    <row r="44" spans="1:5" ht="16.5" customHeight="1" x14ac:dyDescent="0.3">
      <c r="A44" s="599" t="s">
        <v>12</v>
      </c>
      <c r="B44" s="600" t="s">
        <v>13</v>
      </c>
      <c r="C44" s="599" t="s">
        <v>14</v>
      </c>
      <c r="D44" s="599" t="s">
        <v>15</v>
      </c>
      <c r="E44" s="599" t="s">
        <v>16</v>
      </c>
    </row>
    <row r="45" spans="1:5" ht="16.5" customHeight="1" x14ac:dyDescent="0.3">
      <c r="A45" s="601">
        <v>1</v>
      </c>
      <c r="B45" s="602">
        <v>3256014</v>
      </c>
      <c r="C45" s="602">
        <v>12800.8</v>
      </c>
      <c r="D45" s="603">
        <v>1.2</v>
      </c>
      <c r="E45" s="604">
        <v>4.5</v>
      </c>
    </row>
    <row r="46" spans="1:5" ht="16.5" customHeight="1" x14ac:dyDescent="0.3">
      <c r="A46" s="601">
        <v>2</v>
      </c>
      <c r="B46" s="602">
        <v>3247663</v>
      </c>
      <c r="C46" s="602">
        <v>12827.5</v>
      </c>
      <c r="D46" s="603">
        <v>1.2</v>
      </c>
      <c r="E46" s="603">
        <v>4.5</v>
      </c>
    </row>
    <row r="47" spans="1:5" ht="16.5" customHeight="1" x14ac:dyDescent="0.3">
      <c r="A47" s="601">
        <v>3</v>
      </c>
      <c r="B47" s="602">
        <v>3250365</v>
      </c>
      <c r="C47" s="602">
        <v>12805.7</v>
      </c>
      <c r="D47" s="603">
        <v>1.1000000000000001</v>
      </c>
      <c r="E47" s="603">
        <v>4.5</v>
      </c>
    </row>
    <row r="48" spans="1:5" ht="16.5" customHeight="1" x14ac:dyDescent="0.3">
      <c r="A48" s="601">
        <v>4</v>
      </c>
      <c r="B48" s="602">
        <v>3246653</v>
      </c>
      <c r="C48" s="602">
        <v>12778.3</v>
      </c>
      <c r="D48" s="603">
        <v>1.1000000000000001</v>
      </c>
      <c r="E48" s="603">
        <v>4.5</v>
      </c>
    </row>
    <row r="49" spans="1:7" ht="16.5" customHeight="1" x14ac:dyDescent="0.3">
      <c r="A49" s="601">
        <v>5</v>
      </c>
      <c r="B49" s="602">
        <v>3243670</v>
      </c>
      <c r="C49" s="602">
        <v>12721.5</v>
      </c>
      <c r="D49" s="603">
        <v>1.2</v>
      </c>
      <c r="E49" s="603">
        <v>4.5</v>
      </c>
    </row>
    <row r="50" spans="1:7" ht="16.5" customHeight="1" x14ac:dyDescent="0.3">
      <c r="A50" s="601">
        <v>6</v>
      </c>
      <c r="B50" s="605">
        <v>3239308</v>
      </c>
      <c r="C50" s="605">
        <v>12774.1</v>
      </c>
      <c r="D50" s="606">
        <v>1.1000000000000001</v>
      </c>
      <c r="E50" s="606">
        <v>4.3</v>
      </c>
    </row>
    <row r="51" spans="1:7" ht="16.5" customHeight="1" x14ac:dyDescent="0.3">
      <c r="A51" s="607" t="s">
        <v>17</v>
      </c>
      <c r="B51" s="608">
        <f>AVERAGE(B45:B50)</f>
        <v>3247278.8333333335</v>
      </c>
      <c r="C51" s="609">
        <f>AVERAGE(C45:C50)</f>
        <v>12784.650000000001</v>
      </c>
      <c r="D51" s="610">
        <f>AVERAGE(D45:D50)</f>
        <v>1.1500000000000001</v>
      </c>
      <c r="E51" s="610">
        <f>AVERAGE(E45:E50)</f>
        <v>4.4666666666666668</v>
      </c>
    </row>
    <row r="52" spans="1:7" ht="16.5" customHeight="1" x14ac:dyDescent="0.3">
      <c r="A52" s="611" t="s">
        <v>18</v>
      </c>
      <c r="B52" s="612">
        <f>(STDEV(B45:B50)/B51)</f>
        <v>1.7578784721686985E-3</v>
      </c>
      <c r="C52" s="613"/>
      <c r="D52" s="613"/>
      <c r="E52" s="614"/>
    </row>
    <row r="53" spans="1:7" s="589" customFormat="1" ht="16.5" customHeight="1" x14ac:dyDescent="0.3">
      <c r="A53" s="615" t="s">
        <v>19</v>
      </c>
      <c r="B53" s="616">
        <f>COUNT(B45:B50)</f>
        <v>6</v>
      </c>
      <c r="C53" s="617"/>
      <c r="D53" s="618"/>
      <c r="E53" s="619"/>
    </row>
    <row r="54" spans="1:7" s="589" customFormat="1" ht="15.75" customHeight="1" x14ac:dyDescent="0.3">
      <c r="A54" s="595"/>
      <c r="B54" s="595"/>
      <c r="C54" s="595"/>
      <c r="D54" s="595"/>
      <c r="E54" s="595"/>
    </row>
    <row r="55" spans="1:7" s="589" customFormat="1" ht="16.5" customHeight="1" x14ac:dyDescent="0.3">
      <c r="A55" s="596" t="s">
        <v>20</v>
      </c>
      <c r="B55" s="620" t="s">
        <v>21</v>
      </c>
      <c r="C55" s="621"/>
      <c r="D55" s="621"/>
      <c r="E55" s="621"/>
    </row>
    <row r="56" spans="1:7" ht="16.5" customHeight="1" x14ac:dyDescent="0.3">
      <c r="A56" s="596"/>
      <c r="B56" s="620" t="s">
        <v>22</v>
      </c>
      <c r="C56" s="621"/>
      <c r="D56" s="621"/>
      <c r="E56" s="621"/>
    </row>
    <row r="57" spans="1:7" ht="16.5" customHeight="1" x14ac:dyDescent="0.3">
      <c r="A57" s="596"/>
      <c r="B57" s="620" t="s">
        <v>23</v>
      </c>
      <c r="C57" s="621"/>
      <c r="D57" s="621"/>
      <c r="E57" s="621"/>
    </row>
    <row r="58" spans="1:7" ht="14.25" customHeight="1" thickBot="1" x14ac:dyDescent="0.35">
      <c r="A58" s="622"/>
      <c r="B58" s="623"/>
      <c r="D58" s="624"/>
      <c r="F58" s="625"/>
      <c r="G58" s="625"/>
    </row>
    <row r="59" spans="1:7" ht="15" customHeight="1" x14ac:dyDescent="0.3">
      <c r="B59" s="847" t="s">
        <v>25</v>
      </c>
      <c r="C59" s="847"/>
      <c r="E59" s="793" t="s">
        <v>26</v>
      </c>
      <c r="F59" s="627"/>
      <c r="G59" s="793" t="s">
        <v>27</v>
      </c>
    </row>
    <row r="60" spans="1:7" ht="15" customHeight="1" x14ac:dyDescent="0.3">
      <c r="A60" s="628" t="s">
        <v>28</v>
      </c>
      <c r="B60" s="629"/>
      <c r="C60" s="629"/>
      <c r="E60" s="629"/>
      <c r="G60" s="629"/>
    </row>
    <row r="61" spans="1:7" ht="15" customHeight="1" x14ac:dyDescent="0.3">
      <c r="A61" s="628" t="s">
        <v>29</v>
      </c>
      <c r="B61" s="630"/>
      <c r="C61" s="630"/>
      <c r="E61" s="630"/>
      <c r="G61" s="63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view="pageBreakPreview" zoomScale="60" zoomScaleNormal="100" workbookViewId="0">
      <selection activeCell="B20" sqref="B20"/>
    </sheetView>
  </sheetViews>
  <sheetFormatPr defaultColWidth="9.109375" defaultRowHeight="13.8" x14ac:dyDescent="0.3"/>
  <cols>
    <col min="1" max="1" width="27.5546875" style="888" customWidth="1"/>
    <col min="2" max="2" width="20.44140625" style="888" customWidth="1"/>
    <col min="3" max="3" width="31.88671875" style="888" customWidth="1"/>
    <col min="4" max="4" width="30.88671875" style="888" customWidth="1"/>
    <col min="5" max="5" width="29" style="888" customWidth="1"/>
    <col min="6" max="6" width="23.109375" style="888" customWidth="1"/>
    <col min="7" max="7" width="28.44140625" style="888" customWidth="1"/>
    <col min="8" max="8" width="21.5546875" style="888" customWidth="1"/>
    <col min="9" max="9" width="9.109375" style="888" customWidth="1"/>
    <col min="10" max="16384" width="9.109375" style="934"/>
  </cols>
  <sheetData>
    <row r="14" spans="1:6" ht="15" customHeight="1" x14ac:dyDescent="0.3">
      <c r="A14" s="887"/>
      <c r="C14" s="889"/>
      <c r="F14" s="889"/>
    </row>
    <row r="15" spans="1:6" ht="18.75" customHeight="1" x14ac:dyDescent="0.35">
      <c r="A15" s="890" t="s">
        <v>0</v>
      </c>
      <c r="B15" s="890"/>
      <c r="C15" s="890"/>
      <c r="D15" s="890"/>
      <c r="E15" s="890"/>
    </row>
    <row r="16" spans="1:6" ht="16.5" customHeight="1" x14ac:dyDescent="0.3">
      <c r="A16" s="891" t="s">
        <v>1</v>
      </c>
      <c r="B16" s="892" t="s">
        <v>2</v>
      </c>
    </row>
    <row r="17" spans="1:5" ht="16.5" customHeight="1" x14ac:dyDescent="0.3">
      <c r="A17" s="893" t="s">
        <v>3</v>
      </c>
      <c r="B17" s="893" t="s">
        <v>5</v>
      </c>
      <c r="D17" s="894"/>
      <c r="E17" s="895"/>
    </row>
    <row r="18" spans="1:5" ht="16.5" customHeight="1" x14ac:dyDescent="0.3">
      <c r="A18" s="896" t="s">
        <v>4</v>
      </c>
      <c r="B18" s="896" t="s">
        <v>132</v>
      </c>
      <c r="C18" s="895"/>
      <c r="D18" s="895"/>
      <c r="E18" s="895"/>
    </row>
    <row r="19" spans="1:5" ht="16.5" customHeight="1" x14ac:dyDescent="0.3">
      <c r="A19" s="896" t="s">
        <v>6</v>
      </c>
      <c r="B19" s="897">
        <v>99.5</v>
      </c>
      <c r="C19" s="895"/>
      <c r="D19" s="895"/>
      <c r="E19" s="895"/>
    </row>
    <row r="20" spans="1:5" ht="16.5" customHeight="1" x14ac:dyDescent="0.3">
      <c r="A20" s="893" t="s">
        <v>7</v>
      </c>
      <c r="B20" s="897">
        <v>40.270000000000003</v>
      </c>
      <c r="C20" s="895"/>
      <c r="D20" s="895"/>
      <c r="E20" s="895"/>
    </row>
    <row r="21" spans="1:5" ht="16.5" customHeight="1" x14ac:dyDescent="0.3">
      <c r="A21" s="893" t="s">
        <v>9</v>
      </c>
      <c r="B21" s="898">
        <v>0.40270000000000006</v>
      </c>
      <c r="C21" s="895"/>
      <c r="D21" s="895"/>
      <c r="E21" s="895"/>
    </row>
    <row r="22" spans="1:5" ht="15.75" customHeight="1" x14ac:dyDescent="0.3">
      <c r="A22" s="895"/>
      <c r="B22" s="895"/>
      <c r="C22" s="895"/>
      <c r="D22" s="895"/>
      <c r="E22" s="895"/>
    </row>
    <row r="23" spans="1:5" ht="16.5" customHeight="1" x14ac:dyDescent="0.3">
      <c r="A23" s="899" t="s">
        <v>12</v>
      </c>
      <c r="B23" s="900" t="s">
        <v>13</v>
      </c>
      <c r="C23" s="899" t="s">
        <v>14</v>
      </c>
      <c r="D23" s="899" t="s">
        <v>15</v>
      </c>
      <c r="E23" s="899" t="s">
        <v>16</v>
      </c>
    </row>
    <row r="24" spans="1:5" ht="16.5" customHeight="1" x14ac:dyDescent="0.3">
      <c r="A24" s="901">
        <v>1</v>
      </c>
      <c r="B24" s="902">
        <v>87437494</v>
      </c>
      <c r="C24" s="902">
        <v>9367.2800000000007</v>
      </c>
      <c r="D24" s="903">
        <v>1.1399999999999999</v>
      </c>
      <c r="E24" s="904">
        <v>3.17</v>
      </c>
    </row>
    <row r="25" spans="1:5" ht="16.5" customHeight="1" x14ac:dyDescent="0.3">
      <c r="A25" s="901">
        <v>2</v>
      </c>
      <c r="B25" s="902">
        <v>87516591</v>
      </c>
      <c r="C25" s="902">
        <v>6011.61</v>
      </c>
      <c r="D25" s="903">
        <v>1.17</v>
      </c>
      <c r="E25" s="903">
        <v>2.88</v>
      </c>
    </row>
    <row r="26" spans="1:5" ht="16.5" customHeight="1" x14ac:dyDescent="0.3">
      <c r="A26" s="901">
        <v>3</v>
      </c>
      <c r="B26" s="902">
        <v>87320555</v>
      </c>
      <c r="C26" s="902">
        <v>6262.97</v>
      </c>
      <c r="D26" s="903">
        <v>1.1200000000000001</v>
      </c>
      <c r="E26" s="903">
        <v>2.91</v>
      </c>
    </row>
    <row r="27" spans="1:5" ht="16.5" customHeight="1" x14ac:dyDescent="0.3">
      <c r="A27" s="901">
        <v>4</v>
      </c>
      <c r="B27" s="902">
        <v>87477350</v>
      </c>
      <c r="C27" s="902">
        <v>9351.2000000000007</v>
      </c>
      <c r="D27" s="903">
        <v>1.1100000000000001</v>
      </c>
      <c r="E27" s="903">
        <v>3.18</v>
      </c>
    </row>
    <row r="28" spans="1:5" ht="16.5" customHeight="1" x14ac:dyDescent="0.3">
      <c r="A28" s="901">
        <v>5</v>
      </c>
      <c r="B28" s="902">
        <v>88023509</v>
      </c>
      <c r="C28" s="902">
        <v>9163.92</v>
      </c>
      <c r="D28" s="903">
        <v>1.1399999999999999</v>
      </c>
      <c r="E28" s="903">
        <v>3.17</v>
      </c>
    </row>
    <row r="29" spans="1:5" ht="16.5" customHeight="1" x14ac:dyDescent="0.3">
      <c r="A29" s="901">
        <v>6</v>
      </c>
      <c r="B29" s="905">
        <v>87567070</v>
      </c>
      <c r="C29" s="905">
        <v>9166.9699999999993</v>
      </c>
      <c r="D29" s="906">
        <v>1.1200000000000001</v>
      </c>
      <c r="E29" s="906">
        <v>3.17</v>
      </c>
    </row>
    <row r="30" spans="1:5" ht="16.5" customHeight="1" x14ac:dyDescent="0.3">
      <c r="A30" s="907" t="s">
        <v>17</v>
      </c>
      <c r="B30" s="908">
        <f>AVERAGE(B24:B29)</f>
        <v>87557094.833333328</v>
      </c>
      <c r="C30" s="909">
        <f>AVERAGE(C24:C29)</f>
        <v>8220.6583333333347</v>
      </c>
      <c r="D30" s="910">
        <f>AVERAGE(D24:D29)</f>
        <v>1.1333333333333333</v>
      </c>
      <c r="E30" s="910">
        <f>AVERAGE(E24:E29)</f>
        <v>3.08</v>
      </c>
    </row>
    <row r="31" spans="1:5" ht="16.5" customHeight="1" x14ac:dyDescent="0.3">
      <c r="A31" s="911" t="s">
        <v>18</v>
      </c>
      <c r="B31" s="912">
        <f>(STDEV(B24:B29)/B30)</f>
        <v>2.7783943313930636E-3</v>
      </c>
      <c r="C31" s="913"/>
      <c r="D31" s="913"/>
      <c r="E31" s="914"/>
    </row>
    <row r="32" spans="1:5" s="888" customFormat="1" ht="16.5" customHeight="1" x14ac:dyDescent="0.3">
      <c r="A32" s="915" t="s">
        <v>19</v>
      </c>
      <c r="B32" s="916">
        <f>COUNT(B24:B29)</f>
        <v>6</v>
      </c>
      <c r="C32" s="917"/>
      <c r="D32" s="918"/>
      <c r="E32" s="919"/>
    </row>
    <row r="33" spans="1:5" s="888" customFormat="1" ht="15.75" customHeight="1" x14ac:dyDescent="0.3">
      <c r="A33" s="895"/>
      <c r="B33" s="895"/>
      <c r="C33" s="895"/>
      <c r="D33" s="895"/>
      <c r="E33" s="895"/>
    </row>
    <row r="34" spans="1:5" s="888" customFormat="1" ht="16.5" customHeight="1" x14ac:dyDescent="0.3">
      <c r="A34" s="896" t="s">
        <v>20</v>
      </c>
      <c r="B34" s="920" t="s">
        <v>21</v>
      </c>
      <c r="C34" s="921"/>
      <c r="D34" s="921"/>
      <c r="E34" s="921"/>
    </row>
    <row r="35" spans="1:5" ht="16.5" customHeight="1" x14ac:dyDescent="0.3">
      <c r="A35" s="896"/>
      <c r="B35" s="920" t="s">
        <v>144</v>
      </c>
      <c r="C35" s="921"/>
      <c r="D35" s="921"/>
      <c r="E35" s="921"/>
    </row>
    <row r="36" spans="1:5" ht="16.5" customHeight="1" x14ac:dyDescent="0.3">
      <c r="A36" s="896"/>
      <c r="B36" s="920" t="s">
        <v>23</v>
      </c>
      <c r="C36" s="921"/>
      <c r="D36" s="921"/>
      <c r="E36" s="921"/>
    </row>
    <row r="37" spans="1:5" ht="15.75" customHeight="1" x14ac:dyDescent="0.3">
      <c r="A37" s="895"/>
      <c r="B37" s="895"/>
      <c r="C37" s="895"/>
      <c r="D37" s="895"/>
      <c r="E37" s="895"/>
    </row>
    <row r="38" spans="1:5" ht="16.5" customHeight="1" x14ac:dyDescent="0.3">
      <c r="A38" s="891" t="s">
        <v>1</v>
      </c>
      <c r="B38" s="892" t="s">
        <v>24</v>
      </c>
    </row>
    <row r="39" spans="1:5" ht="16.5" customHeight="1" x14ac:dyDescent="0.3">
      <c r="A39" s="896" t="s">
        <v>4</v>
      </c>
      <c r="B39" s="896" t="s">
        <v>132</v>
      </c>
      <c r="C39" s="895"/>
      <c r="D39" s="895"/>
      <c r="E39" s="895"/>
    </row>
    <row r="40" spans="1:5" ht="16.5" customHeight="1" x14ac:dyDescent="0.3">
      <c r="A40" s="896" t="s">
        <v>6</v>
      </c>
      <c r="B40" s="897">
        <f>B19</f>
        <v>99.5</v>
      </c>
      <c r="C40" s="895"/>
      <c r="D40" s="895"/>
      <c r="E40" s="895"/>
    </row>
    <row r="41" spans="1:5" ht="16.5" customHeight="1" x14ac:dyDescent="0.3">
      <c r="A41" s="893" t="s">
        <v>7</v>
      </c>
      <c r="B41" s="897">
        <f>B20</f>
        <v>40.270000000000003</v>
      </c>
      <c r="C41" s="895"/>
      <c r="D41" s="895"/>
      <c r="E41" s="895"/>
    </row>
    <row r="42" spans="1:5" ht="16.5" customHeight="1" x14ac:dyDescent="0.3">
      <c r="A42" s="893" t="s">
        <v>9</v>
      </c>
      <c r="B42" s="898">
        <f>B41/50*25/50</f>
        <v>0.40270000000000006</v>
      </c>
      <c r="C42" s="895"/>
      <c r="D42" s="895"/>
      <c r="E42" s="895"/>
    </row>
    <row r="43" spans="1:5" ht="15.75" customHeight="1" x14ac:dyDescent="0.3">
      <c r="A43" s="895"/>
      <c r="B43" s="895"/>
      <c r="C43" s="895"/>
      <c r="D43" s="895"/>
      <c r="E43" s="895"/>
    </row>
    <row r="44" spans="1:5" ht="16.5" customHeight="1" x14ac:dyDescent="0.3">
      <c r="A44" s="899" t="s">
        <v>12</v>
      </c>
      <c r="B44" s="900" t="s">
        <v>13</v>
      </c>
      <c r="C44" s="899" t="s">
        <v>14</v>
      </c>
      <c r="D44" s="899" t="s">
        <v>15</v>
      </c>
      <c r="E44" s="899" t="s">
        <v>16</v>
      </c>
    </row>
    <row r="45" spans="1:5" ht="16.5" customHeight="1" x14ac:dyDescent="0.3">
      <c r="A45" s="901">
        <v>1</v>
      </c>
      <c r="B45" s="922" t="s">
        <v>143</v>
      </c>
      <c r="C45" s="923"/>
      <c r="D45" s="923"/>
      <c r="E45" s="924"/>
    </row>
    <row r="46" spans="1:5" ht="16.5" customHeight="1" x14ac:dyDescent="0.3">
      <c r="A46" s="901">
        <v>2</v>
      </c>
      <c r="B46" s="925"/>
      <c r="C46" s="926"/>
      <c r="D46" s="926"/>
      <c r="E46" s="927"/>
    </row>
    <row r="47" spans="1:5" ht="16.5" customHeight="1" x14ac:dyDescent="0.3">
      <c r="A47" s="901">
        <v>3</v>
      </c>
      <c r="B47" s="925"/>
      <c r="C47" s="926"/>
      <c r="D47" s="926"/>
      <c r="E47" s="927"/>
    </row>
    <row r="48" spans="1:5" ht="16.5" customHeight="1" x14ac:dyDescent="0.3">
      <c r="A48" s="901">
        <v>4</v>
      </c>
      <c r="B48" s="925"/>
      <c r="C48" s="926"/>
      <c r="D48" s="926"/>
      <c r="E48" s="927"/>
    </row>
    <row r="49" spans="1:7" ht="16.5" customHeight="1" x14ac:dyDescent="0.3">
      <c r="A49" s="901">
        <v>5</v>
      </c>
      <c r="B49" s="925"/>
      <c r="C49" s="926"/>
      <c r="D49" s="926"/>
      <c r="E49" s="927"/>
    </row>
    <row r="50" spans="1:7" ht="16.5" customHeight="1" x14ac:dyDescent="0.3">
      <c r="A50" s="901">
        <v>6</v>
      </c>
      <c r="B50" s="928"/>
      <c r="C50" s="929"/>
      <c r="D50" s="929"/>
      <c r="E50" s="930"/>
    </row>
    <row r="51" spans="1:7" ht="16.5" customHeight="1" x14ac:dyDescent="0.3">
      <c r="A51" s="907" t="s">
        <v>17</v>
      </c>
      <c r="B51" s="908" t="e">
        <f>AVERAGE(B45:B50)</f>
        <v>#DIV/0!</v>
      </c>
      <c r="C51" s="909" t="e">
        <f>AVERAGE(C45:C50)</f>
        <v>#DIV/0!</v>
      </c>
      <c r="D51" s="910" t="e">
        <f>AVERAGE(D45:D50)</f>
        <v>#DIV/0!</v>
      </c>
      <c r="E51" s="910" t="e">
        <f>AVERAGE(E45:E50)</f>
        <v>#DIV/0!</v>
      </c>
    </row>
    <row r="52" spans="1:7" ht="16.5" customHeight="1" x14ac:dyDescent="0.3">
      <c r="A52" s="911" t="s">
        <v>18</v>
      </c>
      <c r="B52" s="912" t="e">
        <f>(STDEV(B45:B50)/B51)</f>
        <v>#DIV/0!</v>
      </c>
      <c r="C52" s="913"/>
      <c r="D52" s="913"/>
      <c r="E52" s="914"/>
    </row>
    <row r="53" spans="1:7" s="888" customFormat="1" ht="16.5" customHeight="1" x14ac:dyDescent="0.3">
      <c r="A53" s="915" t="s">
        <v>19</v>
      </c>
      <c r="B53" s="916">
        <f>COUNT(B45:B50)</f>
        <v>0</v>
      </c>
      <c r="C53" s="917"/>
      <c r="D53" s="918"/>
      <c r="E53" s="919"/>
    </row>
    <row r="54" spans="1:7" s="888" customFormat="1" ht="15.75" customHeight="1" x14ac:dyDescent="0.3">
      <c r="A54" s="895"/>
      <c r="B54" s="895"/>
      <c r="C54" s="895"/>
      <c r="D54" s="895"/>
      <c r="E54" s="895"/>
    </row>
    <row r="55" spans="1:7" s="888" customFormat="1" ht="16.5" customHeight="1" x14ac:dyDescent="0.3">
      <c r="A55" s="896" t="s">
        <v>20</v>
      </c>
      <c r="B55" s="920" t="s">
        <v>21</v>
      </c>
      <c r="C55" s="921"/>
      <c r="D55" s="921"/>
      <c r="E55" s="921"/>
    </row>
    <row r="56" spans="1:7" ht="16.5" customHeight="1" x14ac:dyDescent="0.3">
      <c r="A56" s="896"/>
      <c r="B56" s="920" t="s">
        <v>22</v>
      </c>
      <c r="C56" s="921"/>
      <c r="D56" s="921"/>
      <c r="E56" s="921"/>
    </row>
    <row r="57" spans="1:7" ht="16.5" customHeight="1" x14ac:dyDescent="0.3">
      <c r="A57" s="896"/>
      <c r="B57" s="920" t="s">
        <v>23</v>
      </c>
      <c r="C57" s="921"/>
      <c r="D57" s="921"/>
      <c r="E57" s="921"/>
    </row>
    <row r="58" spans="1:7" ht="14.25" customHeight="1" thickBot="1" x14ac:dyDescent="0.35">
      <c r="A58" s="931"/>
      <c r="B58" s="932"/>
      <c r="D58" s="933"/>
      <c r="G58" s="934"/>
    </row>
    <row r="59" spans="1:7" ht="15" customHeight="1" x14ac:dyDescent="0.3">
      <c r="B59" s="935" t="s">
        <v>25</v>
      </c>
      <c r="C59" s="935"/>
      <c r="D59" s="936" t="s">
        <v>26</v>
      </c>
      <c r="E59" s="936" t="s">
        <v>27</v>
      </c>
    </row>
    <row r="60" spans="1:7" ht="27" customHeight="1" x14ac:dyDescent="0.3">
      <c r="A60" s="937" t="s">
        <v>28</v>
      </c>
      <c r="B60" s="938"/>
      <c r="C60" s="938"/>
      <c r="D60" s="938"/>
      <c r="E60" s="938"/>
    </row>
    <row r="61" spans="1:7" ht="28.8" customHeight="1" x14ac:dyDescent="0.3">
      <c r="A61" s="937" t="s">
        <v>29</v>
      </c>
      <c r="B61" s="939"/>
      <c r="C61" s="939"/>
      <c r="D61" s="939"/>
      <c r="E61" s="940"/>
    </row>
  </sheetData>
  <sheetProtection formatCells="0" formatColumns="0" formatRows="0" insertColumns="0" insertRows="0" insertHyperlinks="0" deleteColumns="0" deleteRows="0" sort="0" autoFilter="0" pivotTables="0"/>
  <mergeCells count="3">
    <mergeCell ref="A15:E15"/>
    <mergeCell ref="B45:E50"/>
    <mergeCell ref="B59:C59"/>
  </mergeCells>
  <pageMargins left="0.7" right="0.7" top="0.75" bottom="0.75" header="0.3" footer="0.3"/>
  <pageSetup scale="66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view="pageBreakPreview" zoomScale="60" zoomScaleNormal="100" workbookViewId="0">
      <selection activeCell="D18" sqref="D18"/>
    </sheetView>
  </sheetViews>
  <sheetFormatPr defaultColWidth="9.109375" defaultRowHeight="13.8" x14ac:dyDescent="0.3"/>
  <cols>
    <col min="1" max="1" width="27.5546875" style="888" customWidth="1"/>
    <col min="2" max="2" width="20.44140625" style="888" customWidth="1"/>
    <col min="3" max="3" width="35.109375" style="888" customWidth="1"/>
    <col min="4" max="4" width="32.6640625" style="888" customWidth="1"/>
    <col min="5" max="5" width="29.6640625" style="888" customWidth="1"/>
    <col min="6" max="6" width="23.109375" style="888" customWidth="1"/>
    <col min="7" max="7" width="28.44140625" style="888" customWidth="1"/>
    <col min="8" max="8" width="21.5546875" style="888" customWidth="1"/>
    <col min="9" max="9" width="9.109375" style="888" customWidth="1"/>
    <col min="10" max="16384" width="9.109375" style="934"/>
  </cols>
  <sheetData>
    <row r="14" spans="1:6" ht="15" customHeight="1" x14ac:dyDescent="0.3">
      <c r="A14" s="887"/>
      <c r="C14" s="889"/>
      <c r="F14" s="889"/>
    </row>
    <row r="15" spans="1:6" ht="18.75" customHeight="1" x14ac:dyDescent="0.35">
      <c r="A15" s="890" t="s">
        <v>0</v>
      </c>
      <c r="B15" s="890"/>
      <c r="C15" s="890"/>
      <c r="D15" s="890"/>
      <c r="E15" s="890"/>
    </row>
    <row r="16" spans="1:6" ht="16.5" customHeight="1" x14ac:dyDescent="0.3">
      <c r="A16" s="891" t="s">
        <v>1</v>
      </c>
      <c r="B16" s="892" t="s">
        <v>2</v>
      </c>
    </row>
    <row r="17" spans="1:5" ht="16.5" customHeight="1" x14ac:dyDescent="0.3">
      <c r="A17" s="893" t="s">
        <v>3</v>
      </c>
      <c r="B17" s="893" t="s">
        <v>5</v>
      </c>
      <c r="D17" s="894"/>
      <c r="E17" s="895"/>
    </row>
    <row r="18" spans="1:5" ht="16.5" customHeight="1" x14ac:dyDescent="0.3">
      <c r="A18" s="896" t="s">
        <v>4</v>
      </c>
      <c r="B18" s="894" t="s">
        <v>133</v>
      </c>
      <c r="C18" s="895"/>
      <c r="D18" s="895"/>
      <c r="E18" s="895"/>
    </row>
    <row r="19" spans="1:5" ht="16.5" customHeight="1" x14ac:dyDescent="0.3">
      <c r="A19" s="896" t="s">
        <v>6</v>
      </c>
      <c r="B19" s="897">
        <v>99.6</v>
      </c>
      <c r="C19" s="895"/>
      <c r="D19" s="895"/>
      <c r="E19" s="895"/>
    </row>
    <row r="20" spans="1:5" ht="16.5" customHeight="1" x14ac:dyDescent="0.3">
      <c r="A20" s="893" t="s">
        <v>7</v>
      </c>
      <c r="B20" s="897">
        <v>14.4</v>
      </c>
      <c r="C20" s="895"/>
      <c r="D20" s="895"/>
      <c r="E20" s="895"/>
    </row>
    <row r="21" spans="1:5" ht="16.5" customHeight="1" x14ac:dyDescent="0.3">
      <c r="A21" s="893" t="s">
        <v>9</v>
      </c>
      <c r="B21" s="898">
        <v>0.17280000000000001</v>
      </c>
      <c r="C21" s="895"/>
      <c r="D21" s="895"/>
      <c r="E21" s="895"/>
    </row>
    <row r="22" spans="1:5" ht="15.75" customHeight="1" x14ac:dyDescent="0.3">
      <c r="A22" s="895"/>
      <c r="B22" s="895"/>
      <c r="C22" s="895"/>
      <c r="D22" s="895"/>
      <c r="E22" s="895"/>
    </row>
    <row r="23" spans="1:5" ht="16.5" customHeight="1" x14ac:dyDescent="0.3">
      <c r="A23" s="899" t="s">
        <v>12</v>
      </c>
      <c r="B23" s="900" t="s">
        <v>13</v>
      </c>
      <c r="C23" s="899" t="s">
        <v>14</v>
      </c>
      <c r="D23" s="899" t="s">
        <v>15</v>
      </c>
      <c r="E23" s="899" t="s">
        <v>16</v>
      </c>
    </row>
    <row r="24" spans="1:5" ht="16.5" customHeight="1" x14ac:dyDescent="0.3">
      <c r="A24" s="901">
        <v>1</v>
      </c>
      <c r="B24" s="902">
        <v>49860274</v>
      </c>
      <c r="C24" s="902">
        <v>68038.03</v>
      </c>
      <c r="D24" s="903">
        <v>1.1399999999999999</v>
      </c>
      <c r="E24" s="904">
        <v>7.01</v>
      </c>
    </row>
    <row r="25" spans="1:5" ht="16.5" customHeight="1" x14ac:dyDescent="0.3">
      <c r="A25" s="901">
        <v>2</v>
      </c>
      <c r="B25" s="902">
        <v>50013796</v>
      </c>
      <c r="C25" s="902">
        <v>68000.95</v>
      </c>
      <c r="D25" s="903">
        <v>1.1000000000000001</v>
      </c>
      <c r="E25" s="903">
        <v>7.01</v>
      </c>
    </row>
    <row r="26" spans="1:5" ht="16.5" customHeight="1" x14ac:dyDescent="0.3">
      <c r="A26" s="901">
        <v>3</v>
      </c>
      <c r="B26" s="902">
        <v>49858324</v>
      </c>
      <c r="C26" s="902">
        <v>68302.66</v>
      </c>
      <c r="D26" s="903">
        <v>1.1599999999999999</v>
      </c>
      <c r="E26" s="903">
        <v>7.01</v>
      </c>
    </row>
    <row r="27" spans="1:5" ht="16.5" customHeight="1" x14ac:dyDescent="0.3">
      <c r="A27" s="901">
        <v>4</v>
      </c>
      <c r="B27" s="902">
        <v>50102811</v>
      </c>
      <c r="C27" s="902">
        <v>68705.02</v>
      </c>
      <c r="D27" s="903">
        <v>1.1299999999999999</v>
      </c>
      <c r="E27" s="903">
        <v>7.03</v>
      </c>
    </row>
    <row r="28" spans="1:5" ht="16.5" customHeight="1" x14ac:dyDescent="0.3">
      <c r="A28" s="901">
        <v>5</v>
      </c>
      <c r="B28" s="902">
        <v>49995776</v>
      </c>
      <c r="C28" s="902">
        <v>68681.38</v>
      </c>
      <c r="D28" s="903">
        <v>1.1299999999999999</v>
      </c>
      <c r="E28" s="903">
        <v>7.02</v>
      </c>
    </row>
    <row r="29" spans="1:5" ht="16.5" customHeight="1" x14ac:dyDescent="0.3">
      <c r="A29" s="901">
        <v>6</v>
      </c>
      <c r="B29" s="905">
        <v>50099415</v>
      </c>
      <c r="C29" s="905">
        <v>68683.100000000006</v>
      </c>
      <c r="D29" s="906">
        <v>1.1000000000000001</v>
      </c>
      <c r="E29" s="906">
        <v>7.02</v>
      </c>
    </row>
    <row r="30" spans="1:5" ht="16.5" customHeight="1" x14ac:dyDescent="0.3">
      <c r="A30" s="907" t="s">
        <v>17</v>
      </c>
      <c r="B30" s="908">
        <f>AVERAGE(B24:B29)</f>
        <v>49988399.333333336</v>
      </c>
      <c r="C30" s="909">
        <f>AVERAGE(C24:C29)</f>
        <v>68401.856666666674</v>
      </c>
      <c r="D30" s="910">
        <f>AVERAGE(D24:D29)</f>
        <v>1.1266666666666667</v>
      </c>
      <c r="E30" s="910">
        <f>AVERAGE(E24:E29)</f>
        <v>7.0166666666666657</v>
      </c>
    </row>
    <row r="31" spans="1:5" ht="16.5" customHeight="1" x14ac:dyDescent="0.3">
      <c r="A31" s="911" t="s">
        <v>18</v>
      </c>
      <c r="B31" s="912">
        <f>(STDEV(B24:B29)/B30)</f>
        <v>2.181324419591354E-3</v>
      </c>
      <c r="C31" s="913"/>
      <c r="D31" s="913"/>
      <c r="E31" s="914"/>
    </row>
    <row r="32" spans="1:5" s="888" customFormat="1" ht="16.5" customHeight="1" x14ac:dyDescent="0.3">
      <c r="A32" s="915" t="s">
        <v>19</v>
      </c>
      <c r="B32" s="916">
        <f>COUNT(B24:B29)</f>
        <v>6</v>
      </c>
      <c r="C32" s="917"/>
      <c r="D32" s="918"/>
      <c r="E32" s="919"/>
    </row>
    <row r="33" spans="1:5" s="888" customFormat="1" ht="15.75" customHeight="1" x14ac:dyDescent="0.3">
      <c r="A33" s="895"/>
      <c r="B33" s="895"/>
      <c r="C33" s="895"/>
      <c r="D33" s="895"/>
      <c r="E33" s="895"/>
    </row>
    <row r="34" spans="1:5" s="888" customFormat="1" ht="16.5" customHeight="1" x14ac:dyDescent="0.3">
      <c r="A34" s="896" t="s">
        <v>20</v>
      </c>
      <c r="B34" s="920" t="s">
        <v>21</v>
      </c>
      <c r="C34" s="921"/>
      <c r="D34" s="921"/>
      <c r="E34" s="921"/>
    </row>
    <row r="35" spans="1:5" ht="16.5" customHeight="1" x14ac:dyDescent="0.3">
      <c r="A35" s="896"/>
      <c r="B35" s="920" t="s">
        <v>22</v>
      </c>
      <c r="C35" s="921"/>
      <c r="D35" s="921"/>
      <c r="E35" s="921"/>
    </row>
    <row r="36" spans="1:5" ht="16.5" customHeight="1" x14ac:dyDescent="0.3">
      <c r="A36" s="896"/>
      <c r="B36" s="920" t="s">
        <v>23</v>
      </c>
      <c r="C36" s="921"/>
      <c r="D36" s="921"/>
      <c r="E36" s="921"/>
    </row>
    <row r="37" spans="1:5" ht="15.75" customHeight="1" x14ac:dyDescent="0.3">
      <c r="A37" s="895"/>
      <c r="B37" s="895"/>
      <c r="C37" s="895"/>
      <c r="D37" s="895"/>
      <c r="E37" s="895"/>
    </row>
    <row r="38" spans="1:5" ht="16.5" customHeight="1" x14ac:dyDescent="0.3">
      <c r="A38" s="891" t="s">
        <v>1</v>
      </c>
      <c r="B38" s="941" t="s">
        <v>24</v>
      </c>
    </row>
    <row r="39" spans="1:5" ht="16.5" customHeight="1" x14ac:dyDescent="0.3">
      <c r="A39" s="896" t="s">
        <v>4</v>
      </c>
      <c r="B39" s="894" t="s">
        <v>133</v>
      </c>
      <c r="C39" s="895"/>
      <c r="D39" s="895"/>
      <c r="E39" s="895"/>
    </row>
    <row r="40" spans="1:5" ht="16.5" customHeight="1" x14ac:dyDescent="0.3">
      <c r="A40" s="896" t="s">
        <v>6</v>
      </c>
      <c r="B40" s="897">
        <f>'SST I'!B40</f>
        <v>98.5</v>
      </c>
      <c r="C40" s="895"/>
      <c r="D40" s="895"/>
      <c r="E40" s="895"/>
    </row>
    <row r="41" spans="1:5" ht="16.5" customHeight="1" x14ac:dyDescent="0.3">
      <c r="A41" s="893" t="s">
        <v>7</v>
      </c>
      <c r="B41" s="897">
        <v>14.4</v>
      </c>
      <c r="C41" s="895"/>
      <c r="D41" s="895"/>
      <c r="E41" s="895"/>
    </row>
    <row r="42" spans="1:5" ht="16.5" customHeight="1" x14ac:dyDescent="0.3">
      <c r="A42" s="893" t="s">
        <v>9</v>
      </c>
      <c r="B42" s="898">
        <f>B41/5*3/50</f>
        <v>0.17280000000000001</v>
      </c>
      <c r="C42" s="895"/>
      <c r="D42" s="895"/>
      <c r="E42" s="895"/>
    </row>
    <row r="43" spans="1:5" ht="15.75" customHeight="1" x14ac:dyDescent="0.3">
      <c r="A43" s="895"/>
      <c r="B43" s="895"/>
      <c r="C43" s="895"/>
      <c r="D43" s="895"/>
      <c r="E43" s="895"/>
    </row>
    <row r="44" spans="1:5" ht="16.5" customHeight="1" x14ac:dyDescent="0.3">
      <c r="A44" s="899" t="s">
        <v>12</v>
      </c>
      <c r="B44" s="900" t="s">
        <v>13</v>
      </c>
      <c r="C44" s="899" t="s">
        <v>14</v>
      </c>
      <c r="D44" s="899" t="s">
        <v>15</v>
      </c>
      <c r="E44" s="899" t="s">
        <v>16</v>
      </c>
    </row>
    <row r="45" spans="1:5" ht="16.5" customHeight="1" x14ac:dyDescent="0.3">
      <c r="A45" s="901">
        <v>1</v>
      </c>
      <c r="B45" s="922" t="s">
        <v>143</v>
      </c>
      <c r="C45" s="923"/>
      <c r="D45" s="923"/>
      <c r="E45" s="924"/>
    </row>
    <row r="46" spans="1:5" ht="16.5" customHeight="1" x14ac:dyDescent="0.3">
      <c r="A46" s="901">
        <v>2</v>
      </c>
      <c r="B46" s="925"/>
      <c r="C46" s="926"/>
      <c r="D46" s="926"/>
      <c r="E46" s="927"/>
    </row>
    <row r="47" spans="1:5" ht="16.5" customHeight="1" x14ac:dyDescent="0.3">
      <c r="A47" s="901">
        <v>3</v>
      </c>
      <c r="B47" s="925"/>
      <c r="C47" s="926"/>
      <c r="D47" s="926"/>
      <c r="E47" s="927"/>
    </row>
    <row r="48" spans="1:5" ht="16.5" customHeight="1" x14ac:dyDescent="0.3">
      <c r="A48" s="901">
        <v>4</v>
      </c>
      <c r="B48" s="925"/>
      <c r="C48" s="926"/>
      <c r="D48" s="926"/>
      <c r="E48" s="927"/>
    </row>
    <row r="49" spans="1:7" ht="16.5" customHeight="1" x14ac:dyDescent="0.3">
      <c r="A49" s="901">
        <v>5</v>
      </c>
      <c r="B49" s="925"/>
      <c r="C49" s="926"/>
      <c r="D49" s="926"/>
      <c r="E49" s="927"/>
    </row>
    <row r="50" spans="1:7" ht="16.5" customHeight="1" x14ac:dyDescent="0.3">
      <c r="A50" s="901">
        <v>6</v>
      </c>
      <c r="B50" s="928"/>
      <c r="C50" s="929"/>
      <c r="D50" s="929"/>
      <c r="E50" s="930"/>
    </row>
    <row r="51" spans="1:7" ht="16.5" customHeight="1" x14ac:dyDescent="0.3">
      <c r="A51" s="907" t="s">
        <v>17</v>
      </c>
      <c r="B51" s="908" t="e">
        <f>AVERAGE(B45:B50)</f>
        <v>#DIV/0!</v>
      </c>
      <c r="C51" s="909" t="e">
        <f>AVERAGE(C45:C50)</f>
        <v>#DIV/0!</v>
      </c>
      <c r="D51" s="910" t="e">
        <f>AVERAGE(D45:D50)</f>
        <v>#DIV/0!</v>
      </c>
      <c r="E51" s="910" t="e">
        <f>AVERAGE(E45:E50)</f>
        <v>#DIV/0!</v>
      </c>
    </row>
    <row r="52" spans="1:7" ht="16.5" customHeight="1" x14ac:dyDescent="0.3">
      <c r="A52" s="911" t="s">
        <v>18</v>
      </c>
      <c r="B52" s="912" t="e">
        <f>(STDEV(B45:B50)/B51)</f>
        <v>#DIV/0!</v>
      </c>
      <c r="C52" s="913"/>
      <c r="D52" s="913"/>
      <c r="E52" s="914"/>
    </row>
    <row r="53" spans="1:7" s="888" customFormat="1" ht="16.5" customHeight="1" x14ac:dyDescent="0.3">
      <c r="A53" s="915" t="s">
        <v>19</v>
      </c>
      <c r="B53" s="916">
        <f>COUNT(B45:B50)</f>
        <v>0</v>
      </c>
      <c r="C53" s="917"/>
      <c r="D53" s="918"/>
      <c r="E53" s="919"/>
    </row>
    <row r="54" spans="1:7" s="888" customFormat="1" ht="15.75" customHeight="1" x14ac:dyDescent="0.3">
      <c r="A54" s="895"/>
      <c r="B54" s="895"/>
      <c r="C54" s="895"/>
      <c r="D54" s="895"/>
      <c r="E54" s="895"/>
    </row>
    <row r="55" spans="1:7" s="888" customFormat="1" ht="16.5" customHeight="1" x14ac:dyDescent="0.3">
      <c r="A55" s="896" t="s">
        <v>20</v>
      </c>
      <c r="B55" s="920" t="s">
        <v>21</v>
      </c>
      <c r="C55" s="921"/>
      <c r="D55" s="921"/>
      <c r="E55" s="921"/>
    </row>
    <row r="56" spans="1:7" ht="16.5" customHeight="1" x14ac:dyDescent="0.3">
      <c r="A56" s="896"/>
      <c r="B56" s="920" t="s">
        <v>22</v>
      </c>
      <c r="C56" s="921"/>
      <c r="D56" s="921"/>
      <c r="E56" s="921"/>
    </row>
    <row r="57" spans="1:7" ht="16.5" customHeight="1" x14ac:dyDescent="0.3">
      <c r="A57" s="896"/>
      <c r="B57" s="920" t="s">
        <v>23</v>
      </c>
      <c r="C57" s="921"/>
      <c r="D57" s="921"/>
      <c r="E57" s="921"/>
    </row>
    <row r="58" spans="1:7" ht="14.25" customHeight="1" thickBot="1" x14ac:dyDescent="0.35">
      <c r="A58" s="931"/>
      <c r="B58" s="932"/>
      <c r="D58" s="933"/>
      <c r="F58" s="934"/>
      <c r="G58" s="934"/>
    </row>
    <row r="59" spans="1:7" ht="15" customHeight="1" x14ac:dyDescent="0.3">
      <c r="B59" s="935" t="s">
        <v>25</v>
      </c>
      <c r="C59" s="935"/>
      <c r="D59" s="936" t="s">
        <v>26</v>
      </c>
      <c r="E59" s="936" t="s">
        <v>27</v>
      </c>
    </row>
    <row r="60" spans="1:7" ht="25.2" customHeight="1" x14ac:dyDescent="0.3">
      <c r="A60" s="937" t="s">
        <v>28</v>
      </c>
      <c r="B60" s="938"/>
      <c r="C60" s="938"/>
      <c r="D60" s="938"/>
      <c r="E60" s="938"/>
    </row>
    <row r="61" spans="1:7" ht="31.2" customHeight="1" x14ac:dyDescent="0.3">
      <c r="A61" s="937" t="s">
        <v>29</v>
      </c>
      <c r="B61" s="939"/>
      <c r="C61" s="939"/>
      <c r="D61" s="939"/>
      <c r="E61" s="940"/>
    </row>
  </sheetData>
  <sheetProtection formatCells="0" formatColumns="0" formatRows="0" insertColumns="0" insertRows="0" insertHyperlinks="0" deleteColumns="0" deleteRows="0" sort="0" autoFilter="0" pivotTables="0"/>
  <mergeCells count="3">
    <mergeCell ref="A15:E15"/>
    <mergeCell ref="B45:E50"/>
    <mergeCell ref="B59:C59"/>
  </mergeCells>
  <pageMargins left="0.7" right="0.7" top="0.75" bottom="0.75" header="0.3" footer="0.3"/>
  <pageSetup scale="6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1" workbookViewId="0">
      <selection activeCell="E45" sqref="E45"/>
    </sheetView>
  </sheetViews>
  <sheetFormatPr defaultColWidth="9.109375" defaultRowHeight="13.8" x14ac:dyDescent="0.3"/>
  <cols>
    <col min="1" max="1" width="15.5546875" style="543" customWidth="1"/>
    <col min="2" max="2" width="18.44140625" style="543" customWidth="1"/>
    <col min="3" max="3" width="14.33203125" style="543" customWidth="1"/>
    <col min="4" max="4" width="15" style="543" customWidth="1"/>
    <col min="5" max="5" width="9.109375" style="543" customWidth="1"/>
    <col min="6" max="6" width="27.88671875" style="543" customWidth="1"/>
    <col min="7" max="7" width="12.33203125" style="543" customWidth="1"/>
    <col min="8" max="8" width="9.109375" style="543" customWidth="1"/>
    <col min="9" max="16384" width="9.109375" style="544"/>
  </cols>
  <sheetData>
    <row r="10" spans="1:7" ht="13.5" customHeight="1" thickBot="1" x14ac:dyDescent="0.35"/>
    <row r="11" spans="1:7" ht="13.5" customHeight="1" thickBot="1" x14ac:dyDescent="0.35">
      <c r="A11" s="800" t="s">
        <v>30</v>
      </c>
      <c r="B11" s="801"/>
      <c r="C11" s="801"/>
      <c r="D11" s="801"/>
      <c r="E11" s="801"/>
      <c r="F11" s="802"/>
      <c r="G11" s="545"/>
    </row>
    <row r="12" spans="1:7" ht="16.5" customHeight="1" x14ac:dyDescent="0.3">
      <c r="A12" s="803" t="s">
        <v>31</v>
      </c>
      <c r="B12" s="803"/>
      <c r="C12" s="803"/>
      <c r="D12" s="803"/>
      <c r="E12" s="803"/>
      <c r="F12" s="803"/>
      <c r="G12" s="546"/>
    </row>
    <row r="14" spans="1:7" ht="16.5" customHeight="1" x14ac:dyDescent="0.3">
      <c r="A14" s="804" t="s">
        <v>32</v>
      </c>
      <c r="B14" s="804"/>
      <c r="C14" s="547" t="s">
        <v>5</v>
      </c>
    </row>
    <row r="15" spans="1:7" ht="16.5" customHeight="1" x14ac:dyDescent="0.3">
      <c r="A15" s="804" t="s">
        <v>33</v>
      </c>
      <c r="B15" s="804"/>
      <c r="C15" s="547" t="s">
        <v>136</v>
      </c>
    </row>
    <row r="16" spans="1:7" ht="16.5" customHeight="1" x14ac:dyDescent="0.3">
      <c r="A16" s="804" t="s">
        <v>34</v>
      </c>
      <c r="B16" s="804"/>
      <c r="C16" s="547" t="s">
        <v>8</v>
      </c>
    </row>
    <row r="17" spans="1:5" ht="16.5" customHeight="1" x14ac:dyDescent="0.3">
      <c r="A17" s="804" t="s">
        <v>35</v>
      </c>
      <c r="B17" s="804"/>
      <c r="C17" s="547" t="s">
        <v>10</v>
      </c>
    </row>
    <row r="18" spans="1:5" ht="16.5" customHeight="1" x14ac:dyDescent="0.3">
      <c r="A18" s="804" t="s">
        <v>36</v>
      </c>
      <c r="B18" s="804"/>
      <c r="C18" s="548" t="s">
        <v>137</v>
      </c>
    </row>
    <row r="19" spans="1:5" ht="16.5" customHeight="1" x14ac:dyDescent="0.3">
      <c r="A19" s="804" t="s">
        <v>37</v>
      </c>
      <c r="B19" s="804"/>
      <c r="C19" s="548" t="e">
        <f>#REF!</f>
        <v>#REF!</v>
      </c>
    </row>
    <row r="20" spans="1:5" ht="16.5" customHeight="1" x14ac:dyDescent="0.3">
      <c r="A20" s="549"/>
      <c r="B20" s="549"/>
      <c r="C20" s="550"/>
    </row>
    <row r="21" spans="1:5" ht="16.5" customHeight="1" x14ac:dyDescent="0.3">
      <c r="A21" s="803" t="s">
        <v>1</v>
      </c>
      <c r="B21" s="803"/>
      <c r="C21" s="551" t="s">
        <v>38</v>
      </c>
      <c r="D21" s="552"/>
    </row>
    <row r="22" spans="1:5" ht="15.75" customHeight="1" thickBot="1" x14ac:dyDescent="0.35">
      <c r="A22" s="805"/>
      <c r="B22" s="805"/>
      <c r="C22" s="553"/>
      <c r="D22" s="805"/>
      <c r="E22" s="805"/>
    </row>
    <row r="23" spans="1:5" ht="33.75" customHeight="1" thickBot="1" x14ac:dyDescent="0.35">
      <c r="C23" s="554" t="s">
        <v>39</v>
      </c>
      <c r="D23" s="555" t="s">
        <v>40</v>
      </c>
      <c r="E23" s="556"/>
    </row>
    <row r="24" spans="1:5" ht="15.75" customHeight="1" x14ac:dyDescent="0.3">
      <c r="C24" s="557">
        <v>1245.3499999999999</v>
      </c>
      <c r="D24" s="558">
        <f t="shared" ref="D24:D43" si="0">(C24-$C$46)/$C$46</f>
        <v>-9.7088845497965981E-3</v>
      </c>
      <c r="E24" s="559"/>
    </row>
    <row r="25" spans="1:5" ht="15.75" customHeight="1" x14ac:dyDescent="0.3">
      <c r="C25" s="557">
        <v>1265.27</v>
      </c>
      <c r="D25" s="560">
        <f t="shared" si="0"/>
        <v>6.1313202277905252E-3</v>
      </c>
      <c r="E25" s="559"/>
    </row>
    <row r="26" spans="1:5" ht="15.75" customHeight="1" x14ac:dyDescent="0.3">
      <c r="C26" s="557">
        <v>1246.5999999999999</v>
      </c>
      <c r="D26" s="560">
        <f t="shared" si="0"/>
        <v>-8.7148957961829532E-3</v>
      </c>
      <c r="E26" s="559"/>
    </row>
    <row r="27" spans="1:5" ht="15.75" customHeight="1" x14ac:dyDescent="0.3">
      <c r="C27" s="557">
        <v>1265.01</v>
      </c>
      <c r="D27" s="560">
        <f t="shared" si="0"/>
        <v>5.9245705670388938E-3</v>
      </c>
      <c r="E27" s="559"/>
    </row>
    <row r="28" spans="1:5" ht="15.75" customHeight="1" x14ac:dyDescent="0.3">
      <c r="C28" s="557">
        <v>1249.3499999999999</v>
      </c>
      <c r="D28" s="560">
        <f t="shared" si="0"/>
        <v>-6.5281205382329306E-3</v>
      </c>
      <c r="E28" s="559"/>
    </row>
    <row r="29" spans="1:5" ht="15.75" customHeight="1" x14ac:dyDescent="0.3">
      <c r="C29" s="557">
        <v>1258.4100000000001</v>
      </c>
      <c r="D29" s="560">
        <f t="shared" si="0"/>
        <v>6.7630994795891443E-4</v>
      </c>
      <c r="E29" s="559"/>
    </row>
    <row r="30" spans="1:5" ht="15.75" customHeight="1" x14ac:dyDescent="0.3">
      <c r="C30" s="557">
        <v>1263.92</v>
      </c>
      <c r="D30" s="560">
        <f t="shared" si="0"/>
        <v>5.05781237388786E-3</v>
      </c>
      <c r="E30" s="559"/>
    </row>
    <row r="31" spans="1:5" ht="15.75" customHeight="1" x14ac:dyDescent="0.3">
      <c r="C31" s="557">
        <v>1265.33</v>
      </c>
      <c r="D31" s="560">
        <f t="shared" si="0"/>
        <v>6.1790316879639373E-3</v>
      </c>
      <c r="E31" s="559"/>
    </row>
    <row r="32" spans="1:5" ht="15.75" customHeight="1" x14ac:dyDescent="0.3">
      <c r="C32" s="557">
        <v>1247.1099999999999</v>
      </c>
      <c r="D32" s="560">
        <f t="shared" si="0"/>
        <v>-8.3093483847085925E-3</v>
      </c>
      <c r="E32" s="559"/>
    </row>
    <row r="33" spans="1:7" ht="15.75" customHeight="1" x14ac:dyDescent="0.3">
      <c r="C33" s="557">
        <v>1224.52</v>
      </c>
      <c r="D33" s="560">
        <f t="shared" si="0"/>
        <v>-2.6272713140014343E-2</v>
      </c>
      <c r="E33" s="559"/>
    </row>
    <row r="34" spans="1:7" ht="15.75" customHeight="1" x14ac:dyDescent="0.3">
      <c r="C34" s="557">
        <v>1270.68</v>
      </c>
      <c r="D34" s="560">
        <f t="shared" si="0"/>
        <v>1.0433303553430452E-2</v>
      </c>
      <c r="E34" s="559"/>
    </row>
    <row r="35" spans="1:7" ht="15.75" customHeight="1" x14ac:dyDescent="0.3">
      <c r="C35" s="557">
        <v>1263.68</v>
      </c>
      <c r="D35" s="560">
        <f t="shared" si="0"/>
        <v>4.8669665331940327E-3</v>
      </c>
      <c r="E35" s="559"/>
    </row>
    <row r="36" spans="1:7" ht="15.75" customHeight="1" x14ac:dyDescent="0.3">
      <c r="C36" s="557">
        <v>1259.23</v>
      </c>
      <c r="D36" s="560">
        <f t="shared" si="0"/>
        <v>1.3283665703294157E-3</v>
      </c>
      <c r="E36" s="559"/>
    </row>
    <row r="37" spans="1:7" ht="15.75" customHeight="1" x14ac:dyDescent="0.3">
      <c r="C37" s="557">
        <v>1256.54</v>
      </c>
      <c r="D37" s="560">
        <f t="shared" si="0"/>
        <v>-8.1069722744719441E-4</v>
      </c>
      <c r="E37" s="559"/>
    </row>
    <row r="38" spans="1:7" ht="15.75" customHeight="1" x14ac:dyDescent="0.3">
      <c r="C38" s="557">
        <v>1264.55</v>
      </c>
      <c r="D38" s="560">
        <f t="shared" si="0"/>
        <v>5.5587827057090432E-3</v>
      </c>
      <c r="E38" s="559"/>
    </row>
    <row r="39" spans="1:7" ht="15.75" customHeight="1" x14ac:dyDescent="0.3">
      <c r="C39" s="557">
        <v>1270.05</v>
      </c>
      <c r="D39" s="560">
        <f t="shared" si="0"/>
        <v>9.9323332216090868E-3</v>
      </c>
      <c r="E39" s="559"/>
    </row>
    <row r="40" spans="1:7" ht="15.75" customHeight="1" x14ac:dyDescent="0.3">
      <c r="C40" s="557">
        <v>1248.98</v>
      </c>
      <c r="D40" s="560">
        <f t="shared" si="0"/>
        <v>-6.8223412093024833E-3</v>
      </c>
      <c r="E40" s="559"/>
    </row>
    <row r="41" spans="1:7" ht="15.75" customHeight="1" x14ac:dyDescent="0.3">
      <c r="C41" s="557">
        <v>1263.33</v>
      </c>
      <c r="D41" s="560">
        <f t="shared" si="0"/>
        <v>4.5886496821821027E-3</v>
      </c>
      <c r="E41" s="559"/>
    </row>
    <row r="42" spans="1:7" ht="15.75" customHeight="1" x14ac:dyDescent="0.3">
      <c r="C42" s="557">
        <v>1262.1300000000001</v>
      </c>
      <c r="D42" s="560">
        <f t="shared" si="0"/>
        <v>3.6344204787131474E-3</v>
      </c>
      <c r="E42" s="559"/>
    </row>
    <row r="43" spans="1:7" ht="16.5" customHeight="1" thickBot="1" x14ac:dyDescent="0.35">
      <c r="C43" s="561">
        <v>1261.1500000000001</v>
      </c>
      <c r="D43" s="562">
        <f t="shared" si="0"/>
        <v>2.8551332958800342E-3</v>
      </c>
      <c r="E43" s="559"/>
    </row>
    <row r="44" spans="1:7" ht="16.5" customHeight="1" thickBot="1" x14ac:dyDescent="0.35">
      <c r="C44" s="563"/>
      <c r="D44" s="559"/>
      <c r="E44" s="564"/>
    </row>
    <row r="45" spans="1:7" ht="16.5" customHeight="1" thickBot="1" x14ac:dyDescent="0.35">
      <c r="B45" s="565" t="s">
        <v>41</v>
      </c>
      <c r="C45" s="566">
        <f>SUM(C24:C44)</f>
        <v>25151.19</v>
      </c>
      <c r="D45" s="567"/>
      <c r="E45" s="563"/>
    </row>
    <row r="46" spans="1:7" ht="17.25" customHeight="1" thickBot="1" x14ac:dyDescent="0.35">
      <c r="B46" s="565" t="s">
        <v>42</v>
      </c>
      <c r="C46" s="568">
        <f>AVERAGE(C24:C44)</f>
        <v>1257.5594999999998</v>
      </c>
      <c r="E46" s="569"/>
    </row>
    <row r="47" spans="1:7" ht="17.25" customHeight="1" thickBot="1" x14ac:dyDescent="0.35">
      <c r="A47" s="547"/>
      <c r="B47" s="570"/>
      <c r="D47" s="571"/>
      <c r="E47" s="569"/>
    </row>
    <row r="48" spans="1:7" ht="33.75" customHeight="1" thickBot="1" x14ac:dyDescent="0.35">
      <c r="B48" s="572" t="s">
        <v>42</v>
      </c>
      <c r="C48" s="555" t="s">
        <v>43</v>
      </c>
      <c r="D48" s="573"/>
      <c r="G48" s="571"/>
    </row>
    <row r="49" spans="1:6" ht="17.25" customHeight="1" thickBot="1" x14ac:dyDescent="0.35">
      <c r="B49" s="798">
        <f>C46</f>
        <v>1257.5594999999998</v>
      </c>
      <c r="C49" s="574">
        <f>-IF(C46&lt;=80,10%,IF(C46&lt;250,7.5%,5%))</f>
        <v>-0.05</v>
      </c>
      <c r="D49" s="575">
        <f>IF(C46&lt;=80,C46*0.9,IF(C46&lt;250,C46*0.925,C46*0.95))</f>
        <v>1194.6815249999997</v>
      </c>
    </row>
    <row r="50" spans="1:6" ht="17.25" customHeight="1" thickBot="1" x14ac:dyDescent="0.35">
      <c r="B50" s="799"/>
      <c r="C50" s="576">
        <f>IF(C46&lt;=80, 10%, IF(C46&lt;250, 7.5%, 5%))</f>
        <v>0.05</v>
      </c>
      <c r="D50" s="575">
        <f>IF(C46&lt;=80, C46*1.1, IF(C46&lt;250, C46*1.075, C46*1.05))</f>
        <v>1320.4374749999999</v>
      </c>
    </row>
    <row r="51" spans="1:6" ht="16.5" customHeight="1" thickBot="1" x14ac:dyDescent="0.35">
      <c r="A51" s="577"/>
      <c r="B51" s="578"/>
      <c r="C51" s="547"/>
      <c r="D51" s="579"/>
      <c r="E51" s="547"/>
      <c r="F51" s="552"/>
    </row>
    <row r="52" spans="1:6" ht="16.5" customHeight="1" x14ac:dyDescent="0.3">
      <c r="A52" s="547"/>
      <c r="B52" s="580" t="s">
        <v>25</v>
      </c>
      <c r="C52" s="580"/>
      <c r="D52" s="581" t="s">
        <v>26</v>
      </c>
      <c r="E52" s="582"/>
      <c r="F52" s="581" t="s">
        <v>27</v>
      </c>
    </row>
    <row r="53" spans="1:6" ht="34.5" customHeight="1" x14ac:dyDescent="0.3">
      <c r="A53" s="549" t="s">
        <v>28</v>
      </c>
      <c r="B53" s="583"/>
      <c r="C53" s="547"/>
      <c r="D53" s="583"/>
      <c r="E53" s="547"/>
      <c r="F53" s="583"/>
    </row>
    <row r="54" spans="1:6" ht="34.5" customHeight="1" x14ac:dyDescent="0.3">
      <c r="A54" s="549" t="s">
        <v>29</v>
      </c>
      <c r="B54" s="584"/>
      <c r="C54" s="585"/>
      <c r="D54" s="584"/>
      <c r="E54" s="547"/>
      <c r="F54" s="58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1:F11"/>
    <mergeCell ref="A12:F12"/>
    <mergeCell ref="A14:B14"/>
    <mergeCell ref="A15:B15"/>
    <mergeCell ref="A16:B16"/>
    <mergeCell ref="A17:B17"/>
    <mergeCell ref="A18:B18"/>
    <mergeCell ref="A19:B19"/>
    <mergeCell ref="A21:B21"/>
    <mergeCell ref="A22:B22"/>
    <mergeCell ref="D22:E22"/>
  </mergeCells>
  <conditionalFormatting sqref="D24">
    <cfRule type="cellIs" dxfId="5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5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5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5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5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5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5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4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4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4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4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4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4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4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4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4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3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3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3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D107" zoomScale="60" zoomScaleNormal="60" zoomScalePageLayoutView="60" workbookViewId="0">
      <selection activeCell="D108" sqref="D108"/>
    </sheetView>
  </sheetViews>
  <sheetFormatPr defaultColWidth="9.109375" defaultRowHeight="13.8" x14ac:dyDescent="0.3"/>
  <cols>
    <col min="1" max="1" width="55.44140625" style="1" customWidth="1"/>
    <col min="2" max="2" width="33.6640625" style="1" customWidth="1"/>
    <col min="3" max="3" width="42.33203125" style="1" customWidth="1"/>
    <col min="4" max="4" width="30.5546875" style="1" customWidth="1"/>
    <col min="5" max="5" width="39.88671875" style="1" customWidth="1"/>
    <col min="6" max="6" width="30.6640625" style="1" customWidth="1"/>
    <col min="7" max="7" width="39.88671875" style="1" customWidth="1"/>
    <col min="8" max="8" width="30" style="1" customWidth="1"/>
    <col min="9" max="9" width="30.33203125" style="1" hidden="1" customWidth="1"/>
    <col min="10" max="10" width="30.44140625" style="1" customWidth="1"/>
    <col min="11" max="11" width="21.33203125" style="1" customWidth="1"/>
    <col min="12" max="12" width="9.109375" style="1"/>
  </cols>
  <sheetData>
    <row r="1" spans="1:9" ht="18.75" customHeight="1" x14ac:dyDescent="0.3">
      <c r="A1" s="834" t="s">
        <v>44</v>
      </c>
      <c r="B1" s="834"/>
      <c r="C1" s="834"/>
      <c r="D1" s="834"/>
      <c r="E1" s="834"/>
      <c r="F1" s="834"/>
      <c r="G1" s="834"/>
      <c r="H1" s="834"/>
      <c r="I1" s="834"/>
    </row>
    <row r="2" spans="1:9" ht="18.75" customHeight="1" x14ac:dyDescent="0.3">
      <c r="A2" s="834"/>
      <c r="B2" s="834"/>
      <c r="C2" s="834"/>
      <c r="D2" s="834"/>
      <c r="E2" s="834"/>
      <c r="F2" s="834"/>
      <c r="G2" s="834"/>
      <c r="H2" s="834"/>
      <c r="I2" s="834"/>
    </row>
    <row r="3" spans="1:9" ht="18.75" customHeight="1" x14ac:dyDescent="0.3">
      <c r="A3" s="834"/>
      <c r="B3" s="834"/>
      <c r="C3" s="834"/>
      <c r="D3" s="834"/>
      <c r="E3" s="834"/>
      <c r="F3" s="834"/>
      <c r="G3" s="834"/>
      <c r="H3" s="834"/>
      <c r="I3" s="834"/>
    </row>
    <row r="4" spans="1:9" ht="18.75" customHeight="1" x14ac:dyDescent="0.3">
      <c r="A4" s="834"/>
      <c r="B4" s="834"/>
      <c r="C4" s="834"/>
      <c r="D4" s="834"/>
      <c r="E4" s="834"/>
      <c r="F4" s="834"/>
      <c r="G4" s="834"/>
      <c r="H4" s="834"/>
      <c r="I4" s="834"/>
    </row>
    <row r="5" spans="1:9" ht="18.75" customHeight="1" x14ac:dyDescent="0.3">
      <c r="A5" s="834"/>
      <c r="B5" s="834"/>
      <c r="C5" s="834"/>
      <c r="D5" s="834"/>
      <c r="E5" s="834"/>
      <c r="F5" s="834"/>
      <c r="G5" s="834"/>
      <c r="H5" s="834"/>
      <c r="I5" s="834"/>
    </row>
    <row r="6" spans="1:9" ht="18.75" customHeight="1" x14ac:dyDescent="0.3">
      <c r="A6" s="834"/>
      <c r="B6" s="834"/>
      <c r="C6" s="834"/>
      <c r="D6" s="834"/>
      <c r="E6" s="834"/>
      <c r="F6" s="834"/>
      <c r="G6" s="834"/>
      <c r="H6" s="834"/>
      <c r="I6" s="834"/>
    </row>
    <row r="7" spans="1:9" ht="18.75" customHeight="1" x14ac:dyDescent="0.3">
      <c r="A7" s="834"/>
      <c r="B7" s="834"/>
      <c r="C7" s="834"/>
      <c r="D7" s="834"/>
      <c r="E7" s="834"/>
      <c r="F7" s="834"/>
      <c r="G7" s="834"/>
      <c r="H7" s="834"/>
      <c r="I7" s="834"/>
    </row>
    <row r="8" spans="1:9" x14ac:dyDescent="0.3">
      <c r="A8" s="835" t="s">
        <v>45</v>
      </c>
      <c r="B8" s="835"/>
      <c r="C8" s="835"/>
      <c r="D8" s="835"/>
      <c r="E8" s="835"/>
      <c r="F8" s="835"/>
      <c r="G8" s="835"/>
      <c r="H8" s="835"/>
      <c r="I8" s="835"/>
    </row>
    <row r="9" spans="1:9" x14ac:dyDescent="0.3">
      <c r="A9" s="835"/>
      <c r="B9" s="835"/>
      <c r="C9" s="835"/>
      <c r="D9" s="835"/>
      <c r="E9" s="835"/>
      <c r="F9" s="835"/>
      <c r="G9" s="835"/>
      <c r="H9" s="835"/>
      <c r="I9" s="835"/>
    </row>
    <row r="10" spans="1:9" x14ac:dyDescent="0.3">
      <c r="A10" s="835"/>
      <c r="B10" s="835"/>
      <c r="C10" s="835"/>
      <c r="D10" s="835"/>
      <c r="E10" s="835"/>
      <c r="F10" s="835"/>
      <c r="G10" s="835"/>
      <c r="H10" s="835"/>
      <c r="I10" s="835"/>
    </row>
    <row r="11" spans="1:9" x14ac:dyDescent="0.3">
      <c r="A11" s="835"/>
      <c r="B11" s="835"/>
      <c r="C11" s="835"/>
      <c r="D11" s="835"/>
      <c r="E11" s="835"/>
      <c r="F11" s="835"/>
      <c r="G11" s="835"/>
      <c r="H11" s="835"/>
      <c r="I11" s="835"/>
    </row>
    <row r="12" spans="1:9" x14ac:dyDescent="0.3">
      <c r="A12" s="835"/>
      <c r="B12" s="835"/>
      <c r="C12" s="835"/>
      <c r="D12" s="835"/>
      <c r="E12" s="835"/>
      <c r="F12" s="835"/>
      <c r="G12" s="835"/>
      <c r="H12" s="835"/>
      <c r="I12" s="835"/>
    </row>
    <row r="13" spans="1:9" x14ac:dyDescent="0.3">
      <c r="A13" s="835"/>
      <c r="B13" s="835"/>
      <c r="C13" s="835"/>
      <c r="D13" s="835"/>
      <c r="E13" s="835"/>
      <c r="F13" s="835"/>
      <c r="G13" s="835"/>
      <c r="H13" s="835"/>
      <c r="I13" s="835"/>
    </row>
    <row r="14" spans="1:9" x14ac:dyDescent="0.3">
      <c r="A14" s="835"/>
      <c r="B14" s="835"/>
      <c r="C14" s="835"/>
      <c r="D14" s="835"/>
      <c r="E14" s="835"/>
      <c r="F14" s="835"/>
      <c r="G14" s="835"/>
      <c r="H14" s="835"/>
      <c r="I14" s="835"/>
    </row>
    <row r="15" spans="1:9" ht="19.5" customHeight="1" x14ac:dyDescent="0.35">
      <c r="A15" s="3"/>
    </row>
    <row r="16" spans="1:9" ht="19.5" customHeight="1" x14ac:dyDescent="0.35">
      <c r="A16" s="807" t="s">
        <v>30</v>
      </c>
      <c r="B16" s="808"/>
      <c r="C16" s="808"/>
      <c r="D16" s="808"/>
      <c r="E16" s="808"/>
      <c r="F16" s="808"/>
      <c r="G16" s="808"/>
      <c r="H16" s="809"/>
    </row>
    <row r="17" spans="1:14" ht="20.25" customHeight="1" x14ac:dyDescent="0.3">
      <c r="A17" s="810" t="s">
        <v>46</v>
      </c>
      <c r="B17" s="810"/>
      <c r="C17" s="810"/>
      <c r="D17" s="810"/>
      <c r="E17" s="810"/>
      <c r="F17" s="810"/>
      <c r="G17" s="810"/>
      <c r="H17" s="810"/>
    </row>
    <row r="18" spans="1:14" ht="26.25" customHeight="1" x14ac:dyDescent="0.5">
      <c r="A18" s="5" t="s">
        <v>32</v>
      </c>
      <c r="B18" s="942" t="s">
        <v>145</v>
      </c>
      <c r="C18" s="942"/>
      <c r="D18" s="168"/>
      <c r="E18" s="6"/>
      <c r="F18" s="7"/>
      <c r="G18" s="7"/>
      <c r="H18" s="7"/>
    </row>
    <row r="19" spans="1:14" ht="26.25" customHeight="1" x14ac:dyDescent="0.5">
      <c r="A19" s="5" t="s">
        <v>33</v>
      </c>
      <c r="B19" s="587" t="s">
        <v>136</v>
      </c>
      <c r="C19" s="181">
        <v>29</v>
      </c>
      <c r="D19" s="7"/>
      <c r="E19" s="7"/>
      <c r="F19" s="7"/>
      <c r="G19" s="7"/>
      <c r="H19" s="7"/>
    </row>
    <row r="20" spans="1:14" ht="26.25" customHeight="1" x14ac:dyDescent="0.5">
      <c r="A20" s="5" t="s">
        <v>34</v>
      </c>
      <c r="B20" s="811" t="s">
        <v>124</v>
      </c>
      <c r="C20" s="811"/>
      <c r="D20" s="7"/>
      <c r="E20" s="7"/>
      <c r="F20" s="7"/>
      <c r="G20" s="7"/>
      <c r="H20" s="7"/>
    </row>
    <row r="21" spans="1:14" ht="26.25" customHeight="1" x14ac:dyDescent="0.5">
      <c r="A21" s="5" t="s">
        <v>35</v>
      </c>
      <c r="B21" s="811" t="s">
        <v>146</v>
      </c>
      <c r="C21" s="811"/>
      <c r="D21" s="811"/>
      <c r="E21" s="811"/>
      <c r="F21" s="811"/>
      <c r="G21" s="811"/>
      <c r="H21" s="811"/>
      <c r="I21" s="8"/>
    </row>
    <row r="22" spans="1:14" ht="26.25" customHeight="1" x14ac:dyDescent="0.5">
      <c r="A22" s="5" t="s">
        <v>36</v>
      </c>
      <c r="B22" s="9">
        <v>42531</v>
      </c>
      <c r="C22" s="7"/>
      <c r="D22" s="7"/>
      <c r="E22" s="7"/>
      <c r="F22" s="7"/>
      <c r="G22" s="7"/>
      <c r="H22" s="7"/>
    </row>
    <row r="23" spans="1:14" ht="26.25" customHeight="1" x14ac:dyDescent="0.5">
      <c r="A23" s="5" t="s">
        <v>37</v>
      </c>
      <c r="B23" s="9">
        <v>42535</v>
      </c>
      <c r="C23" s="7"/>
      <c r="D23" s="7"/>
      <c r="E23" s="7"/>
      <c r="F23" s="7"/>
      <c r="G23" s="7"/>
      <c r="H23" s="7"/>
    </row>
    <row r="24" spans="1:14" ht="18" x14ac:dyDescent="0.35">
      <c r="A24" s="5"/>
      <c r="B24" s="10"/>
    </row>
    <row r="25" spans="1:14" ht="18" x14ac:dyDescent="0.35">
      <c r="A25" s="11" t="s">
        <v>1</v>
      </c>
      <c r="B25" s="10"/>
    </row>
    <row r="26" spans="1:14" ht="26.25" customHeight="1" x14ac:dyDescent="0.45">
      <c r="A26" s="12" t="s">
        <v>4</v>
      </c>
      <c r="B26" s="806" t="s">
        <v>124</v>
      </c>
      <c r="C26" s="806"/>
    </row>
    <row r="27" spans="1:14" ht="26.25" customHeight="1" x14ac:dyDescent="0.5">
      <c r="A27" s="13" t="s">
        <v>47</v>
      </c>
      <c r="B27" s="812" t="s">
        <v>128</v>
      </c>
      <c r="C27" s="812"/>
    </row>
    <row r="28" spans="1:14" ht="27" customHeight="1" x14ac:dyDescent="0.45">
      <c r="A28" s="13" t="s">
        <v>6</v>
      </c>
      <c r="B28" s="14">
        <v>99.6</v>
      </c>
    </row>
    <row r="29" spans="1:14" s="2" customFormat="1" ht="27" customHeight="1" x14ac:dyDescent="0.5">
      <c r="A29" s="13" t="s">
        <v>48</v>
      </c>
      <c r="B29" s="15">
        <v>0</v>
      </c>
      <c r="C29" s="813" t="s">
        <v>49</v>
      </c>
      <c r="D29" s="814"/>
      <c r="E29" s="814"/>
      <c r="F29" s="814"/>
      <c r="G29" s="815"/>
      <c r="I29" s="16"/>
      <c r="J29" s="16"/>
      <c r="K29" s="16"/>
      <c r="L29" s="16"/>
    </row>
    <row r="30" spans="1:14" s="2" customFormat="1" ht="19.5" customHeight="1" x14ac:dyDescent="0.35">
      <c r="A30" s="13" t="s">
        <v>50</v>
      </c>
      <c r="B30" s="17">
        <f>B28-B29</f>
        <v>99.6</v>
      </c>
      <c r="C30" s="18"/>
      <c r="D30" s="18"/>
      <c r="E30" s="18"/>
      <c r="F30" s="18"/>
      <c r="G30" s="19"/>
      <c r="I30" s="16"/>
      <c r="J30" s="16"/>
      <c r="K30" s="16"/>
      <c r="L30" s="16"/>
    </row>
    <row r="31" spans="1:14" s="2" customFormat="1" ht="27" customHeight="1" x14ac:dyDescent="0.45">
      <c r="A31" s="13" t="s">
        <v>51</v>
      </c>
      <c r="B31" s="20">
        <v>1</v>
      </c>
      <c r="C31" s="816" t="s">
        <v>52</v>
      </c>
      <c r="D31" s="817"/>
      <c r="E31" s="817"/>
      <c r="F31" s="817"/>
      <c r="G31" s="817"/>
      <c r="H31" s="818"/>
      <c r="I31" s="16"/>
      <c r="J31" s="16"/>
      <c r="K31" s="16"/>
      <c r="L31" s="16"/>
    </row>
    <row r="32" spans="1:14" s="2" customFormat="1" ht="27" customHeight="1" x14ac:dyDescent="0.45">
      <c r="A32" s="13" t="s">
        <v>53</v>
      </c>
      <c r="B32" s="20">
        <v>1</v>
      </c>
      <c r="C32" s="816" t="s">
        <v>54</v>
      </c>
      <c r="D32" s="817"/>
      <c r="E32" s="817"/>
      <c r="F32" s="817"/>
      <c r="G32" s="817"/>
      <c r="H32" s="818"/>
      <c r="I32" s="16"/>
      <c r="J32" s="16"/>
      <c r="K32" s="16"/>
      <c r="L32" s="21"/>
      <c r="M32" s="21"/>
      <c r="N32" s="22"/>
    </row>
    <row r="33" spans="1:14" s="2" customFormat="1" ht="17.25" customHeight="1" x14ac:dyDescent="0.35">
      <c r="A33" s="13"/>
      <c r="B33" s="23"/>
      <c r="C33" s="24"/>
      <c r="D33" s="24"/>
      <c r="E33" s="24"/>
      <c r="F33" s="24"/>
      <c r="G33" s="24"/>
      <c r="H33" s="24"/>
      <c r="I33" s="16"/>
      <c r="J33" s="16"/>
      <c r="K33" s="16"/>
      <c r="L33" s="21"/>
      <c r="M33" s="21"/>
      <c r="N33" s="22"/>
    </row>
    <row r="34" spans="1:14" s="2" customFormat="1" ht="18" x14ac:dyDescent="0.35">
      <c r="A34" s="13" t="s">
        <v>55</v>
      </c>
      <c r="B34" s="25">
        <f>B31/B32</f>
        <v>1</v>
      </c>
      <c r="C34" s="4" t="s">
        <v>56</v>
      </c>
      <c r="D34" s="4"/>
      <c r="E34" s="4"/>
      <c r="F34" s="4"/>
      <c r="G34" s="4"/>
      <c r="I34" s="16"/>
      <c r="J34" s="16"/>
      <c r="K34" s="16"/>
      <c r="L34" s="21"/>
      <c r="M34" s="21"/>
      <c r="N34" s="22"/>
    </row>
    <row r="35" spans="1:14" s="2" customFormat="1" ht="19.5" customHeight="1" x14ac:dyDescent="0.35">
      <c r="A35" s="13"/>
      <c r="B35" s="17"/>
      <c r="G35" s="4"/>
      <c r="I35" s="16"/>
      <c r="J35" s="16"/>
      <c r="K35" s="16"/>
      <c r="L35" s="21"/>
      <c r="M35" s="21"/>
      <c r="N35" s="22"/>
    </row>
    <row r="36" spans="1:14" s="2" customFormat="1" ht="27" customHeight="1" x14ac:dyDescent="0.45">
      <c r="A36" s="26" t="s">
        <v>57</v>
      </c>
      <c r="B36" s="27">
        <v>5</v>
      </c>
      <c r="C36" s="4"/>
      <c r="D36" s="819" t="s">
        <v>58</v>
      </c>
      <c r="E36" s="820"/>
      <c r="F36" s="819" t="s">
        <v>59</v>
      </c>
      <c r="G36" s="821"/>
      <c r="J36" s="16"/>
      <c r="K36" s="16"/>
      <c r="L36" s="21"/>
      <c r="M36" s="21"/>
      <c r="N36" s="22"/>
    </row>
    <row r="37" spans="1:14" s="2" customFormat="1" ht="27" customHeight="1" x14ac:dyDescent="0.45">
      <c r="A37" s="28" t="s">
        <v>60</v>
      </c>
      <c r="B37" s="29">
        <v>3</v>
      </c>
      <c r="C37" s="30" t="s">
        <v>61</v>
      </c>
      <c r="D37" s="31" t="s">
        <v>62</v>
      </c>
      <c r="E37" s="32" t="s">
        <v>63</v>
      </c>
      <c r="F37" s="31" t="s">
        <v>62</v>
      </c>
      <c r="G37" s="33" t="s">
        <v>63</v>
      </c>
      <c r="I37" s="34" t="s">
        <v>64</v>
      </c>
      <c r="J37" s="16"/>
      <c r="K37" s="16"/>
      <c r="L37" s="21"/>
      <c r="M37" s="21"/>
      <c r="N37" s="22"/>
    </row>
    <row r="38" spans="1:14" s="2" customFormat="1" ht="26.25" customHeight="1" x14ac:dyDescent="0.45">
      <c r="A38" s="28" t="s">
        <v>65</v>
      </c>
      <c r="B38" s="29">
        <v>50</v>
      </c>
      <c r="C38" s="35">
        <v>1</v>
      </c>
      <c r="D38" s="536">
        <v>49822553</v>
      </c>
      <c r="E38" s="36">
        <f>IF(ISBLANK(D38),"-",$D$48/$D$45*D38)</f>
        <v>46317262.568793699</v>
      </c>
      <c r="F38" s="536">
        <v>60858349</v>
      </c>
      <c r="G38" s="37">
        <f>IF(ISBLANK(F38),"-",$D$48/$F$45*F38)</f>
        <v>46554483.840122402</v>
      </c>
      <c r="I38" s="38"/>
      <c r="J38" s="16"/>
      <c r="K38" s="16"/>
      <c r="L38" s="21"/>
      <c r="M38" s="21"/>
      <c r="N38" s="22"/>
    </row>
    <row r="39" spans="1:14" s="2" customFormat="1" ht="26.25" customHeight="1" x14ac:dyDescent="0.45">
      <c r="A39" s="28" t="s">
        <v>66</v>
      </c>
      <c r="B39" s="29">
        <v>1</v>
      </c>
      <c r="C39" s="39">
        <v>2</v>
      </c>
      <c r="D39" s="537">
        <v>50013796</v>
      </c>
      <c r="E39" s="41">
        <f>IF(ISBLANK(D39),"-",$D$48/$D$45*D39)</f>
        <v>46495050.57266102</v>
      </c>
      <c r="F39" s="537">
        <v>60847155</v>
      </c>
      <c r="G39" s="42">
        <f>IF(ISBLANK(F39),"-",$D$48/$F$45*F39)</f>
        <v>46545920.826161802</v>
      </c>
      <c r="I39" s="823">
        <f>ABS((F43/D43*D42)-F42)/D42</f>
        <v>5.7243616904717473E-3</v>
      </c>
      <c r="J39" s="16"/>
      <c r="K39" s="16"/>
      <c r="L39" s="21"/>
      <c r="M39" s="21"/>
      <c r="N39" s="22"/>
    </row>
    <row r="40" spans="1:14" ht="26.25" customHeight="1" x14ac:dyDescent="0.45">
      <c r="A40" s="28" t="s">
        <v>67</v>
      </c>
      <c r="B40" s="29">
        <v>1</v>
      </c>
      <c r="C40" s="39">
        <v>3</v>
      </c>
      <c r="D40" s="537">
        <v>49858324</v>
      </c>
      <c r="E40" s="41">
        <f>IF(ISBLANK(D40),"-",$D$48/$D$45*D40)</f>
        <v>46350516.882344201</v>
      </c>
      <c r="F40" s="537">
        <v>61072012</v>
      </c>
      <c r="G40" s="42">
        <f>IF(ISBLANK(F40),"-",$D$48/$F$45*F40)</f>
        <v>46717928.475808002</v>
      </c>
      <c r="I40" s="823"/>
      <c r="L40" s="21"/>
      <c r="M40" s="21"/>
      <c r="N40" s="43"/>
    </row>
    <row r="41" spans="1:14" ht="27" customHeight="1" x14ac:dyDescent="0.45">
      <c r="A41" s="28" t="s">
        <v>68</v>
      </c>
      <c r="B41" s="29">
        <v>1</v>
      </c>
      <c r="C41" s="44">
        <v>4</v>
      </c>
      <c r="D41" s="538"/>
      <c r="E41" s="45" t="str">
        <f>IF(ISBLANK(D41),"-",$D$48/$D$45*D41)</f>
        <v>-</v>
      </c>
      <c r="F41" s="538"/>
      <c r="G41" s="46" t="str">
        <f>IF(ISBLANK(F41),"-",$D$48/$F$45*F41)</f>
        <v>-</v>
      </c>
      <c r="I41" s="47"/>
      <c r="L41" s="21"/>
      <c r="M41" s="21"/>
      <c r="N41" s="43"/>
    </row>
    <row r="42" spans="1:14" ht="27" customHeight="1" x14ac:dyDescent="0.45">
      <c r="A42" s="28" t="s">
        <v>69</v>
      </c>
      <c r="B42" s="29">
        <v>1</v>
      </c>
      <c r="C42" s="48" t="s">
        <v>70</v>
      </c>
      <c r="D42" s="49">
        <f>AVERAGE(D38:D41)</f>
        <v>49898224.333333336</v>
      </c>
      <c r="E42" s="50">
        <f>AVERAGE(E38:E41)</f>
        <v>46387610.007932983</v>
      </c>
      <c r="F42" s="49">
        <f>AVERAGE(F38:F41)</f>
        <v>60925838.666666664</v>
      </c>
      <c r="G42" s="51">
        <f>AVERAGE(G38:G41)</f>
        <v>46606111.047364064</v>
      </c>
      <c r="H42" s="52"/>
    </row>
    <row r="43" spans="1:14" ht="26.25" customHeight="1" x14ac:dyDescent="0.45">
      <c r="A43" s="28" t="s">
        <v>71</v>
      </c>
      <c r="B43" s="29">
        <v>1</v>
      </c>
      <c r="C43" s="53" t="s">
        <v>72</v>
      </c>
      <c r="D43" s="54">
        <v>14.4</v>
      </c>
      <c r="E43" s="43"/>
      <c r="F43" s="54">
        <v>17.5</v>
      </c>
      <c r="H43" s="52"/>
    </row>
    <row r="44" spans="1:14" ht="26.25" customHeight="1" x14ac:dyDescent="0.45">
      <c r="A44" s="28" t="s">
        <v>73</v>
      </c>
      <c r="B44" s="29">
        <v>1</v>
      </c>
      <c r="C44" s="55" t="s">
        <v>74</v>
      </c>
      <c r="D44" s="56">
        <f>D43*$B$34</f>
        <v>14.4</v>
      </c>
      <c r="E44" s="57"/>
      <c r="F44" s="56">
        <f>F43*$B$34</f>
        <v>17.5</v>
      </c>
      <c r="H44" s="52"/>
    </row>
    <row r="45" spans="1:14" ht="19.5" customHeight="1" x14ac:dyDescent="0.35">
      <c r="A45" s="28" t="s">
        <v>75</v>
      </c>
      <c r="B45" s="58">
        <f>(B44/B43)*(B42/B41)*(B40/B39)*(B38/B37)*B36</f>
        <v>83.333333333333343</v>
      </c>
      <c r="C45" s="55" t="s">
        <v>76</v>
      </c>
      <c r="D45" s="59">
        <f>D44*$B$30/100</f>
        <v>14.3424</v>
      </c>
      <c r="E45" s="60"/>
      <c r="F45" s="59">
        <f>F44*$B$30/100</f>
        <v>17.43</v>
      </c>
      <c r="H45" s="52"/>
    </row>
    <row r="46" spans="1:14" ht="19.5" customHeight="1" x14ac:dyDescent="0.35">
      <c r="A46" s="824" t="s">
        <v>77</v>
      </c>
      <c r="B46" s="825"/>
      <c r="C46" s="55" t="s">
        <v>78</v>
      </c>
      <c r="D46" s="61">
        <f>D45/$B$45</f>
        <v>0.17210879999999998</v>
      </c>
      <c r="E46" s="62"/>
      <c r="F46" s="63">
        <f>F45/$B$45</f>
        <v>0.20915999999999998</v>
      </c>
      <c r="H46" s="52"/>
    </row>
    <row r="47" spans="1:14" ht="27" customHeight="1" x14ac:dyDescent="0.45">
      <c r="A47" s="826"/>
      <c r="B47" s="827"/>
      <c r="C47" s="64" t="s">
        <v>79</v>
      </c>
      <c r="D47" s="65">
        <v>0.16</v>
      </c>
      <c r="E47" s="66"/>
      <c r="F47" s="62"/>
      <c r="H47" s="52"/>
    </row>
    <row r="48" spans="1:14" ht="18" x14ac:dyDescent="0.35">
      <c r="C48" s="67" t="s">
        <v>80</v>
      </c>
      <c r="D48" s="59">
        <f>D47*$B$45</f>
        <v>13.333333333333336</v>
      </c>
      <c r="F48" s="68"/>
      <c r="H48" s="52"/>
    </row>
    <row r="49" spans="1:12" ht="19.5" customHeight="1" x14ac:dyDescent="0.35">
      <c r="C49" s="69" t="s">
        <v>81</v>
      </c>
      <c r="D49" s="70">
        <f>D48/B34</f>
        <v>13.333333333333336</v>
      </c>
      <c r="F49" s="68"/>
      <c r="H49" s="52"/>
    </row>
    <row r="50" spans="1:12" ht="18" x14ac:dyDescent="0.35">
      <c r="C50" s="26" t="s">
        <v>82</v>
      </c>
      <c r="D50" s="71">
        <f>AVERAGE(E38:E41,G38:G41)</f>
        <v>46496860.527648531</v>
      </c>
      <c r="F50" s="72"/>
      <c r="H50" s="52"/>
    </row>
    <row r="51" spans="1:12" ht="18" x14ac:dyDescent="0.35">
      <c r="C51" s="28" t="s">
        <v>83</v>
      </c>
      <c r="D51" s="73">
        <f>STDEV(E38:E41,G38:G41)/D50</f>
        <v>3.1648459821371887E-3</v>
      </c>
      <c r="F51" s="72"/>
      <c r="H51" s="52"/>
    </row>
    <row r="52" spans="1:12" ht="19.5" customHeight="1" x14ac:dyDescent="0.35">
      <c r="C52" s="74" t="s">
        <v>19</v>
      </c>
      <c r="D52" s="75">
        <f>COUNT(E38:E41,G38:G41)</f>
        <v>6</v>
      </c>
      <c r="F52" s="72"/>
    </row>
    <row r="54" spans="1:12" ht="18" x14ac:dyDescent="0.35">
      <c r="A54" s="76" t="s">
        <v>1</v>
      </c>
      <c r="B54" s="77" t="s">
        <v>84</v>
      </c>
    </row>
    <row r="55" spans="1:12" ht="18" x14ac:dyDescent="0.35">
      <c r="A55" s="4" t="s">
        <v>85</v>
      </c>
      <c r="B55" s="479" t="str">
        <f>B21</f>
        <v>RIFAMPICIN 150 mg</v>
      </c>
    </row>
    <row r="56" spans="1:12" ht="26.25" customHeight="1" x14ac:dyDescent="0.45">
      <c r="A56" s="79" t="s">
        <v>86</v>
      </c>
      <c r="B56" s="80">
        <v>150</v>
      </c>
      <c r="C56" s="4" t="str">
        <f>B20</f>
        <v>RIFAMPICIN</v>
      </c>
      <c r="H56" s="81"/>
    </row>
    <row r="57" spans="1:12" ht="18" x14ac:dyDescent="0.35">
      <c r="A57" s="78" t="s">
        <v>147</v>
      </c>
      <c r="B57" s="169">
        <f>'Uniformity (2)'!C46</f>
        <v>1257.5594999999998</v>
      </c>
      <c r="H57" s="81"/>
    </row>
    <row r="58" spans="1:12" ht="19.5" customHeight="1" x14ac:dyDescent="0.35">
      <c r="H58" s="81"/>
    </row>
    <row r="59" spans="1:12" s="2" customFormat="1" ht="27" customHeight="1" x14ac:dyDescent="0.45">
      <c r="A59" s="26" t="s">
        <v>88</v>
      </c>
      <c r="B59" s="27">
        <v>200</v>
      </c>
      <c r="C59" s="4"/>
      <c r="D59" s="82" t="s">
        <v>89</v>
      </c>
      <c r="E59" s="83" t="s">
        <v>61</v>
      </c>
      <c r="F59" s="83" t="s">
        <v>62</v>
      </c>
      <c r="G59" s="83" t="s">
        <v>90</v>
      </c>
      <c r="H59" s="30" t="s">
        <v>91</v>
      </c>
      <c r="L59" s="16"/>
    </row>
    <row r="60" spans="1:12" s="2" customFormat="1" ht="26.25" customHeight="1" x14ac:dyDescent="0.45">
      <c r="A60" s="28" t="s">
        <v>92</v>
      </c>
      <c r="B60" s="29">
        <v>4</v>
      </c>
      <c r="C60" s="828" t="s">
        <v>93</v>
      </c>
      <c r="D60" s="831">
        <v>1246.6600000000001</v>
      </c>
      <c r="E60" s="84">
        <v>1</v>
      </c>
      <c r="F60" s="85">
        <v>43964959</v>
      </c>
      <c r="G60" s="170">
        <f>IF(ISBLANK(F60),"-",(F60/$D$50*$D$47*$B$68)*($B$57/$D$60))</f>
        <v>152.61019321160148</v>
      </c>
      <c r="H60" s="86">
        <f t="shared" ref="H60:H71" si="0">IF(ISBLANK(F60),"-",G60/$B$56)</f>
        <v>1.0174012880773433</v>
      </c>
      <c r="L60" s="16"/>
    </row>
    <row r="61" spans="1:12" s="2" customFormat="1" ht="26.25" customHeight="1" x14ac:dyDescent="0.45">
      <c r="A61" s="28" t="s">
        <v>94</v>
      </c>
      <c r="B61" s="29">
        <v>20</v>
      </c>
      <c r="C61" s="829"/>
      <c r="D61" s="832"/>
      <c r="E61" s="87">
        <v>2</v>
      </c>
      <c r="F61" s="40">
        <v>43480129</v>
      </c>
      <c r="G61" s="171">
        <f>IF(ISBLANK(F61),"-",(F61/$D$50*$D$47*$B$68)*($B$57/$D$60))</f>
        <v>150.92726203964745</v>
      </c>
      <c r="H61" s="88">
        <f t="shared" si="0"/>
        <v>1.0061817469309831</v>
      </c>
      <c r="L61" s="16"/>
    </row>
    <row r="62" spans="1:12" s="2" customFormat="1" ht="26.25" customHeight="1" x14ac:dyDescent="0.45">
      <c r="A62" s="28" t="s">
        <v>95</v>
      </c>
      <c r="B62" s="29">
        <v>1</v>
      </c>
      <c r="C62" s="829"/>
      <c r="D62" s="832"/>
      <c r="E62" s="87">
        <v>3</v>
      </c>
      <c r="F62" s="89">
        <v>41602578</v>
      </c>
      <c r="G62" s="171">
        <f>IF(ISBLANK(F62),"-",(F62/$D$50*$D$47*$B$68)*($B$57/$D$60))</f>
        <v>144.40994853835122</v>
      </c>
      <c r="H62" s="88">
        <f t="shared" si="0"/>
        <v>0.96273299025567483</v>
      </c>
      <c r="L62" s="16"/>
    </row>
    <row r="63" spans="1:12" ht="27" customHeight="1" x14ac:dyDescent="0.45">
      <c r="A63" s="28" t="s">
        <v>96</v>
      </c>
      <c r="B63" s="29">
        <v>1</v>
      </c>
      <c r="C63" s="830"/>
      <c r="D63" s="833"/>
      <c r="E63" s="90">
        <v>4</v>
      </c>
      <c r="F63" s="91"/>
      <c r="G63" s="171" t="str">
        <f>IF(ISBLANK(F63),"-",(F63/$D$50*$D$47*$B$68)*($B$57/$D$60))</f>
        <v>-</v>
      </c>
      <c r="H63" s="88" t="str">
        <f t="shared" si="0"/>
        <v>-</v>
      </c>
    </row>
    <row r="64" spans="1:12" ht="26.25" customHeight="1" x14ac:dyDescent="0.45">
      <c r="A64" s="28" t="s">
        <v>97</v>
      </c>
      <c r="B64" s="29">
        <v>1</v>
      </c>
      <c r="C64" s="828" t="s">
        <v>98</v>
      </c>
      <c r="D64" s="831">
        <v>1258.33</v>
      </c>
      <c r="E64" s="84">
        <v>1</v>
      </c>
      <c r="F64" s="85">
        <v>43076816</v>
      </c>
      <c r="G64" s="172">
        <f>IF(ISBLANK(F64),"-",(F64/$D$50*$D$47*$B$68)*($B$57/$D$64))</f>
        <v>148.14054535950984</v>
      </c>
      <c r="H64" s="92">
        <f t="shared" si="0"/>
        <v>0.9876036357300656</v>
      </c>
    </row>
    <row r="65" spans="1:8" ht="26.25" customHeight="1" x14ac:dyDescent="0.45">
      <c r="A65" s="28" t="s">
        <v>99</v>
      </c>
      <c r="B65" s="29">
        <v>1</v>
      </c>
      <c r="C65" s="829"/>
      <c r="D65" s="832"/>
      <c r="E65" s="87">
        <v>2</v>
      </c>
      <c r="F65" s="40">
        <v>44495730</v>
      </c>
      <c r="G65" s="173">
        <f>IF(ISBLANK(F65),"-",(F65/$D$50*$D$47*$B$68)*($B$57/$D$64))</f>
        <v>153.02017002300033</v>
      </c>
      <c r="H65" s="93">
        <f t="shared" si="0"/>
        <v>1.0201344668200023</v>
      </c>
    </row>
    <row r="66" spans="1:8" ht="26.25" customHeight="1" x14ac:dyDescent="0.45">
      <c r="A66" s="28" t="s">
        <v>100</v>
      </c>
      <c r="B66" s="29">
        <v>1</v>
      </c>
      <c r="C66" s="829"/>
      <c r="D66" s="832"/>
      <c r="E66" s="87">
        <v>3</v>
      </c>
      <c r="F66" s="40"/>
      <c r="G66" s="173" t="str">
        <f>IF(ISBLANK(F66),"-",(F66/$D$50*$D$47*$B$68)*($B$57/$D$64))</f>
        <v>-</v>
      </c>
      <c r="H66" s="93" t="str">
        <f t="shared" si="0"/>
        <v>-</v>
      </c>
    </row>
    <row r="67" spans="1:8" ht="27" customHeight="1" x14ac:dyDescent="0.45">
      <c r="A67" s="28" t="s">
        <v>101</v>
      </c>
      <c r="B67" s="29">
        <v>1</v>
      </c>
      <c r="C67" s="830"/>
      <c r="D67" s="833"/>
      <c r="E67" s="90">
        <v>4</v>
      </c>
      <c r="F67" s="91"/>
      <c r="G67" s="174" t="str">
        <f>IF(ISBLANK(F67),"-",(F67/$D$50*$D$47*$B$68)*($B$57/$D$64))</f>
        <v>-</v>
      </c>
      <c r="H67" s="94" t="str">
        <f t="shared" si="0"/>
        <v>-</v>
      </c>
    </row>
    <row r="68" spans="1:8" ht="26.25" customHeight="1" x14ac:dyDescent="0.5">
      <c r="A68" s="28" t="s">
        <v>102</v>
      </c>
      <c r="B68" s="95">
        <f>(B67/B66)*(B65/B64)*(B63/B62)*(B61/B60)*B59</f>
        <v>1000</v>
      </c>
      <c r="C68" s="828" t="s">
        <v>103</v>
      </c>
      <c r="D68" s="831">
        <v>1264.8699999999999</v>
      </c>
      <c r="E68" s="84">
        <v>1</v>
      </c>
      <c r="F68" s="85">
        <v>43736468</v>
      </c>
      <c r="G68" s="172">
        <f>IF(ISBLANK(F68),"-",(F68/$D$50*$D$47*$B$68)*($B$57/$D$68))</f>
        <v>149.63139010461364</v>
      </c>
      <c r="H68" s="88">
        <f t="shared" si="0"/>
        <v>0.99754260069742429</v>
      </c>
    </row>
    <row r="69" spans="1:8" ht="27" customHeight="1" x14ac:dyDescent="0.5">
      <c r="A69" s="74" t="s">
        <v>104</v>
      </c>
      <c r="B69" s="96">
        <f>(D47*B68)/B56*B57</f>
        <v>1341.3967999999998</v>
      </c>
      <c r="C69" s="829"/>
      <c r="D69" s="832"/>
      <c r="E69" s="87">
        <v>2</v>
      </c>
      <c r="F69" s="40">
        <v>44041478</v>
      </c>
      <c r="G69" s="173">
        <f>IF(ISBLANK(F69),"-",(F69/$D$50*$D$47*$B$68)*($B$57/$D$68))</f>
        <v>150.67489161222986</v>
      </c>
      <c r="H69" s="88">
        <f t="shared" si="0"/>
        <v>1.0044992774148658</v>
      </c>
    </row>
    <row r="70" spans="1:8" ht="26.25" customHeight="1" x14ac:dyDescent="0.45">
      <c r="A70" s="841" t="s">
        <v>77</v>
      </c>
      <c r="B70" s="842"/>
      <c r="C70" s="829"/>
      <c r="D70" s="832"/>
      <c r="E70" s="87">
        <v>3</v>
      </c>
      <c r="F70" s="40">
        <v>43323202</v>
      </c>
      <c r="G70" s="173">
        <f>IF(ISBLANK(F70),"-",(F70/$D$50*$D$47*$B$68)*($B$57/$D$68))</f>
        <v>148.21752270994949</v>
      </c>
      <c r="H70" s="88">
        <f t="shared" si="0"/>
        <v>0.98811681806632989</v>
      </c>
    </row>
    <row r="71" spans="1:8" ht="27" customHeight="1" x14ac:dyDescent="0.45">
      <c r="A71" s="843"/>
      <c r="B71" s="844"/>
      <c r="C71" s="840"/>
      <c r="D71" s="833"/>
      <c r="E71" s="90">
        <v>4</v>
      </c>
      <c r="F71" s="91"/>
      <c r="G71" s="174" t="str">
        <f>IF(ISBLANK(F71),"-",(F71/$D$50*$D$47*$B$68)*($B$57/$D$68))</f>
        <v>-</v>
      </c>
      <c r="H71" s="97" t="str">
        <f t="shared" si="0"/>
        <v>-</v>
      </c>
    </row>
    <row r="72" spans="1:8" ht="26.25" customHeight="1" x14ac:dyDescent="0.45">
      <c r="A72" s="98"/>
      <c r="B72" s="98"/>
      <c r="C72" s="98"/>
      <c r="D72" s="98"/>
      <c r="E72" s="98"/>
      <c r="F72" s="100" t="s">
        <v>70</v>
      </c>
      <c r="G72" s="179">
        <f>AVERAGE(G60:G71)</f>
        <v>149.70399044986291</v>
      </c>
      <c r="H72" s="101">
        <f>AVERAGE(H60:H71)</f>
        <v>0.99802660299908619</v>
      </c>
    </row>
    <row r="73" spans="1:8" ht="26.25" customHeight="1" x14ac:dyDescent="0.45">
      <c r="C73" s="98"/>
      <c r="D73" s="98"/>
      <c r="E73" s="98"/>
      <c r="F73" s="102" t="s">
        <v>83</v>
      </c>
      <c r="G73" s="175">
        <f>STDEV(G60:G71)/G72</f>
        <v>1.865036873748771E-2</v>
      </c>
      <c r="H73" s="175">
        <f>STDEV(H60:H71)/H72</f>
        <v>1.8650368737487735E-2</v>
      </c>
    </row>
    <row r="74" spans="1:8" ht="27" customHeight="1" x14ac:dyDescent="0.45">
      <c r="A74" s="98"/>
      <c r="B74" s="98"/>
      <c r="C74" s="99"/>
      <c r="D74" s="99"/>
      <c r="E74" s="103"/>
      <c r="F74" s="104" t="s">
        <v>19</v>
      </c>
      <c r="G74" s="105">
        <f>COUNT(G60:G71)</f>
        <v>8</v>
      </c>
      <c r="H74" s="105">
        <f>COUNT(H60:H71)</f>
        <v>8</v>
      </c>
    </row>
    <row r="76" spans="1:8" ht="26.25" customHeight="1" x14ac:dyDescent="0.45">
      <c r="A76" s="12" t="s">
        <v>105</v>
      </c>
      <c r="B76" s="106" t="s">
        <v>106</v>
      </c>
      <c r="C76" s="836" t="str">
        <f>B20</f>
        <v>RIFAMPICIN</v>
      </c>
      <c r="D76" s="836"/>
      <c r="E76" s="107" t="s">
        <v>107</v>
      </c>
      <c r="F76" s="107"/>
      <c r="G76" s="108">
        <f>H72</f>
        <v>0.99802660299908619</v>
      </c>
      <c r="H76" s="109"/>
    </row>
    <row r="77" spans="1:8" ht="18" x14ac:dyDescent="0.35">
      <c r="A77" s="11" t="s">
        <v>108</v>
      </c>
      <c r="B77" s="11" t="s">
        <v>109</v>
      </c>
    </row>
    <row r="78" spans="1:8" ht="18" x14ac:dyDescent="0.35">
      <c r="A78" s="11"/>
      <c r="B78" s="11"/>
    </row>
    <row r="79" spans="1:8" ht="26.25" customHeight="1" x14ac:dyDescent="0.45">
      <c r="A79" s="12" t="s">
        <v>4</v>
      </c>
      <c r="B79" s="822" t="str">
        <f>B26</f>
        <v>RIFAMPICIN</v>
      </c>
      <c r="C79" s="822"/>
    </row>
    <row r="80" spans="1:8" ht="26.25" customHeight="1" x14ac:dyDescent="0.45">
      <c r="A80" s="13" t="s">
        <v>47</v>
      </c>
      <c r="B80" s="822" t="str">
        <f>B27</f>
        <v xml:space="preserve">R5 1 </v>
      </c>
      <c r="C80" s="822"/>
    </row>
    <row r="81" spans="1:12" ht="27" customHeight="1" x14ac:dyDescent="0.45">
      <c r="A81" s="13" t="s">
        <v>6</v>
      </c>
      <c r="B81" s="110">
        <f>B28</f>
        <v>99.6</v>
      </c>
    </row>
    <row r="82" spans="1:12" s="2" customFormat="1" ht="27" customHeight="1" x14ac:dyDescent="0.5">
      <c r="A82" s="13" t="s">
        <v>48</v>
      </c>
      <c r="B82" s="15">
        <v>0</v>
      </c>
      <c r="C82" s="813" t="s">
        <v>49</v>
      </c>
      <c r="D82" s="814"/>
      <c r="E82" s="814"/>
      <c r="F82" s="814"/>
      <c r="G82" s="815"/>
      <c r="I82" s="16"/>
      <c r="J82" s="16"/>
      <c r="K82" s="16"/>
      <c r="L82" s="16"/>
    </row>
    <row r="83" spans="1:12" s="2" customFormat="1" ht="19.5" customHeight="1" x14ac:dyDescent="0.35">
      <c r="A83" s="13" t="s">
        <v>50</v>
      </c>
      <c r="B83" s="17">
        <f>B81-B82</f>
        <v>99.6</v>
      </c>
      <c r="C83" s="18"/>
      <c r="D83" s="18"/>
      <c r="E83" s="18"/>
      <c r="F83" s="18"/>
      <c r="G83" s="19"/>
      <c r="I83" s="16"/>
      <c r="J83" s="16"/>
      <c r="K83" s="16"/>
      <c r="L83" s="16"/>
    </row>
    <row r="84" spans="1:12" s="2" customFormat="1" ht="27" customHeight="1" x14ac:dyDescent="0.45">
      <c r="A84" s="13" t="s">
        <v>51</v>
      </c>
      <c r="B84" s="20">
        <v>1</v>
      </c>
      <c r="C84" s="816" t="s">
        <v>110</v>
      </c>
      <c r="D84" s="817"/>
      <c r="E84" s="817"/>
      <c r="F84" s="817"/>
      <c r="G84" s="817"/>
      <c r="H84" s="818"/>
      <c r="I84" s="16"/>
      <c r="J84" s="16"/>
      <c r="K84" s="16"/>
      <c r="L84" s="16"/>
    </row>
    <row r="85" spans="1:12" s="2" customFormat="1" ht="27" customHeight="1" x14ac:dyDescent="0.45">
      <c r="A85" s="13" t="s">
        <v>53</v>
      </c>
      <c r="B85" s="20">
        <v>1</v>
      </c>
      <c r="C85" s="816" t="s">
        <v>111</v>
      </c>
      <c r="D85" s="817"/>
      <c r="E85" s="817"/>
      <c r="F85" s="817"/>
      <c r="G85" s="817"/>
      <c r="H85" s="818"/>
      <c r="I85" s="16"/>
      <c r="J85" s="16"/>
      <c r="K85" s="16"/>
      <c r="L85" s="16"/>
    </row>
    <row r="86" spans="1:12" s="2" customFormat="1" ht="18" x14ac:dyDescent="0.35">
      <c r="A86" s="13"/>
      <c r="B86" s="23"/>
      <c r="C86" s="24"/>
      <c r="D86" s="24"/>
      <c r="E86" s="24"/>
      <c r="F86" s="24"/>
      <c r="G86" s="24"/>
      <c r="H86" s="24"/>
      <c r="I86" s="16"/>
      <c r="J86" s="16"/>
      <c r="K86" s="16"/>
      <c r="L86" s="16"/>
    </row>
    <row r="87" spans="1:12" s="2" customFormat="1" ht="18" x14ac:dyDescent="0.35">
      <c r="A87" s="13" t="s">
        <v>55</v>
      </c>
      <c r="B87" s="25">
        <f>B84/B85</f>
        <v>1</v>
      </c>
      <c r="C87" s="4" t="s">
        <v>56</v>
      </c>
      <c r="D87" s="4"/>
      <c r="E87" s="4"/>
      <c r="F87" s="4"/>
      <c r="G87" s="4"/>
      <c r="I87" s="16"/>
      <c r="J87" s="16"/>
      <c r="K87" s="16"/>
      <c r="L87" s="16"/>
    </row>
    <row r="88" spans="1:12" ht="19.5" customHeight="1" x14ac:dyDescent="0.35">
      <c r="A88" s="11"/>
      <c r="B88" s="11"/>
    </row>
    <row r="89" spans="1:12" ht="27" customHeight="1" x14ac:dyDescent="0.45">
      <c r="A89" s="26" t="s">
        <v>57</v>
      </c>
      <c r="B89" s="27">
        <v>5</v>
      </c>
      <c r="D89" s="111" t="s">
        <v>58</v>
      </c>
      <c r="E89" s="112"/>
      <c r="F89" s="819" t="s">
        <v>59</v>
      </c>
      <c r="G89" s="821"/>
    </row>
    <row r="90" spans="1:12" ht="27" customHeight="1" x14ac:dyDescent="0.45">
      <c r="A90" s="28" t="s">
        <v>60</v>
      </c>
      <c r="B90" s="29">
        <v>3</v>
      </c>
      <c r="C90" s="113" t="s">
        <v>61</v>
      </c>
      <c r="D90" s="31" t="s">
        <v>62</v>
      </c>
      <c r="E90" s="32" t="s">
        <v>63</v>
      </c>
      <c r="F90" s="31" t="s">
        <v>62</v>
      </c>
      <c r="G90" s="114" t="s">
        <v>63</v>
      </c>
      <c r="I90" s="34" t="s">
        <v>64</v>
      </c>
    </row>
    <row r="91" spans="1:12" ht="26.25" customHeight="1" x14ac:dyDescent="0.45">
      <c r="A91" s="28" t="s">
        <v>65</v>
      </c>
      <c r="B91" s="29">
        <v>50</v>
      </c>
      <c r="C91" s="115">
        <v>1</v>
      </c>
      <c r="D91" s="536">
        <v>49822553</v>
      </c>
      <c r="E91" s="36">
        <f>IF(ISBLANK(D91),"-",$D$101/$D$98*D91)</f>
        <v>48247148.509160101</v>
      </c>
      <c r="F91" s="536">
        <v>60858349</v>
      </c>
      <c r="G91" s="37">
        <f>IF(ISBLANK(F91),"-",$D$101/$F$98*F91)</f>
        <v>48494254.000127502</v>
      </c>
      <c r="I91" s="38"/>
    </row>
    <row r="92" spans="1:12" ht="26.25" customHeight="1" x14ac:dyDescent="0.45">
      <c r="A92" s="28" t="s">
        <v>66</v>
      </c>
      <c r="B92" s="29">
        <v>1</v>
      </c>
      <c r="C92" s="99">
        <v>2</v>
      </c>
      <c r="D92" s="537">
        <v>50013796</v>
      </c>
      <c r="E92" s="41">
        <f>IF(ISBLANK(D92),"-",$D$101/$D$98*D92)</f>
        <v>48432344.346521892</v>
      </c>
      <c r="F92" s="537">
        <v>60847155</v>
      </c>
      <c r="G92" s="42">
        <f>IF(ISBLANK(F92),"-",$D$101/$F$98*F92)</f>
        <v>48485334.193918534</v>
      </c>
      <c r="I92" s="823">
        <f>ABS((F96/D96*D95)-F95)/D95</f>
        <v>5.7243616904717473E-3</v>
      </c>
    </row>
    <row r="93" spans="1:12" ht="26.25" customHeight="1" x14ac:dyDescent="0.45">
      <c r="A93" s="28" t="s">
        <v>67</v>
      </c>
      <c r="B93" s="29">
        <v>1</v>
      </c>
      <c r="C93" s="99">
        <v>3</v>
      </c>
      <c r="D93" s="537">
        <v>49858324</v>
      </c>
      <c r="E93" s="41">
        <f>IF(ISBLANK(D93),"-",$D$101/$D$98*D93)</f>
        <v>48281788.41910854</v>
      </c>
      <c r="F93" s="537">
        <v>61072012</v>
      </c>
      <c r="G93" s="42">
        <f>IF(ISBLANK(F93),"-",$D$101/$F$98*F93)</f>
        <v>48664508.828966662</v>
      </c>
      <c r="I93" s="823"/>
    </row>
    <row r="94" spans="1:12" ht="27" customHeight="1" x14ac:dyDescent="0.45">
      <c r="A94" s="28" t="s">
        <v>68</v>
      </c>
      <c r="B94" s="29">
        <v>1</v>
      </c>
      <c r="C94" s="116">
        <v>4</v>
      </c>
      <c r="D94" s="538"/>
      <c r="E94" s="45" t="str">
        <f>IF(ISBLANK(D94),"-",$D$101/$D$98*D94)</f>
        <v>-</v>
      </c>
      <c r="F94" s="538"/>
      <c r="G94" s="46" t="str">
        <f>IF(ISBLANK(F94),"-",$D$101/$F$98*F94)</f>
        <v>-</v>
      </c>
      <c r="I94" s="47"/>
    </row>
    <row r="95" spans="1:12" ht="27" customHeight="1" x14ac:dyDescent="0.45">
      <c r="A95" s="28" t="s">
        <v>69</v>
      </c>
      <c r="B95" s="29">
        <v>1</v>
      </c>
      <c r="C95" s="117" t="s">
        <v>70</v>
      </c>
      <c r="D95" s="118">
        <f>AVERAGE(D91:D94)</f>
        <v>49898224.333333336</v>
      </c>
      <c r="E95" s="50">
        <f>AVERAGE(E91:E94)</f>
        <v>48320427.091596842</v>
      </c>
      <c r="F95" s="119">
        <f>AVERAGE(F91:F94)</f>
        <v>60925838.666666664</v>
      </c>
      <c r="G95" s="120">
        <f>AVERAGE(G91:G94)</f>
        <v>48548032.34100423</v>
      </c>
    </row>
    <row r="96" spans="1:12" ht="26.25" customHeight="1" x14ac:dyDescent="0.45">
      <c r="A96" s="28" t="s">
        <v>71</v>
      </c>
      <c r="B96" s="14">
        <v>1</v>
      </c>
      <c r="C96" s="121" t="s">
        <v>112</v>
      </c>
      <c r="D96" s="122">
        <v>14.4</v>
      </c>
      <c r="E96" s="43"/>
      <c r="F96" s="54">
        <v>17.5</v>
      </c>
    </row>
    <row r="97" spans="1:10" ht="26.25" customHeight="1" x14ac:dyDescent="0.45">
      <c r="A97" s="28" t="s">
        <v>73</v>
      </c>
      <c r="B97" s="14">
        <v>1</v>
      </c>
      <c r="C97" s="123" t="s">
        <v>113</v>
      </c>
      <c r="D97" s="124">
        <f>D96*$B$87</f>
        <v>14.4</v>
      </c>
      <c r="E97" s="57"/>
      <c r="F97" s="56">
        <f>F96*$B$87</f>
        <v>17.5</v>
      </c>
    </row>
    <row r="98" spans="1:10" ht="19.5" customHeight="1" x14ac:dyDescent="0.35">
      <c r="A98" s="28" t="s">
        <v>75</v>
      </c>
      <c r="B98" s="125">
        <f>(B97/B96)*(B95/B94)*(B93/B92)*(B91/B90)*B89</f>
        <v>83.333333333333343</v>
      </c>
      <c r="C98" s="123" t="s">
        <v>114</v>
      </c>
      <c r="D98" s="126">
        <f>D97*$B$83/100</f>
        <v>14.3424</v>
      </c>
      <c r="E98" s="60"/>
      <c r="F98" s="59">
        <f>F97*$B$83/100</f>
        <v>17.43</v>
      </c>
    </row>
    <row r="99" spans="1:10" ht="19.5" customHeight="1" x14ac:dyDescent="0.35">
      <c r="A99" s="824" t="s">
        <v>77</v>
      </c>
      <c r="B99" s="838"/>
      <c r="C99" s="123" t="s">
        <v>115</v>
      </c>
      <c r="D99" s="127">
        <f>D98/$B$98</f>
        <v>0.17210879999999998</v>
      </c>
      <c r="E99" s="60"/>
      <c r="F99" s="63">
        <f>F98/$B$98</f>
        <v>0.20915999999999998</v>
      </c>
      <c r="G99" s="128"/>
      <c r="H99" s="52"/>
    </row>
    <row r="100" spans="1:10" ht="19.5" customHeight="1" x14ac:dyDescent="0.35">
      <c r="A100" s="826"/>
      <c r="B100" s="839"/>
      <c r="C100" s="123" t="s">
        <v>79</v>
      </c>
      <c r="D100" s="129">
        <f>$B$56/$B$116</f>
        <v>0.16666666666666666</v>
      </c>
      <c r="F100" s="68"/>
      <c r="G100" s="130"/>
      <c r="H100" s="52"/>
    </row>
    <row r="101" spans="1:10" ht="18" x14ac:dyDescent="0.35">
      <c r="C101" s="123" t="s">
        <v>80</v>
      </c>
      <c r="D101" s="124">
        <f>D100*$B$98</f>
        <v>13.888888888888889</v>
      </c>
      <c r="F101" s="68"/>
      <c r="G101" s="128"/>
      <c r="H101" s="52"/>
    </row>
    <row r="102" spans="1:10" ht="19.5" customHeight="1" x14ac:dyDescent="0.35">
      <c r="C102" s="131" t="s">
        <v>81</v>
      </c>
      <c r="D102" s="132">
        <f>D101/B34</f>
        <v>13.888888888888889</v>
      </c>
      <c r="F102" s="72"/>
      <c r="G102" s="128"/>
      <c r="H102" s="52"/>
      <c r="J102" s="133"/>
    </row>
    <row r="103" spans="1:10" ht="18" x14ac:dyDescent="0.35">
      <c r="C103" s="134" t="s">
        <v>116</v>
      </c>
      <c r="D103" s="135">
        <f>AVERAGE(E91:E94,G91:G94)</f>
        <v>48434229.71630054</v>
      </c>
      <c r="F103" s="72"/>
      <c r="G103" s="136"/>
      <c r="H103" s="52"/>
      <c r="J103" s="137"/>
    </row>
    <row r="104" spans="1:10" ht="18" x14ac:dyDescent="0.35">
      <c r="C104" s="102" t="s">
        <v>83</v>
      </c>
      <c r="D104" s="138">
        <f>STDEV(E91:E94,G91:G94)/D103</f>
        <v>3.164845982137158E-3</v>
      </c>
      <c r="F104" s="72"/>
      <c r="G104" s="128"/>
      <c r="H104" s="52"/>
      <c r="J104" s="137"/>
    </row>
    <row r="105" spans="1:10" ht="19.5" customHeight="1" x14ac:dyDescent="0.35">
      <c r="C105" s="104" t="s">
        <v>19</v>
      </c>
      <c r="D105" s="139">
        <f>COUNT(E91:E94,G91:G94)</f>
        <v>6</v>
      </c>
      <c r="F105" s="72"/>
      <c r="G105" s="128"/>
      <c r="H105" s="52"/>
      <c r="J105" s="137"/>
    </row>
    <row r="106" spans="1:10" ht="19.5" customHeight="1" x14ac:dyDescent="0.35">
      <c r="A106" s="76"/>
      <c r="B106" s="76"/>
      <c r="C106" s="76"/>
      <c r="D106" s="76"/>
      <c r="E106" s="76"/>
    </row>
    <row r="107" spans="1:10" ht="26.25" customHeight="1" x14ac:dyDescent="0.45">
      <c r="A107" s="26" t="s">
        <v>117</v>
      </c>
      <c r="B107" s="27">
        <v>900</v>
      </c>
      <c r="C107" s="140" t="s">
        <v>148</v>
      </c>
      <c r="D107" s="141" t="s">
        <v>62</v>
      </c>
      <c r="E107" s="142" t="s">
        <v>119</v>
      </c>
      <c r="F107" s="143" t="s">
        <v>120</v>
      </c>
    </row>
    <row r="108" spans="1:10" ht="26.25" customHeight="1" x14ac:dyDescent="0.45">
      <c r="A108" s="28" t="s">
        <v>121</v>
      </c>
      <c r="B108" s="29">
        <v>1</v>
      </c>
      <c r="C108" s="144">
        <v>1</v>
      </c>
      <c r="D108" s="145">
        <v>39852599</v>
      </c>
      <c r="E108" s="176">
        <f t="shared" ref="E108:E113" si="1">IF(ISBLANK(D108),"-",D108/$D$103*$D$100*$B$116)</f>
        <v>123.42283308757031</v>
      </c>
      <c r="F108" s="146">
        <f t="shared" ref="F108:F113" si="2">IF(ISBLANK(D108), "-", E108/$B$56)</f>
        <v>0.8228188872504687</v>
      </c>
    </row>
    <row r="109" spans="1:10" ht="26.25" customHeight="1" x14ac:dyDescent="0.45">
      <c r="A109" s="28" t="s">
        <v>94</v>
      </c>
      <c r="B109" s="29">
        <v>1</v>
      </c>
      <c r="C109" s="144">
        <v>2</v>
      </c>
      <c r="D109" s="145">
        <v>40137842</v>
      </c>
      <c r="E109" s="177">
        <f t="shared" si="1"/>
        <v>124.30622589159793</v>
      </c>
      <c r="F109" s="147">
        <f t="shared" si="2"/>
        <v>0.82870817261065288</v>
      </c>
    </row>
    <row r="110" spans="1:10" ht="26.25" customHeight="1" x14ac:dyDescent="0.45">
      <c r="A110" s="28" t="s">
        <v>95</v>
      </c>
      <c r="B110" s="29">
        <v>1</v>
      </c>
      <c r="C110" s="144">
        <v>3</v>
      </c>
      <c r="D110" s="145">
        <v>39438561</v>
      </c>
      <c r="E110" s="177">
        <f t="shared" si="1"/>
        <v>122.14056432096086</v>
      </c>
      <c r="F110" s="147">
        <f t="shared" si="2"/>
        <v>0.81427042880640577</v>
      </c>
    </row>
    <row r="111" spans="1:10" ht="26.25" customHeight="1" x14ac:dyDescent="0.45">
      <c r="A111" s="28" t="s">
        <v>96</v>
      </c>
      <c r="B111" s="29">
        <v>1</v>
      </c>
      <c r="C111" s="144">
        <v>4</v>
      </c>
      <c r="D111" s="145">
        <v>40026564</v>
      </c>
      <c r="E111" s="177">
        <f t="shared" si="1"/>
        <v>123.9615997852725</v>
      </c>
      <c r="F111" s="147">
        <f t="shared" si="2"/>
        <v>0.82641066523514994</v>
      </c>
    </row>
    <row r="112" spans="1:10" ht="26.25" customHeight="1" x14ac:dyDescent="0.45">
      <c r="A112" s="28" t="s">
        <v>97</v>
      </c>
      <c r="B112" s="29">
        <v>1</v>
      </c>
      <c r="C112" s="144">
        <v>5</v>
      </c>
      <c r="D112" s="145">
        <v>39273805</v>
      </c>
      <c r="E112" s="177">
        <f t="shared" si="1"/>
        <v>121.63031774235813</v>
      </c>
      <c r="F112" s="147">
        <f t="shared" si="2"/>
        <v>0.81086878494905423</v>
      </c>
    </row>
    <row r="113" spans="1:10" ht="26.25" customHeight="1" x14ac:dyDescent="0.45">
      <c r="A113" s="28" t="s">
        <v>99</v>
      </c>
      <c r="B113" s="29">
        <v>1</v>
      </c>
      <c r="C113" s="148">
        <v>6</v>
      </c>
      <c r="D113" s="149">
        <v>39365472</v>
      </c>
      <c r="E113" s="178">
        <f t="shared" si="1"/>
        <v>121.91420890942202</v>
      </c>
      <c r="F113" s="150">
        <f t="shared" si="2"/>
        <v>0.81276139272948011</v>
      </c>
    </row>
    <row r="114" spans="1:10" ht="26.25" customHeight="1" x14ac:dyDescent="0.45">
      <c r="A114" s="28" t="s">
        <v>100</v>
      </c>
      <c r="B114" s="29">
        <v>1</v>
      </c>
      <c r="C114" s="144"/>
      <c r="D114" s="99"/>
      <c r="E114" s="3"/>
      <c r="F114" s="151"/>
    </row>
    <row r="115" spans="1:10" ht="26.25" customHeight="1" x14ac:dyDescent="0.45">
      <c r="A115" s="28" t="s">
        <v>101</v>
      </c>
      <c r="B115" s="29">
        <v>1</v>
      </c>
      <c r="C115" s="144"/>
      <c r="D115" s="152" t="s">
        <v>70</v>
      </c>
      <c r="E115" s="180">
        <f>AVERAGE(E108:E113)</f>
        <v>122.89595828953027</v>
      </c>
      <c r="F115" s="153">
        <f>AVERAGE(F108:F113)</f>
        <v>0.81930638859686855</v>
      </c>
    </row>
    <row r="116" spans="1:10" ht="27" customHeight="1" x14ac:dyDescent="0.45">
      <c r="A116" s="28" t="s">
        <v>102</v>
      </c>
      <c r="B116" s="58">
        <f>(B115/B114)*(B113/B112)*(B111/B110)*(B109/B108)*B107</f>
        <v>900</v>
      </c>
      <c r="C116" s="154"/>
      <c r="D116" s="117" t="s">
        <v>83</v>
      </c>
      <c r="E116" s="155">
        <f>STDEV(E108:E113)/E115</f>
        <v>9.3048889809395872E-3</v>
      </c>
      <c r="F116" s="155">
        <f>STDEV(F108:F113)/F115</f>
        <v>9.3048889809395578E-3</v>
      </c>
      <c r="I116" s="3"/>
    </row>
    <row r="117" spans="1:10" ht="27" customHeight="1" x14ac:dyDescent="0.45">
      <c r="A117" s="824" t="s">
        <v>77</v>
      </c>
      <c r="B117" s="825"/>
      <c r="C117" s="156"/>
      <c r="D117" s="157" t="s">
        <v>19</v>
      </c>
      <c r="E117" s="158">
        <f>COUNT(E108:E113)</f>
        <v>6</v>
      </c>
      <c r="F117" s="158">
        <f>COUNT(F108:F113)</f>
        <v>6</v>
      </c>
      <c r="I117" s="3"/>
      <c r="J117" s="137"/>
    </row>
    <row r="118" spans="1:10" ht="19.5" customHeight="1" x14ac:dyDescent="0.35">
      <c r="A118" s="826"/>
      <c r="B118" s="827"/>
      <c r="C118" s="3"/>
      <c r="D118" s="3"/>
      <c r="E118" s="3"/>
      <c r="F118" s="99"/>
      <c r="G118" s="3"/>
      <c r="H118" s="3"/>
      <c r="I118" s="3"/>
    </row>
    <row r="119" spans="1:10" ht="18" x14ac:dyDescent="0.35">
      <c r="A119" s="167"/>
      <c r="B119" s="24"/>
      <c r="C119" s="3"/>
      <c r="D119" s="3"/>
      <c r="E119" s="3"/>
      <c r="F119" s="99"/>
      <c r="G119" s="3"/>
      <c r="H119" s="3"/>
      <c r="I119" s="3"/>
    </row>
    <row r="120" spans="1:10" ht="26.25" customHeight="1" x14ac:dyDescent="0.45">
      <c r="A120" s="12" t="s">
        <v>105</v>
      </c>
      <c r="B120" s="106" t="s">
        <v>122</v>
      </c>
      <c r="C120" s="836" t="str">
        <f>B20</f>
        <v>RIFAMPICIN</v>
      </c>
      <c r="D120" s="836"/>
      <c r="E120" s="107" t="s">
        <v>123</v>
      </c>
      <c r="F120" s="107"/>
      <c r="G120" s="108">
        <f>F115</f>
        <v>0.81930638859686855</v>
      </c>
      <c r="H120" s="3"/>
      <c r="I120" s="3"/>
    </row>
    <row r="121" spans="1:10" ht="19.5" customHeight="1" x14ac:dyDescent="0.35">
      <c r="A121" s="159"/>
      <c r="B121" s="159"/>
      <c r="C121" s="160"/>
      <c r="D121" s="160"/>
      <c r="E121" s="160"/>
      <c r="F121" s="160"/>
      <c r="G121" s="160"/>
      <c r="H121" s="160"/>
    </row>
    <row r="122" spans="1:10" ht="18" x14ac:dyDescent="0.35">
      <c r="B122" s="837" t="s">
        <v>25</v>
      </c>
      <c r="C122" s="837"/>
      <c r="E122" s="113" t="s">
        <v>26</v>
      </c>
      <c r="F122" s="161"/>
      <c r="G122" s="837" t="s">
        <v>27</v>
      </c>
      <c r="H122" s="837"/>
    </row>
    <row r="123" spans="1:10" ht="69.900000000000006" customHeight="1" x14ac:dyDescent="0.35">
      <c r="A123" s="162" t="s">
        <v>28</v>
      </c>
      <c r="B123" s="163"/>
      <c r="C123" s="163"/>
      <c r="E123" s="163"/>
      <c r="F123" s="3"/>
      <c r="G123" s="164"/>
      <c r="H123" s="164"/>
    </row>
    <row r="124" spans="1:10" ht="69.900000000000006" customHeight="1" x14ac:dyDescent="0.35">
      <c r="A124" s="162" t="s">
        <v>29</v>
      </c>
      <c r="B124" s="165"/>
      <c r="C124" s="165"/>
      <c r="E124" s="165"/>
      <c r="F124" s="3"/>
      <c r="G124" s="166"/>
      <c r="H124" s="166"/>
    </row>
    <row r="125" spans="1:10" ht="18" x14ac:dyDescent="0.35">
      <c r="A125" s="98"/>
      <c r="B125" s="98"/>
      <c r="C125" s="99"/>
      <c r="D125" s="99"/>
      <c r="E125" s="99"/>
      <c r="F125" s="103"/>
      <c r="G125" s="99"/>
      <c r="H125" s="99"/>
      <c r="I125" s="3"/>
    </row>
    <row r="126" spans="1:10" ht="18" x14ac:dyDescent="0.35">
      <c r="A126" s="98"/>
      <c r="B126" s="98"/>
      <c r="C126" s="99"/>
      <c r="D126" s="99"/>
      <c r="E126" s="99"/>
      <c r="F126" s="103"/>
      <c r="G126" s="99"/>
      <c r="H126" s="99"/>
      <c r="I126" s="3"/>
    </row>
    <row r="127" spans="1:10" ht="18" x14ac:dyDescent="0.35">
      <c r="A127" s="98"/>
      <c r="B127" s="98"/>
      <c r="C127" s="99"/>
      <c r="D127" s="99"/>
      <c r="E127" s="99"/>
      <c r="F127" s="103"/>
      <c r="G127" s="99"/>
      <c r="H127" s="99"/>
      <c r="I127" s="3"/>
    </row>
    <row r="128" spans="1:10" ht="18" x14ac:dyDescent="0.35">
      <c r="A128" s="98"/>
      <c r="B128" s="98"/>
      <c r="C128" s="99"/>
      <c r="D128" s="99"/>
      <c r="E128" s="99"/>
      <c r="F128" s="103"/>
      <c r="G128" s="99"/>
      <c r="H128" s="99"/>
      <c r="I128" s="3"/>
    </row>
    <row r="129" spans="1:9" ht="18" x14ac:dyDescent="0.35">
      <c r="A129" s="98"/>
      <c r="B129" s="98"/>
      <c r="C129" s="99"/>
      <c r="D129" s="99"/>
      <c r="E129" s="99"/>
      <c r="F129" s="103"/>
      <c r="G129" s="99"/>
      <c r="H129" s="99"/>
      <c r="I129" s="3"/>
    </row>
    <row r="130" spans="1:9" ht="18" x14ac:dyDescent="0.35">
      <c r="A130" s="98"/>
      <c r="B130" s="98"/>
      <c r="C130" s="99"/>
      <c r="D130" s="99"/>
      <c r="E130" s="99"/>
      <c r="F130" s="103"/>
      <c r="G130" s="99"/>
      <c r="H130" s="99"/>
      <c r="I130" s="3"/>
    </row>
    <row r="131" spans="1:9" ht="18" x14ac:dyDescent="0.35">
      <c r="A131" s="98"/>
      <c r="B131" s="98"/>
      <c r="C131" s="99"/>
      <c r="D131" s="99"/>
      <c r="E131" s="99"/>
      <c r="F131" s="103"/>
      <c r="G131" s="99"/>
      <c r="H131" s="99"/>
      <c r="I131" s="3"/>
    </row>
    <row r="132" spans="1:9" ht="18" x14ac:dyDescent="0.35">
      <c r="A132" s="98"/>
      <c r="B132" s="98"/>
      <c r="C132" s="99"/>
      <c r="D132" s="99"/>
      <c r="E132" s="99"/>
      <c r="F132" s="103"/>
      <c r="G132" s="99"/>
      <c r="H132" s="99"/>
      <c r="I132" s="3"/>
    </row>
    <row r="133" spans="1:9" ht="18" x14ac:dyDescent="0.35">
      <c r="A133" s="98"/>
      <c r="B133" s="98"/>
      <c r="C133" s="99"/>
      <c r="D133" s="99"/>
      <c r="E133" s="99"/>
      <c r="F133" s="103"/>
      <c r="G133" s="99"/>
      <c r="H133" s="99"/>
      <c r="I133" s="3"/>
    </row>
    <row r="250" spans="1:1" x14ac:dyDescent="0.3">
      <c r="A250" s="1">
        <v>5</v>
      </c>
    </row>
  </sheetData>
  <sheetProtection formatColumns="0" formatRows="0" insertColumns="0" insertHyperlinks="0" deleteColumns="0" deleteRows="0" autoFilter="0" pivotTables="0"/>
  <mergeCells count="35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20:C20"/>
    <mergeCell ref="B21:H21"/>
  </mergeCells>
  <conditionalFormatting sqref="E51">
    <cfRule type="cellIs" dxfId="35" priority="1" operator="greaterThan">
      <formula>0.02</formula>
    </cfRule>
  </conditionalFormatting>
  <conditionalFormatting sqref="D51">
    <cfRule type="cellIs" dxfId="34" priority="2" operator="greaterThan">
      <formula>0.02</formula>
    </cfRule>
  </conditionalFormatting>
  <conditionalFormatting sqref="G73">
    <cfRule type="cellIs" dxfId="33" priority="3" operator="greaterThan">
      <formula>0.02</formula>
    </cfRule>
  </conditionalFormatting>
  <conditionalFormatting sqref="H73">
    <cfRule type="cellIs" dxfId="32" priority="4" operator="greaterThan">
      <formula>0.02</formula>
    </cfRule>
  </conditionalFormatting>
  <conditionalFormatting sqref="D104">
    <cfRule type="cellIs" dxfId="31" priority="5" operator="greaterThan">
      <formula>0.02</formula>
    </cfRule>
  </conditionalFormatting>
  <conditionalFormatting sqref="I39">
    <cfRule type="cellIs" dxfId="30" priority="6" operator="lessThanOrEqual">
      <formula>0.02</formula>
    </cfRule>
  </conditionalFormatting>
  <conditionalFormatting sqref="I39">
    <cfRule type="cellIs" dxfId="29" priority="7" operator="greaterThan">
      <formula>0.02</formula>
    </cfRule>
  </conditionalFormatting>
  <conditionalFormatting sqref="I92">
    <cfRule type="cellIs" dxfId="28" priority="8" operator="lessThanOrEqual">
      <formula>0.02</formula>
    </cfRule>
  </conditionalFormatting>
  <conditionalFormatting sqref="I92">
    <cfRule type="cellIs" dxfId="27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B54" zoomScale="60" zoomScaleNormal="60" zoomScalePageLayoutView="70" workbookViewId="0">
      <selection activeCell="E80" sqref="E80"/>
    </sheetView>
  </sheetViews>
  <sheetFormatPr defaultColWidth="9.109375" defaultRowHeight="13.8" x14ac:dyDescent="0.3"/>
  <cols>
    <col min="1" max="1" width="55.44140625" style="1" customWidth="1"/>
    <col min="2" max="2" width="33.6640625" style="1" customWidth="1"/>
    <col min="3" max="3" width="42.33203125" style="1" customWidth="1"/>
    <col min="4" max="4" width="30.5546875" style="1" customWidth="1"/>
    <col min="5" max="5" width="39.88671875" style="1" customWidth="1"/>
    <col min="6" max="6" width="30.6640625" style="1" customWidth="1"/>
    <col min="7" max="7" width="39.88671875" style="1" customWidth="1"/>
    <col min="8" max="8" width="30" style="1" customWidth="1"/>
    <col min="9" max="9" width="30.33203125" style="1" hidden="1" customWidth="1"/>
    <col min="10" max="10" width="30.44140625" style="1" customWidth="1"/>
    <col min="11" max="11" width="21.33203125" style="1" customWidth="1"/>
    <col min="12" max="12" width="9.109375" style="1"/>
  </cols>
  <sheetData>
    <row r="1" spans="1:9" ht="18.75" customHeight="1" x14ac:dyDescent="0.3">
      <c r="A1" s="834" t="s">
        <v>44</v>
      </c>
      <c r="B1" s="834"/>
      <c r="C1" s="834"/>
      <c r="D1" s="834"/>
      <c r="E1" s="834"/>
      <c r="F1" s="834"/>
      <c r="G1" s="834"/>
      <c r="H1" s="834"/>
      <c r="I1" s="834"/>
    </row>
    <row r="2" spans="1:9" ht="18.75" customHeight="1" x14ac:dyDescent="0.3">
      <c r="A2" s="834"/>
      <c r="B2" s="834"/>
      <c r="C2" s="834"/>
      <c r="D2" s="834"/>
      <c r="E2" s="834"/>
      <c r="F2" s="834"/>
      <c r="G2" s="834"/>
      <c r="H2" s="834"/>
      <c r="I2" s="834"/>
    </row>
    <row r="3" spans="1:9" ht="18.75" customHeight="1" x14ac:dyDescent="0.3">
      <c r="A3" s="834"/>
      <c r="B3" s="834"/>
      <c r="C3" s="834"/>
      <c r="D3" s="834"/>
      <c r="E3" s="834"/>
      <c r="F3" s="834"/>
      <c r="G3" s="834"/>
      <c r="H3" s="834"/>
      <c r="I3" s="834"/>
    </row>
    <row r="4" spans="1:9" ht="18.75" customHeight="1" x14ac:dyDescent="0.3">
      <c r="A4" s="834"/>
      <c r="B4" s="834"/>
      <c r="C4" s="834"/>
      <c r="D4" s="834"/>
      <c r="E4" s="834"/>
      <c r="F4" s="834"/>
      <c r="G4" s="834"/>
      <c r="H4" s="834"/>
      <c r="I4" s="834"/>
    </row>
    <row r="5" spans="1:9" ht="18.75" customHeight="1" x14ac:dyDescent="0.3">
      <c r="A5" s="834"/>
      <c r="B5" s="834"/>
      <c r="C5" s="834"/>
      <c r="D5" s="834"/>
      <c r="E5" s="834"/>
      <c r="F5" s="834"/>
      <c r="G5" s="834"/>
      <c r="H5" s="834"/>
      <c r="I5" s="834"/>
    </row>
    <row r="6" spans="1:9" ht="18.75" customHeight="1" x14ac:dyDescent="0.3">
      <c r="A6" s="834"/>
      <c r="B6" s="834"/>
      <c r="C6" s="834"/>
      <c r="D6" s="834"/>
      <c r="E6" s="834"/>
      <c r="F6" s="834"/>
      <c r="G6" s="834"/>
      <c r="H6" s="834"/>
      <c r="I6" s="834"/>
    </row>
    <row r="7" spans="1:9" ht="18.75" customHeight="1" x14ac:dyDescent="0.3">
      <c r="A7" s="834"/>
      <c r="B7" s="834"/>
      <c r="C7" s="834"/>
      <c r="D7" s="834"/>
      <c r="E7" s="834"/>
      <c r="F7" s="834"/>
      <c r="G7" s="834"/>
      <c r="H7" s="834"/>
      <c r="I7" s="834"/>
    </row>
    <row r="8" spans="1:9" x14ac:dyDescent="0.3">
      <c r="A8" s="835" t="s">
        <v>45</v>
      </c>
      <c r="B8" s="835"/>
      <c r="C8" s="835"/>
      <c r="D8" s="835"/>
      <c r="E8" s="835"/>
      <c r="F8" s="835"/>
      <c r="G8" s="835"/>
      <c r="H8" s="835"/>
      <c r="I8" s="835"/>
    </row>
    <row r="9" spans="1:9" x14ac:dyDescent="0.3">
      <c r="A9" s="835"/>
      <c r="B9" s="835"/>
      <c r="C9" s="835"/>
      <c r="D9" s="835"/>
      <c r="E9" s="835"/>
      <c r="F9" s="835"/>
      <c r="G9" s="835"/>
      <c r="H9" s="835"/>
      <c r="I9" s="835"/>
    </row>
    <row r="10" spans="1:9" x14ac:dyDescent="0.3">
      <c r="A10" s="835"/>
      <c r="B10" s="835"/>
      <c r="C10" s="835"/>
      <c r="D10" s="835"/>
      <c r="E10" s="835"/>
      <c r="F10" s="835"/>
      <c r="G10" s="835"/>
      <c r="H10" s="835"/>
      <c r="I10" s="835"/>
    </row>
    <row r="11" spans="1:9" x14ac:dyDescent="0.3">
      <c r="A11" s="835"/>
      <c r="B11" s="835"/>
      <c r="C11" s="835"/>
      <c r="D11" s="835"/>
      <c r="E11" s="835"/>
      <c r="F11" s="835"/>
      <c r="G11" s="835"/>
      <c r="H11" s="835"/>
      <c r="I11" s="835"/>
    </row>
    <row r="12" spans="1:9" x14ac:dyDescent="0.3">
      <c r="A12" s="835"/>
      <c r="B12" s="835"/>
      <c r="C12" s="835"/>
      <c r="D12" s="835"/>
      <c r="E12" s="835"/>
      <c r="F12" s="835"/>
      <c r="G12" s="835"/>
      <c r="H12" s="835"/>
      <c r="I12" s="835"/>
    </row>
    <row r="13" spans="1:9" x14ac:dyDescent="0.3">
      <c r="A13" s="835"/>
      <c r="B13" s="835"/>
      <c r="C13" s="835"/>
      <c r="D13" s="835"/>
      <c r="E13" s="835"/>
      <c r="F13" s="835"/>
      <c r="G13" s="835"/>
      <c r="H13" s="835"/>
      <c r="I13" s="835"/>
    </row>
    <row r="14" spans="1:9" x14ac:dyDescent="0.3">
      <c r="A14" s="835"/>
      <c r="B14" s="835"/>
      <c r="C14" s="835"/>
      <c r="D14" s="835"/>
      <c r="E14" s="835"/>
      <c r="F14" s="835"/>
      <c r="G14" s="835"/>
      <c r="H14" s="835"/>
      <c r="I14" s="835"/>
    </row>
    <row r="15" spans="1:9" ht="19.5" customHeight="1" x14ac:dyDescent="0.35">
      <c r="A15" s="182"/>
    </row>
    <row r="16" spans="1:9" ht="19.5" customHeight="1" x14ac:dyDescent="0.35">
      <c r="A16" s="807" t="s">
        <v>30</v>
      </c>
      <c r="B16" s="808"/>
      <c r="C16" s="808"/>
      <c r="D16" s="808"/>
      <c r="E16" s="808"/>
      <c r="F16" s="808"/>
      <c r="G16" s="808"/>
      <c r="H16" s="809"/>
    </row>
    <row r="17" spans="1:14" ht="20.25" customHeight="1" x14ac:dyDescent="0.3">
      <c r="A17" s="810" t="s">
        <v>46</v>
      </c>
      <c r="B17" s="810"/>
      <c r="C17" s="810"/>
      <c r="D17" s="810"/>
      <c r="E17" s="810"/>
      <c r="F17" s="810"/>
      <c r="G17" s="810"/>
      <c r="H17" s="810"/>
    </row>
    <row r="18" spans="1:14" ht="26.25" customHeight="1" x14ac:dyDescent="0.5">
      <c r="A18" s="184" t="s">
        <v>32</v>
      </c>
      <c r="B18" s="942" t="s">
        <v>145</v>
      </c>
      <c r="C18" s="942"/>
      <c r="D18" s="343"/>
      <c r="E18" s="185"/>
      <c r="F18" s="186"/>
      <c r="G18" s="186"/>
      <c r="H18" s="186"/>
    </row>
    <row r="19" spans="1:14" ht="26.25" customHeight="1" x14ac:dyDescent="0.5">
      <c r="A19" s="184" t="s">
        <v>33</v>
      </c>
      <c r="B19" s="542" t="str">
        <f>Rifampicin!B19</f>
        <v>NDQD2016061090</v>
      </c>
      <c r="C19" s="356">
        <v>29</v>
      </c>
      <c r="D19" s="186"/>
      <c r="E19" s="186"/>
      <c r="F19" s="186"/>
      <c r="G19" s="186"/>
      <c r="H19" s="186"/>
    </row>
    <row r="20" spans="1:14" ht="26.25" customHeight="1" x14ac:dyDescent="0.5">
      <c r="A20" s="184" t="s">
        <v>34</v>
      </c>
      <c r="B20" s="845" t="s">
        <v>134</v>
      </c>
      <c r="C20" s="811"/>
      <c r="D20" s="186"/>
      <c r="E20" s="186"/>
      <c r="F20" s="186"/>
      <c r="G20" s="186"/>
      <c r="H20" s="186"/>
    </row>
    <row r="21" spans="1:14" ht="26.25" customHeight="1" x14ac:dyDescent="0.5">
      <c r="A21" s="184" t="s">
        <v>35</v>
      </c>
      <c r="B21" s="811" t="s">
        <v>149</v>
      </c>
      <c r="C21" s="811"/>
      <c r="D21" s="811"/>
      <c r="E21" s="811"/>
      <c r="F21" s="811"/>
      <c r="G21" s="811"/>
      <c r="H21" s="811"/>
      <c r="I21" s="187"/>
    </row>
    <row r="22" spans="1:14" ht="26.25" customHeight="1" x14ac:dyDescent="0.5">
      <c r="A22" s="184" t="s">
        <v>36</v>
      </c>
      <c r="B22" s="188" t="s">
        <v>11</v>
      </c>
      <c r="C22" s="186"/>
      <c r="D22" s="186"/>
      <c r="E22" s="186"/>
      <c r="F22" s="186"/>
      <c r="G22" s="186"/>
      <c r="H22" s="186"/>
    </row>
    <row r="23" spans="1:14" ht="26.25" customHeight="1" x14ac:dyDescent="0.5">
      <c r="A23" s="184" t="s">
        <v>37</v>
      </c>
      <c r="B23" s="188"/>
      <c r="C23" s="186"/>
      <c r="D23" s="186"/>
      <c r="E23" s="186"/>
      <c r="F23" s="186"/>
      <c r="G23" s="186"/>
      <c r="H23" s="186"/>
    </row>
    <row r="24" spans="1:14" ht="18" x14ac:dyDescent="0.35">
      <c r="A24" s="184"/>
      <c r="B24" s="189"/>
    </row>
    <row r="25" spans="1:14" ht="18" x14ac:dyDescent="0.35">
      <c r="A25" s="190" t="s">
        <v>1</v>
      </c>
      <c r="B25" s="189"/>
    </row>
    <row r="26" spans="1:14" ht="26.25" customHeight="1" x14ac:dyDescent="0.45">
      <c r="A26" s="191" t="s">
        <v>4</v>
      </c>
      <c r="B26" s="806" t="s">
        <v>125</v>
      </c>
      <c r="C26" s="806"/>
    </row>
    <row r="27" spans="1:14" ht="26.25" customHeight="1" x14ac:dyDescent="0.5">
      <c r="A27" s="192" t="s">
        <v>47</v>
      </c>
      <c r="B27" s="812" t="s">
        <v>129</v>
      </c>
      <c r="C27" s="812"/>
    </row>
    <row r="28" spans="1:14" ht="27" customHeight="1" x14ac:dyDescent="0.45">
      <c r="A28" s="192" t="s">
        <v>6</v>
      </c>
      <c r="B28" s="193">
        <v>98.5</v>
      </c>
    </row>
    <row r="29" spans="1:14" s="2" customFormat="1" ht="27" customHeight="1" x14ac:dyDescent="0.5">
      <c r="A29" s="192" t="s">
        <v>48</v>
      </c>
      <c r="B29" s="194">
        <v>0</v>
      </c>
      <c r="C29" s="813" t="s">
        <v>49</v>
      </c>
      <c r="D29" s="814"/>
      <c r="E29" s="814"/>
      <c r="F29" s="814"/>
      <c r="G29" s="815"/>
      <c r="H29" s="539"/>
      <c r="I29" s="195"/>
      <c r="J29" s="195"/>
      <c r="K29" s="195"/>
      <c r="L29" s="195"/>
    </row>
    <row r="30" spans="1:14" s="2" customFormat="1" ht="19.5" customHeight="1" x14ac:dyDescent="0.35">
      <c r="A30" s="192" t="s">
        <v>50</v>
      </c>
      <c r="B30" s="196">
        <f>B28-B29</f>
        <v>98.5</v>
      </c>
      <c r="C30" s="197"/>
      <c r="D30" s="197"/>
      <c r="E30" s="197"/>
      <c r="F30" s="197"/>
      <c r="G30" s="198"/>
      <c r="H30" s="539"/>
      <c r="I30" s="195"/>
      <c r="J30" s="195"/>
      <c r="K30" s="195"/>
      <c r="L30" s="195"/>
    </row>
    <row r="31" spans="1:14" s="2" customFormat="1" ht="27" customHeight="1" x14ac:dyDescent="0.45">
      <c r="A31" s="192" t="s">
        <v>51</v>
      </c>
      <c r="B31" s="199">
        <v>1</v>
      </c>
      <c r="C31" s="816" t="s">
        <v>52</v>
      </c>
      <c r="D31" s="817"/>
      <c r="E31" s="817"/>
      <c r="F31" s="817"/>
      <c r="G31" s="817"/>
      <c r="H31" s="818"/>
      <c r="I31" s="195"/>
      <c r="J31" s="195"/>
      <c r="K31" s="195"/>
      <c r="L31" s="195"/>
    </row>
    <row r="32" spans="1:14" s="2" customFormat="1" ht="27" customHeight="1" x14ac:dyDescent="0.45">
      <c r="A32" s="192" t="s">
        <v>53</v>
      </c>
      <c r="B32" s="199">
        <v>1</v>
      </c>
      <c r="C32" s="816" t="s">
        <v>54</v>
      </c>
      <c r="D32" s="817"/>
      <c r="E32" s="817"/>
      <c r="F32" s="817"/>
      <c r="G32" s="817"/>
      <c r="H32" s="818"/>
      <c r="I32" s="195"/>
      <c r="J32" s="195"/>
      <c r="K32" s="195"/>
      <c r="L32" s="200"/>
      <c r="M32" s="200"/>
      <c r="N32" s="201"/>
    </row>
    <row r="33" spans="1:14" s="2" customFormat="1" ht="17.25" customHeight="1" x14ac:dyDescent="0.35">
      <c r="A33" s="192"/>
      <c r="B33" s="202"/>
      <c r="C33" s="203"/>
      <c r="D33" s="203"/>
      <c r="E33" s="203"/>
      <c r="F33" s="203"/>
      <c r="G33" s="203"/>
      <c r="H33" s="203"/>
      <c r="I33" s="195"/>
      <c r="J33" s="195"/>
      <c r="K33" s="195"/>
      <c r="L33" s="200"/>
      <c r="M33" s="200"/>
      <c r="N33" s="201"/>
    </row>
    <row r="34" spans="1:14" s="2" customFormat="1" ht="18" x14ac:dyDescent="0.35">
      <c r="A34" s="192" t="s">
        <v>55</v>
      </c>
      <c r="B34" s="204">
        <f>B31/B32</f>
        <v>1</v>
      </c>
      <c r="C34" s="183" t="s">
        <v>56</v>
      </c>
      <c r="D34" s="183"/>
      <c r="E34" s="183"/>
      <c r="F34" s="183"/>
      <c r="G34" s="183"/>
      <c r="H34" s="539"/>
      <c r="I34" s="195"/>
      <c r="J34" s="195"/>
      <c r="K34" s="195"/>
      <c r="L34" s="200"/>
      <c r="M34" s="200"/>
      <c r="N34" s="201"/>
    </row>
    <row r="35" spans="1:14" s="2" customFormat="1" ht="19.5" customHeight="1" x14ac:dyDescent="0.35">
      <c r="A35" s="192"/>
      <c r="B35" s="196"/>
      <c r="C35" s="461"/>
      <c r="D35" s="461"/>
      <c r="E35" s="461"/>
      <c r="F35" s="461"/>
      <c r="G35" s="183"/>
      <c r="H35" s="539"/>
      <c r="I35" s="195"/>
      <c r="J35" s="195"/>
      <c r="K35" s="195"/>
      <c r="L35" s="200"/>
      <c r="M35" s="200"/>
      <c r="N35" s="201"/>
    </row>
    <row r="36" spans="1:14" s="2" customFormat="1" ht="27" customHeight="1" x14ac:dyDescent="0.45">
      <c r="A36" s="205" t="s">
        <v>57</v>
      </c>
      <c r="B36" s="206">
        <v>50</v>
      </c>
      <c r="C36" s="183"/>
      <c r="D36" s="819" t="s">
        <v>58</v>
      </c>
      <c r="E36" s="820"/>
      <c r="F36" s="819" t="s">
        <v>59</v>
      </c>
      <c r="G36" s="821"/>
      <c r="H36" s="539"/>
      <c r="J36" s="195"/>
      <c r="K36" s="195"/>
      <c r="L36" s="200"/>
      <c r="M36" s="200"/>
      <c r="N36" s="201"/>
    </row>
    <row r="37" spans="1:14" s="2" customFormat="1" ht="27" customHeight="1" x14ac:dyDescent="0.45">
      <c r="A37" s="207" t="s">
        <v>60</v>
      </c>
      <c r="B37" s="208">
        <v>25</v>
      </c>
      <c r="C37" s="209" t="s">
        <v>61</v>
      </c>
      <c r="D37" s="210" t="s">
        <v>62</v>
      </c>
      <c r="E37" s="211" t="s">
        <v>63</v>
      </c>
      <c r="F37" s="210" t="s">
        <v>62</v>
      </c>
      <c r="G37" s="212" t="s">
        <v>63</v>
      </c>
      <c r="H37" s="539"/>
      <c r="I37" s="213" t="s">
        <v>64</v>
      </c>
      <c r="J37" s="195"/>
      <c r="K37" s="195"/>
      <c r="L37" s="200"/>
      <c r="M37" s="200"/>
      <c r="N37" s="201"/>
    </row>
    <row r="38" spans="1:14" s="2" customFormat="1" ht="26.25" customHeight="1" x14ac:dyDescent="0.45">
      <c r="A38" s="207" t="s">
        <v>65</v>
      </c>
      <c r="B38" s="208">
        <v>50</v>
      </c>
      <c r="C38" s="214">
        <v>1</v>
      </c>
      <c r="D38" s="536">
        <v>27493167</v>
      </c>
      <c r="E38" s="215">
        <f>IF(ISBLANK(D38),"-",$D$48/$D$45*D38)</f>
        <v>27567253.995111864</v>
      </c>
      <c r="F38" s="536">
        <v>29963918</v>
      </c>
      <c r="G38" s="216">
        <f>IF(ISBLANK(F38),"-",$D$48/$F$45*F38)</f>
        <v>27686208.254650246</v>
      </c>
      <c r="H38" s="539"/>
      <c r="I38" s="217"/>
      <c r="J38" s="195"/>
      <c r="K38" s="195"/>
      <c r="L38" s="200"/>
      <c r="M38" s="200"/>
      <c r="N38" s="201"/>
    </row>
    <row r="39" spans="1:14" s="2" customFormat="1" ht="26.25" customHeight="1" x14ac:dyDescent="0.45">
      <c r="A39" s="207" t="s">
        <v>66</v>
      </c>
      <c r="B39" s="208">
        <v>1</v>
      </c>
      <c r="C39" s="218">
        <v>2</v>
      </c>
      <c r="D39" s="537">
        <v>27507255</v>
      </c>
      <c r="E39" s="220">
        <f>IF(ISBLANK(D39),"-",$D$48/$D$45*D39)</f>
        <v>27581379.958638843</v>
      </c>
      <c r="F39" s="537">
        <v>29909184</v>
      </c>
      <c r="G39" s="221">
        <f>IF(ISBLANK(F39),"-",$D$48/$F$45*F39)</f>
        <v>27635634.864260845</v>
      </c>
      <c r="H39" s="539"/>
      <c r="I39" s="823">
        <f>ABS((F43/D43*D42)-F42)/D42</f>
        <v>5.07807944529267E-3</v>
      </c>
      <c r="J39" s="195"/>
      <c r="K39" s="195"/>
      <c r="L39" s="200"/>
      <c r="M39" s="200"/>
      <c r="N39" s="201"/>
    </row>
    <row r="40" spans="1:14" ht="26.25" customHeight="1" x14ac:dyDescent="0.45">
      <c r="A40" s="207" t="s">
        <v>67</v>
      </c>
      <c r="B40" s="208">
        <v>1</v>
      </c>
      <c r="C40" s="218">
        <v>3</v>
      </c>
      <c r="D40" s="537">
        <v>27436326</v>
      </c>
      <c r="E40" s="220">
        <f>IF(ISBLANK(D40),"-",$D$48/$D$45*D40)</f>
        <v>27510259.823275056</v>
      </c>
      <c r="F40" s="537">
        <v>30004656</v>
      </c>
      <c r="G40" s="221">
        <f>IF(ISBLANK(F40),"-",$D$48/$F$45*F40)</f>
        <v>27723849.552156065</v>
      </c>
      <c r="I40" s="823"/>
      <c r="L40" s="200"/>
      <c r="M40" s="200"/>
      <c r="N40" s="222"/>
    </row>
    <row r="41" spans="1:14" ht="27" customHeight="1" x14ac:dyDescent="0.45">
      <c r="A41" s="207" t="s">
        <v>68</v>
      </c>
      <c r="B41" s="208">
        <v>1</v>
      </c>
      <c r="C41" s="223">
        <v>4</v>
      </c>
      <c r="D41" s="538"/>
      <c r="E41" s="224" t="str">
        <f>IF(ISBLANK(D41),"-",$D$48/$D$45*D41)</f>
        <v>-</v>
      </c>
      <c r="F41" s="538"/>
      <c r="G41" s="225" t="str">
        <f>IF(ISBLANK(F41),"-",$D$48/$F$45*F41)</f>
        <v>-</v>
      </c>
      <c r="I41" s="226"/>
      <c r="L41" s="200"/>
      <c r="M41" s="200"/>
      <c r="N41" s="222"/>
    </row>
    <row r="42" spans="1:14" ht="27" customHeight="1" x14ac:dyDescent="0.45">
      <c r="A42" s="207" t="s">
        <v>69</v>
      </c>
      <c r="B42" s="208">
        <v>1</v>
      </c>
      <c r="C42" s="227" t="s">
        <v>70</v>
      </c>
      <c r="D42" s="228">
        <f>AVERAGE(D38:D41)</f>
        <v>27478916</v>
      </c>
      <c r="E42" s="229">
        <f>AVERAGE(E38:E41)</f>
        <v>27552964.592341918</v>
      </c>
      <c r="F42" s="228">
        <f>AVERAGE(F38:F41)</f>
        <v>29959252.666666668</v>
      </c>
      <c r="G42" s="230">
        <f>AVERAGE(G38:G41)</f>
        <v>27681897.557022382</v>
      </c>
      <c r="H42" s="231"/>
    </row>
    <row r="43" spans="1:14" ht="26.25" customHeight="1" x14ac:dyDescent="0.45">
      <c r="A43" s="207" t="s">
        <v>71</v>
      </c>
      <c r="B43" s="208">
        <v>1</v>
      </c>
      <c r="C43" s="232" t="s">
        <v>72</v>
      </c>
      <c r="D43" s="233">
        <v>8.1</v>
      </c>
      <c r="E43" s="222"/>
      <c r="F43" s="233">
        <v>8.7899999999999991</v>
      </c>
      <c r="H43" s="231"/>
    </row>
    <row r="44" spans="1:14" ht="26.25" customHeight="1" x14ac:dyDescent="0.45">
      <c r="A44" s="207" t="s">
        <v>73</v>
      </c>
      <c r="B44" s="208">
        <v>1</v>
      </c>
      <c r="C44" s="234" t="s">
        <v>74</v>
      </c>
      <c r="D44" s="235">
        <f>D43*$B$34</f>
        <v>8.1</v>
      </c>
      <c r="E44" s="236"/>
      <c r="F44" s="235">
        <f>F43*$B$34</f>
        <v>8.7899999999999991</v>
      </c>
      <c r="H44" s="231"/>
    </row>
    <row r="45" spans="1:14" ht="19.5" customHeight="1" x14ac:dyDescent="0.35">
      <c r="A45" s="207" t="s">
        <v>75</v>
      </c>
      <c r="B45" s="237">
        <f>(B44/B43)*(B42/B41)*(B40/B39)*(B38/B37)*B36</f>
        <v>100</v>
      </c>
      <c r="C45" s="234" t="s">
        <v>76</v>
      </c>
      <c r="D45" s="238">
        <f>D44*$B$30/100</f>
        <v>7.9784999999999995</v>
      </c>
      <c r="E45" s="239"/>
      <c r="F45" s="238">
        <f>F44*$B$30/100</f>
        <v>8.6581499999999991</v>
      </c>
      <c r="H45" s="231"/>
    </row>
    <row r="46" spans="1:14" ht="19.5" customHeight="1" x14ac:dyDescent="0.35">
      <c r="A46" s="824" t="s">
        <v>77</v>
      </c>
      <c r="B46" s="825"/>
      <c r="C46" s="234" t="s">
        <v>78</v>
      </c>
      <c r="D46" s="240">
        <f>D45/$B$45</f>
        <v>7.9784999999999995E-2</v>
      </c>
      <c r="E46" s="241"/>
      <c r="F46" s="242">
        <f>F45/$B$45</f>
        <v>8.6581499999999992E-2</v>
      </c>
      <c r="H46" s="231"/>
    </row>
    <row r="47" spans="1:14" ht="27" customHeight="1" x14ac:dyDescent="0.45">
      <c r="A47" s="826"/>
      <c r="B47" s="827"/>
      <c r="C47" s="243" t="s">
        <v>79</v>
      </c>
      <c r="D47" s="244">
        <v>0.08</v>
      </c>
      <c r="E47" s="245"/>
      <c r="F47" s="241"/>
      <c r="H47" s="231"/>
    </row>
    <row r="48" spans="1:14" ht="18" x14ac:dyDescent="0.35">
      <c r="C48" s="246" t="s">
        <v>80</v>
      </c>
      <c r="D48" s="238">
        <f>D47*$B$45</f>
        <v>8</v>
      </c>
      <c r="F48" s="247"/>
      <c r="H48" s="231"/>
    </row>
    <row r="49" spans="1:12" ht="19.5" customHeight="1" x14ac:dyDescent="0.35">
      <c r="C49" s="248" t="s">
        <v>81</v>
      </c>
      <c r="D49" s="249">
        <f>D48/B34</f>
        <v>8</v>
      </c>
      <c r="F49" s="247"/>
      <c r="H49" s="231"/>
    </row>
    <row r="50" spans="1:12" ht="18" x14ac:dyDescent="0.35">
      <c r="C50" s="205" t="s">
        <v>82</v>
      </c>
      <c r="D50" s="250">
        <f>AVERAGE(E38:E41,G38:G41)</f>
        <v>27617431.07468215</v>
      </c>
      <c r="F50" s="251"/>
      <c r="H50" s="231"/>
    </row>
    <row r="51" spans="1:12" ht="18" x14ac:dyDescent="0.35">
      <c r="C51" s="207" t="s">
        <v>83</v>
      </c>
      <c r="D51" s="252">
        <f>STDEV(E38:E41,G38:G41)/D50</f>
        <v>2.882641128681732E-3</v>
      </c>
      <c r="F51" s="251"/>
      <c r="H51" s="231"/>
    </row>
    <row r="52" spans="1:12" ht="19.5" customHeight="1" x14ac:dyDescent="0.35">
      <c r="C52" s="253" t="s">
        <v>19</v>
      </c>
      <c r="D52" s="254">
        <f>COUNT(E38:E41,G38:G41)</f>
        <v>6</v>
      </c>
      <c r="F52" s="251"/>
    </row>
    <row r="54" spans="1:12" ht="18" x14ac:dyDescent="0.35">
      <c r="A54" s="255" t="s">
        <v>1</v>
      </c>
      <c r="B54" s="256" t="s">
        <v>84</v>
      </c>
    </row>
    <row r="55" spans="1:12" ht="18" x14ac:dyDescent="0.35">
      <c r="A55" s="183" t="s">
        <v>85</v>
      </c>
      <c r="B55" s="257" t="str">
        <f>B21</f>
        <v>RIFAMPICIN 150 mg, ISONIAZID 75 mg, PYRAZINAMIDE 400 mg &amp; ETHAMBUTOL HCl 275 mg</v>
      </c>
    </row>
    <row r="56" spans="1:12" ht="26.25" customHeight="1" x14ac:dyDescent="0.45">
      <c r="A56" s="258" t="s">
        <v>86</v>
      </c>
      <c r="B56" s="259">
        <v>75</v>
      </c>
      <c r="C56" s="183" t="str">
        <f>B20</f>
        <v xml:space="preserve"> ISONIAZID</v>
      </c>
      <c r="H56" s="260"/>
    </row>
    <row r="57" spans="1:12" ht="18" x14ac:dyDescent="0.35">
      <c r="A57" s="257" t="s">
        <v>87</v>
      </c>
      <c r="B57" s="344">
        <f>Rifampicin!B57</f>
        <v>1257.5594999999998</v>
      </c>
      <c r="H57" s="260"/>
    </row>
    <row r="58" spans="1:12" ht="19.5" customHeight="1" x14ac:dyDescent="0.35">
      <c r="H58" s="260"/>
      <c r="J58" s="539"/>
      <c r="K58" s="539"/>
    </row>
    <row r="59" spans="1:12" s="2" customFormat="1" ht="27" customHeight="1" x14ac:dyDescent="0.45">
      <c r="A59" s="205" t="s">
        <v>88</v>
      </c>
      <c r="B59" s="206">
        <v>200</v>
      </c>
      <c r="C59" s="183"/>
      <c r="D59" s="261" t="s">
        <v>89</v>
      </c>
      <c r="E59" s="262" t="s">
        <v>61</v>
      </c>
      <c r="F59" s="262" t="s">
        <v>62</v>
      </c>
      <c r="G59" s="262" t="s">
        <v>90</v>
      </c>
      <c r="H59" s="209" t="s">
        <v>91</v>
      </c>
      <c r="J59" s="539"/>
      <c r="K59" s="539"/>
      <c r="L59" s="195"/>
    </row>
    <row r="60" spans="1:12" s="2" customFormat="1" ht="26.25" customHeight="1" x14ac:dyDescent="0.45">
      <c r="A60" s="207" t="s">
        <v>92</v>
      </c>
      <c r="B60" s="208">
        <v>4</v>
      </c>
      <c r="C60" s="828" t="s">
        <v>93</v>
      </c>
      <c r="D60" s="831">
        <f>Rifampicin!D60</f>
        <v>1246.6600000000001</v>
      </c>
      <c r="E60" s="263">
        <v>1</v>
      </c>
      <c r="F60" s="264">
        <v>25174004</v>
      </c>
      <c r="G60" s="345">
        <f>IF(ISBLANK(F60),"-",(F60/$D$50*$D$47*$B$68)*($B$57/$D$60))</f>
        <v>73.559627675309997</v>
      </c>
      <c r="H60" s="265">
        <f t="shared" ref="H60:H71" si="0">IF(ISBLANK(F60),"-",G60/$B$56)</f>
        <v>0.98079503567079995</v>
      </c>
      <c r="J60" s="539"/>
      <c r="K60" s="539"/>
      <c r="L60" s="195"/>
    </row>
    <row r="61" spans="1:12" s="2" customFormat="1" ht="26.25" customHeight="1" x14ac:dyDescent="0.45">
      <c r="A61" s="207" t="s">
        <v>94</v>
      </c>
      <c r="B61" s="208">
        <v>20</v>
      </c>
      <c r="C61" s="829"/>
      <c r="D61" s="832"/>
      <c r="E61" s="266">
        <v>2</v>
      </c>
      <c r="F61" s="219">
        <v>25088615</v>
      </c>
      <c r="G61" s="346">
        <f>IF(ISBLANK(F61),"-",(F61/$D$50*$D$47*$B$68)*($B$57/$D$60))</f>
        <v>73.310116987714679</v>
      </c>
      <c r="H61" s="267">
        <f t="shared" si="0"/>
        <v>0.97746822650286236</v>
      </c>
      <c r="J61" s="539"/>
      <c r="K61" s="539"/>
      <c r="L61" s="195"/>
    </row>
    <row r="62" spans="1:12" s="2" customFormat="1" ht="26.25" customHeight="1" x14ac:dyDescent="0.45">
      <c r="A62" s="207" t="s">
        <v>95</v>
      </c>
      <c r="B62" s="208">
        <v>1</v>
      </c>
      <c r="C62" s="829"/>
      <c r="D62" s="832"/>
      <c r="E62" s="266">
        <v>3</v>
      </c>
      <c r="F62" s="268">
        <v>24409566</v>
      </c>
      <c r="G62" s="346">
        <f>IF(ISBLANK(F62),"-",(F62/$D$50*$D$47*$B$68)*($B$57/$D$60))</f>
        <v>71.3259037646894</v>
      </c>
      <c r="H62" s="267">
        <f t="shared" si="0"/>
        <v>0.95101205019585866</v>
      </c>
      <c r="J62" s="539"/>
      <c r="K62" s="539"/>
      <c r="L62" s="195"/>
    </row>
    <row r="63" spans="1:12" ht="27" customHeight="1" x14ac:dyDescent="0.45">
      <c r="A63" s="207" t="s">
        <v>96</v>
      </c>
      <c r="B63" s="208">
        <v>1</v>
      </c>
      <c r="C63" s="830"/>
      <c r="D63" s="833"/>
      <c r="E63" s="269">
        <v>4</v>
      </c>
      <c r="F63" s="270"/>
      <c r="G63" s="346" t="str">
        <f>IF(ISBLANK(F63),"-",(F63/$D$50*$D$47*$B$68)*($B$57/$D$60))</f>
        <v>-</v>
      </c>
      <c r="H63" s="267" t="str">
        <f t="shared" si="0"/>
        <v>-</v>
      </c>
      <c r="J63" s="539"/>
      <c r="K63" s="539"/>
    </row>
    <row r="64" spans="1:12" ht="26.25" customHeight="1" x14ac:dyDescent="0.45">
      <c r="A64" s="207" t="s">
        <v>97</v>
      </c>
      <c r="B64" s="208">
        <v>1</v>
      </c>
      <c r="C64" s="828" t="s">
        <v>98</v>
      </c>
      <c r="D64" s="831">
        <f>Rifampicin!D64</f>
        <v>1258.33</v>
      </c>
      <c r="E64" s="263">
        <v>1</v>
      </c>
      <c r="F64" s="264">
        <v>25117516</v>
      </c>
      <c r="G64" s="347">
        <f>IF(ISBLANK(F64),"-",(F64/$D$50*$D$47*$B$68)*($B$57/$D$64))</f>
        <v>72.713891417952965</v>
      </c>
      <c r="H64" s="271">
        <f t="shared" si="0"/>
        <v>0.96951855223937289</v>
      </c>
      <c r="J64" s="539"/>
      <c r="K64" s="539"/>
    </row>
    <row r="65" spans="1:8" ht="26.25" customHeight="1" x14ac:dyDescent="0.45">
      <c r="A65" s="207" t="s">
        <v>99</v>
      </c>
      <c r="B65" s="208">
        <v>1</v>
      </c>
      <c r="C65" s="829"/>
      <c r="D65" s="832"/>
      <c r="E65" s="266">
        <v>2</v>
      </c>
      <c r="F65" s="219">
        <v>25424363</v>
      </c>
      <c r="G65" s="348">
        <f>IF(ISBLANK(F65),"-",(F65/$D$50*$D$47*$B$68)*($B$57/$D$64))</f>
        <v>73.602197388970353</v>
      </c>
      <c r="H65" s="272">
        <f t="shared" si="0"/>
        <v>0.98136263185293804</v>
      </c>
    </row>
    <row r="66" spans="1:8" ht="26.25" customHeight="1" x14ac:dyDescent="0.45">
      <c r="A66" s="207" t="s">
        <v>100</v>
      </c>
      <c r="B66" s="208">
        <v>1</v>
      </c>
      <c r="C66" s="829"/>
      <c r="D66" s="832"/>
      <c r="E66" s="266">
        <v>3</v>
      </c>
      <c r="F66" s="219">
        <v>24575863</v>
      </c>
      <c r="G66" s="348">
        <f>IF(ISBLANK(F66),"-",(F66/$D$50*$D$47*$B$68)*($B$57/$D$64))</f>
        <v>71.145834392401241</v>
      </c>
      <c r="H66" s="272">
        <f t="shared" si="0"/>
        <v>0.94861112523201652</v>
      </c>
    </row>
    <row r="67" spans="1:8" ht="27" customHeight="1" x14ac:dyDescent="0.45">
      <c r="A67" s="207" t="s">
        <v>101</v>
      </c>
      <c r="B67" s="208">
        <v>1</v>
      </c>
      <c r="C67" s="830"/>
      <c r="D67" s="833"/>
      <c r="E67" s="269">
        <v>4</v>
      </c>
      <c r="F67" s="270"/>
      <c r="G67" s="349" t="str">
        <f>IF(ISBLANK(F67),"-",(F67/$D$50*$D$47*$B$68)*($B$57/$D$64))</f>
        <v>-</v>
      </c>
      <c r="H67" s="273" t="str">
        <f t="shared" si="0"/>
        <v>-</v>
      </c>
    </row>
    <row r="68" spans="1:8" ht="26.25" customHeight="1" x14ac:dyDescent="0.5">
      <c r="A68" s="207" t="s">
        <v>102</v>
      </c>
      <c r="B68" s="274">
        <f>(B67/B66)*(B65/B64)*(B63/B62)*(B61/B60)*B59</f>
        <v>1000</v>
      </c>
      <c r="C68" s="828" t="s">
        <v>103</v>
      </c>
      <c r="D68" s="831">
        <f>Rifampicin!D68</f>
        <v>1264.8699999999999</v>
      </c>
      <c r="E68" s="263">
        <v>1</v>
      </c>
      <c r="F68" s="264">
        <v>25289346</v>
      </c>
      <c r="G68" s="347">
        <f>IF(ISBLANK(F68),"-",(F68/$D$50*$D$47*$B$68)*($B$57/$D$68))</f>
        <v>72.832791670658125</v>
      </c>
      <c r="H68" s="267">
        <f t="shared" si="0"/>
        <v>0.97110388894210831</v>
      </c>
    </row>
    <row r="69" spans="1:8" ht="27" customHeight="1" x14ac:dyDescent="0.5">
      <c r="A69" s="253" t="s">
        <v>104</v>
      </c>
      <c r="B69" s="275">
        <f>(D47*B68)/B56*B57</f>
        <v>1341.3967999999998</v>
      </c>
      <c r="C69" s="829"/>
      <c r="D69" s="832"/>
      <c r="E69" s="266">
        <v>2</v>
      </c>
      <c r="F69" s="219">
        <v>25310528</v>
      </c>
      <c r="G69" s="348">
        <f>IF(ISBLANK(F69),"-",(F69/$D$50*$D$47*$B$68)*($B$57/$D$68))</f>
        <v>72.893795391085192</v>
      </c>
      <c r="H69" s="267">
        <f t="shared" si="0"/>
        <v>0.97191727188113586</v>
      </c>
    </row>
    <row r="70" spans="1:8" ht="26.25" customHeight="1" x14ac:dyDescent="0.45">
      <c r="A70" s="841" t="s">
        <v>77</v>
      </c>
      <c r="B70" s="842"/>
      <c r="C70" s="829"/>
      <c r="D70" s="832"/>
      <c r="E70" s="266">
        <v>3</v>
      </c>
      <c r="F70" s="219">
        <v>24633565</v>
      </c>
      <c r="G70" s="348">
        <f>IF(ISBLANK(F70),"-",(F70/$D$50*$D$47*$B$68)*($B$57/$D$68))</f>
        <v>70.944155999550773</v>
      </c>
      <c r="H70" s="267">
        <f t="shared" si="0"/>
        <v>0.94592207999401035</v>
      </c>
    </row>
    <row r="71" spans="1:8" ht="27" customHeight="1" x14ac:dyDescent="0.45">
      <c r="A71" s="843"/>
      <c r="B71" s="844"/>
      <c r="C71" s="840"/>
      <c r="D71" s="833"/>
      <c r="E71" s="269">
        <v>4</v>
      </c>
      <c r="F71" s="270"/>
      <c r="G71" s="349" t="str">
        <f>IF(ISBLANK(F71),"-",(F71/$D$50*$D$47*$B$68)*($B$57/$D$68))</f>
        <v>-</v>
      </c>
      <c r="H71" s="276" t="str">
        <f t="shared" si="0"/>
        <v>-</v>
      </c>
    </row>
    <row r="72" spans="1:8" ht="26.25" customHeight="1" x14ac:dyDescent="0.45">
      <c r="A72" s="277"/>
      <c r="B72" s="277"/>
      <c r="C72" s="277"/>
      <c r="D72" s="277"/>
      <c r="E72" s="277"/>
      <c r="F72" s="279" t="s">
        <v>70</v>
      </c>
      <c r="G72" s="354">
        <f>AVERAGE(G60:G71)</f>
        <v>72.480923854259188</v>
      </c>
      <c r="H72" s="280">
        <f>AVERAGE(H60:H71)</f>
        <v>0.96641231805678929</v>
      </c>
    </row>
    <row r="73" spans="1:8" ht="26.25" customHeight="1" x14ac:dyDescent="0.45">
      <c r="C73" s="277"/>
      <c r="D73" s="277"/>
      <c r="E73" s="277"/>
      <c r="F73" s="281" t="s">
        <v>83</v>
      </c>
      <c r="G73" s="350">
        <f>STDEV(G60:G71)/G72</f>
        <v>1.4580833668281711E-2</v>
      </c>
      <c r="H73" s="350">
        <f>STDEV(H60:H71)/H72</f>
        <v>1.4580833668281702E-2</v>
      </c>
    </row>
    <row r="74" spans="1:8" ht="27" customHeight="1" x14ac:dyDescent="0.45">
      <c r="A74" s="277"/>
      <c r="B74" s="277"/>
      <c r="C74" s="278"/>
      <c r="D74" s="278"/>
      <c r="E74" s="282"/>
      <c r="F74" s="283" t="s">
        <v>19</v>
      </c>
      <c r="G74" s="284">
        <f>COUNT(G60:G71)</f>
        <v>9</v>
      </c>
      <c r="H74" s="284">
        <f>COUNT(H60:H71)</f>
        <v>9</v>
      </c>
    </row>
    <row r="76" spans="1:8" ht="26.25" customHeight="1" x14ac:dyDescent="0.45">
      <c r="A76" s="191" t="s">
        <v>105</v>
      </c>
      <c r="B76" s="285" t="s">
        <v>106</v>
      </c>
      <c r="C76" s="836" t="str">
        <f>B20</f>
        <v xml:space="preserve"> ISONIAZID</v>
      </c>
      <c r="D76" s="836"/>
      <c r="E76" s="286" t="s">
        <v>107</v>
      </c>
      <c r="F76" s="286"/>
      <c r="G76" s="287">
        <f>H72</f>
        <v>0.96641231805678929</v>
      </c>
      <c r="H76" s="288"/>
    </row>
    <row r="77" spans="1:8" ht="18" x14ac:dyDescent="0.35">
      <c r="A77" s="190" t="s">
        <v>108</v>
      </c>
      <c r="B77" s="190" t="s">
        <v>109</v>
      </c>
    </row>
    <row r="78" spans="1:8" ht="18" x14ac:dyDescent="0.35">
      <c r="A78" s="190"/>
      <c r="B78" s="190"/>
    </row>
    <row r="79" spans="1:8" ht="26.25" customHeight="1" x14ac:dyDescent="0.45">
      <c r="A79" s="191" t="s">
        <v>4</v>
      </c>
      <c r="B79" s="822" t="str">
        <f>B26</f>
        <v>ISONIAZID</v>
      </c>
      <c r="C79" s="822"/>
    </row>
    <row r="80" spans="1:8" ht="26.25" customHeight="1" x14ac:dyDescent="0.45">
      <c r="A80" s="192" t="s">
        <v>47</v>
      </c>
      <c r="B80" s="822" t="str">
        <f>B27</f>
        <v xml:space="preserve">I8 2 </v>
      </c>
      <c r="C80" s="822"/>
    </row>
    <row r="81" spans="1:12" ht="27" customHeight="1" x14ac:dyDescent="0.45">
      <c r="A81" s="192" t="s">
        <v>6</v>
      </c>
      <c r="B81" s="289">
        <f>B28</f>
        <v>98.5</v>
      </c>
    </row>
    <row r="82" spans="1:12" s="2" customFormat="1" ht="27" customHeight="1" x14ac:dyDescent="0.5">
      <c r="A82" s="192" t="s">
        <v>48</v>
      </c>
      <c r="B82" s="194">
        <v>0</v>
      </c>
      <c r="C82" s="813" t="s">
        <v>49</v>
      </c>
      <c r="D82" s="814"/>
      <c r="E82" s="814"/>
      <c r="F82" s="814"/>
      <c r="G82" s="815"/>
      <c r="H82" s="539"/>
      <c r="I82" s="195"/>
      <c r="J82" s="195"/>
      <c r="K82" s="195"/>
      <c r="L82" s="195"/>
    </row>
    <row r="83" spans="1:12" s="2" customFormat="1" ht="19.5" customHeight="1" x14ac:dyDescent="0.35">
      <c r="A83" s="192" t="s">
        <v>50</v>
      </c>
      <c r="B83" s="196">
        <f>B81-B82</f>
        <v>98.5</v>
      </c>
      <c r="C83" s="197"/>
      <c r="D83" s="197"/>
      <c r="E83" s="197"/>
      <c r="F83" s="197"/>
      <c r="G83" s="198"/>
      <c r="H83" s="539"/>
      <c r="I83" s="195"/>
      <c r="J83" s="195"/>
      <c r="K83" s="195"/>
      <c r="L83" s="195"/>
    </row>
    <row r="84" spans="1:12" s="2" customFormat="1" ht="27" customHeight="1" x14ac:dyDescent="0.45">
      <c r="A84" s="192" t="s">
        <v>51</v>
      </c>
      <c r="B84" s="199">
        <v>1</v>
      </c>
      <c r="C84" s="816" t="s">
        <v>110</v>
      </c>
      <c r="D84" s="817"/>
      <c r="E84" s="817"/>
      <c r="F84" s="817"/>
      <c r="G84" s="817"/>
      <c r="H84" s="818"/>
      <c r="I84" s="195"/>
      <c r="J84" s="195"/>
      <c r="K84" s="195"/>
      <c r="L84" s="195"/>
    </row>
    <row r="85" spans="1:12" s="2" customFormat="1" ht="27" customHeight="1" x14ac:dyDescent="0.45">
      <c r="A85" s="192" t="s">
        <v>53</v>
      </c>
      <c r="B85" s="199">
        <v>1</v>
      </c>
      <c r="C85" s="816" t="s">
        <v>111</v>
      </c>
      <c r="D85" s="817"/>
      <c r="E85" s="817"/>
      <c r="F85" s="817"/>
      <c r="G85" s="817"/>
      <c r="H85" s="818"/>
      <c r="I85" s="195"/>
      <c r="J85" s="195"/>
      <c r="K85" s="195"/>
      <c r="L85" s="195"/>
    </row>
    <row r="86" spans="1:12" s="2" customFormat="1" ht="18" x14ac:dyDescent="0.35">
      <c r="A86" s="192"/>
      <c r="B86" s="202"/>
      <c r="C86" s="203"/>
      <c r="D86" s="203"/>
      <c r="E86" s="203"/>
      <c r="F86" s="203"/>
      <c r="G86" s="203"/>
      <c r="H86" s="203"/>
      <c r="I86" s="195"/>
      <c r="J86" s="195"/>
      <c r="K86" s="195"/>
      <c r="L86" s="195"/>
    </row>
    <row r="87" spans="1:12" s="2" customFormat="1" ht="18" x14ac:dyDescent="0.35">
      <c r="A87" s="192" t="s">
        <v>55</v>
      </c>
      <c r="B87" s="204">
        <f>B84/B85</f>
        <v>1</v>
      </c>
      <c r="C87" s="183" t="s">
        <v>56</v>
      </c>
      <c r="D87" s="183"/>
      <c r="E87" s="183"/>
      <c r="F87" s="183"/>
      <c r="G87" s="183"/>
      <c r="H87" s="539"/>
      <c r="I87" s="195"/>
      <c r="J87" s="195"/>
      <c r="K87" s="195"/>
      <c r="L87" s="195"/>
    </row>
    <row r="88" spans="1:12" ht="19.5" customHeight="1" x14ac:dyDescent="0.35">
      <c r="A88" s="190"/>
      <c r="B88" s="190"/>
    </row>
    <row r="89" spans="1:12" ht="27" customHeight="1" x14ac:dyDescent="0.45">
      <c r="A89" s="205" t="s">
        <v>57</v>
      </c>
      <c r="B89" s="206">
        <v>50</v>
      </c>
      <c r="D89" s="290" t="s">
        <v>58</v>
      </c>
      <c r="E89" s="291"/>
      <c r="F89" s="819" t="s">
        <v>59</v>
      </c>
      <c r="G89" s="821"/>
    </row>
    <row r="90" spans="1:12" ht="27" customHeight="1" x14ac:dyDescent="0.45">
      <c r="A90" s="207" t="s">
        <v>60</v>
      </c>
      <c r="B90" s="208">
        <v>25</v>
      </c>
      <c r="C90" s="292" t="s">
        <v>61</v>
      </c>
      <c r="D90" s="210" t="s">
        <v>62</v>
      </c>
      <c r="E90" s="211" t="s">
        <v>63</v>
      </c>
      <c r="F90" s="210" t="s">
        <v>62</v>
      </c>
      <c r="G90" s="293" t="s">
        <v>63</v>
      </c>
      <c r="I90" s="213" t="s">
        <v>64</v>
      </c>
    </row>
    <row r="91" spans="1:12" ht="26.25" customHeight="1" x14ac:dyDescent="0.45">
      <c r="A91" s="207" t="s">
        <v>65</v>
      </c>
      <c r="B91" s="208">
        <v>50</v>
      </c>
      <c r="C91" s="294">
        <v>1</v>
      </c>
      <c r="D91" s="536">
        <v>27493167</v>
      </c>
      <c r="E91" s="215">
        <f>IF(ISBLANK(D91),"-",$D$101/$D$98*D91)</f>
        <v>28715889.578241523</v>
      </c>
      <c r="F91" s="536">
        <v>29963918</v>
      </c>
      <c r="G91" s="216">
        <f>IF(ISBLANK(F91),"-",$D$101/$F$98*F91)</f>
        <v>28839800.26526067</v>
      </c>
      <c r="I91" s="217"/>
    </row>
    <row r="92" spans="1:12" ht="26.25" customHeight="1" x14ac:dyDescent="0.45">
      <c r="A92" s="207" t="s">
        <v>66</v>
      </c>
      <c r="B92" s="208">
        <v>1</v>
      </c>
      <c r="C92" s="278">
        <v>2</v>
      </c>
      <c r="D92" s="537">
        <v>27507255</v>
      </c>
      <c r="E92" s="220">
        <f>IF(ISBLANK(D92),"-",$D$101/$D$98*D92)</f>
        <v>28730604.123582125</v>
      </c>
      <c r="F92" s="537">
        <v>29909184</v>
      </c>
      <c r="G92" s="221">
        <f>IF(ISBLANK(F92),"-",$D$101/$F$98*F92)</f>
        <v>28787119.65027171</v>
      </c>
      <c r="I92" s="823">
        <f>ABS((F96/D96*D95)-F95)/D95</f>
        <v>5.07807944529267E-3</v>
      </c>
    </row>
    <row r="93" spans="1:12" ht="26.25" customHeight="1" x14ac:dyDescent="0.45">
      <c r="A93" s="207" t="s">
        <v>67</v>
      </c>
      <c r="B93" s="208">
        <v>1</v>
      </c>
      <c r="C93" s="278">
        <v>3</v>
      </c>
      <c r="D93" s="537">
        <v>27436326</v>
      </c>
      <c r="E93" s="220">
        <f>IF(ISBLANK(D93),"-",$D$101/$D$98*D93)</f>
        <v>28656520.649244845</v>
      </c>
      <c r="F93" s="537">
        <v>30004656</v>
      </c>
      <c r="G93" s="221">
        <f>IF(ISBLANK(F93),"-",$D$101/$F$98*F93)</f>
        <v>28879009.950162563</v>
      </c>
      <c r="I93" s="823"/>
    </row>
    <row r="94" spans="1:12" ht="27" customHeight="1" x14ac:dyDescent="0.45">
      <c r="A94" s="207" t="s">
        <v>68</v>
      </c>
      <c r="B94" s="208">
        <v>1</v>
      </c>
      <c r="C94" s="295">
        <v>4</v>
      </c>
      <c r="D94" s="538"/>
      <c r="E94" s="224" t="str">
        <f>IF(ISBLANK(D94),"-",$D$101/$D$98*D94)</f>
        <v>-</v>
      </c>
      <c r="F94" s="538"/>
      <c r="G94" s="225" t="str">
        <f>IF(ISBLANK(F94),"-",$D$101/$F$98*F94)</f>
        <v>-</v>
      </c>
      <c r="I94" s="226"/>
    </row>
    <row r="95" spans="1:12" ht="27" customHeight="1" x14ac:dyDescent="0.45">
      <c r="A95" s="207" t="s">
        <v>69</v>
      </c>
      <c r="B95" s="208">
        <v>1</v>
      </c>
      <c r="C95" s="296" t="s">
        <v>70</v>
      </c>
      <c r="D95" s="297">
        <f>AVERAGE(D91:D94)</f>
        <v>27478916</v>
      </c>
      <c r="E95" s="229">
        <f>AVERAGE(E91:E94)</f>
        <v>28701004.783689499</v>
      </c>
      <c r="F95" s="298">
        <f>AVERAGE(F91:F94)</f>
        <v>29959252.666666668</v>
      </c>
      <c r="G95" s="299">
        <f>AVERAGE(G91:G94)</f>
        <v>28835309.955231648</v>
      </c>
    </row>
    <row r="96" spans="1:12" ht="26.25" customHeight="1" x14ac:dyDescent="0.45">
      <c r="A96" s="207" t="s">
        <v>71</v>
      </c>
      <c r="B96" s="193">
        <v>1</v>
      </c>
      <c r="C96" s="300" t="s">
        <v>112</v>
      </c>
      <c r="D96" s="301">
        <v>8.1</v>
      </c>
      <c r="E96" s="222"/>
      <c r="F96" s="233">
        <v>8.7899999999999991</v>
      </c>
    </row>
    <row r="97" spans="1:10" ht="26.25" customHeight="1" x14ac:dyDescent="0.45">
      <c r="A97" s="207" t="s">
        <v>73</v>
      </c>
      <c r="B97" s="193">
        <v>1</v>
      </c>
      <c r="C97" s="302" t="s">
        <v>113</v>
      </c>
      <c r="D97" s="303">
        <f>D96*$B$87</f>
        <v>8.1</v>
      </c>
      <c r="E97" s="236"/>
      <c r="F97" s="235">
        <f>F96*$B$87</f>
        <v>8.7899999999999991</v>
      </c>
    </row>
    <row r="98" spans="1:10" ht="19.5" customHeight="1" x14ac:dyDescent="0.35">
      <c r="A98" s="207" t="s">
        <v>75</v>
      </c>
      <c r="B98" s="304">
        <f>(B97/B96)*(B95/B94)*(B93/B92)*(B91/B90)*B89</f>
        <v>100</v>
      </c>
      <c r="C98" s="302" t="s">
        <v>114</v>
      </c>
      <c r="D98" s="305">
        <f>D97*$B$83/100</f>
        <v>7.9784999999999995</v>
      </c>
      <c r="E98" s="239"/>
      <c r="F98" s="238">
        <f>F97*$B$83/100</f>
        <v>8.6581499999999991</v>
      </c>
    </row>
    <row r="99" spans="1:10" ht="19.5" customHeight="1" x14ac:dyDescent="0.35">
      <c r="A99" s="824" t="s">
        <v>77</v>
      </c>
      <c r="B99" s="838"/>
      <c r="C99" s="302" t="s">
        <v>115</v>
      </c>
      <c r="D99" s="306">
        <f>D98/$B$98</f>
        <v>7.9784999999999995E-2</v>
      </c>
      <c r="E99" s="239"/>
      <c r="F99" s="242">
        <f>F98/$B$98</f>
        <v>8.6581499999999992E-2</v>
      </c>
      <c r="G99" s="307"/>
      <c r="H99" s="231"/>
    </row>
    <row r="100" spans="1:10" ht="19.5" customHeight="1" x14ac:dyDescent="0.35">
      <c r="A100" s="826"/>
      <c r="B100" s="839"/>
      <c r="C100" s="302" t="s">
        <v>79</v>
      </c>
      <c r="D100" s="308">
        <f>$B$56/$B$116</f>
        <v>8.3333333333333329E-2</v>
      </c>
      <c r="F100" s="247"/>
      <c r="G100" s="309"/>
      <c r="H100" s="231"/>
    </row>
    <row r="101" spans="1:10" ht="18" x14ac:dyDescent="0.35">
      <c r="C101" s="302" t="s">
        <v>80</v>
      </c>
      <c r="D101" s="303">
        <f>D100*$B$98</f>
        <v>8.3333333333333321</v>
      </c>
      <c r="F101" s="247"/>
      <c r="G101" s="307"/>
      <c r="H101" s="231"/>
    </row>
    <row r="102" spans="1:10" ht="19.5" customHeight="1" x14ac:dyDescent="0.35">
      <c r="C102" s="310" t="s">
        <v>81</v>
      </c>
      <c r="D102" s="311">
        <f>D101/B34</f>
        <v>8.3333333333333321</v>
      </c>
      <c r="F102" s="251"/>
      <c r="G102" s="307"/>
      <c r="H102" s="231"/>
      <c r="J102" s="312"/>
    </row>
    <row r="103" spans="1:10" ht="18" x14ac:dyDescent="0.35">
      <c r="C103" s="313" t="s">
        <v>116</v>
      </c>
      <c r="D103" s="314">
        <f>AVERAGE(E91:E94,G91:G94)</f>
        <v>28768157.369460572</v>
      </c>
      <c r="F103" s="251"/>
      <c r="G103" s="315"/>
      <c r="H103" s="231"/>
      <c r="J103" s="316"/>
    </row>
    <row r="104" spans="1:10" ht="18" x14ac:dyDescent="0.35">
      <c r="C104" s="281" t="s">
        <v>83</v>
      </c>
      <c r="D104" s="317">
        <f>STDEV(E91:E94,G91:G94)/D103</f>
        <v>2.8826411286817367E-3</v>
      </c>
      <c r="F104" s="251"/>
      <c r="G104" s="307"/>
      <c r="H104" s="231"/>
      <c r="J104" s="316"/>
    </row>
    <row r="105" spans="1:10" ht="19.5" customHeight="1" x14ac:dyDescent="0.35">
      <c r="C105" s="283" t="s">
        <v>19</v>
      </c>
      <c r="D105" s="318">
        <f>COUNT(E91:E94,G91:G94)</f>
        <v>6</v>
      </c>
      <c r="F105" s="251"/>
      <c r="G105" s="307"/>
      <c r="H105" s="231"/>
      <c r="J105" s="316"/>
    </row>
    <row r="106" spans="1:10" ht="19.5" customHeight="1" x14ac:dyDescent="0.35">
      <c r="A106" s="255"/>
      <c r="B106" s="255"/>
      <c r="C106" s="255"/>
      <c r="D106" s="255"/>
      <c r="E106" s="255"/>
    </row>
    <row r="107" spans="1:10" ht="26.25" customHeight="1" x14ac:dyDescent="0.45">
      <c r="A107" s="205" t="s">
        <v>117</v>
      </c>
      <c r="B107" s="206">
        <v>900</v>
      </c>
      <c r="C107" s="319" t="s">
        <v>148</v>
      </c>
      <c r="D107" s="320" t="s">
        <v>62</v>
      </c>
      <c r="E107" s="321" t="s">
        <v>119</v>
      </c>
      <c r="F107" s="322" t="s">
        <v>120</v>
      </c>
    </row>
    <row r="108" spans="1:10" ht="26.25" customHeight="1" x14ac:dyDescent="0.45">
      <c r="A108" s="207" t="s">
        <v>121</v>
      </c>
      <c r="B108" s="208">
        <v>1</v>
      </c>
      <c r="C108" s="323">
        <v>1</v>
      </c>
      <c r="D108" s="540">
        <v>24932367</v>
      </c>
      <c r="E108" s="351">
        <f t="shared" ref="E108:E113" si="1">IF(ISBLANK(D108),"-",D108/$D$103*$D$100*$B$116)</f>
        <v>64.999906006669022</v>
      </c>
      <c r="F108" s="324">
        <f t="shared" ref="F108:F113" si="2">IF(ISBLANK(D108), "-", E108/$B$56)</f>
        <v>0.86666541342225367</v>
      </c>
    </row>
    <row r="109" spans="1:10" ht="26.25" customHeight="1" x14ac:dyDescent="0.45">
      <c r="A109" s="207" t="s">
        <v>94</v>
      </c>
      <c r="B109" s="208">
        <v>1</v>
      </c>
      <c r="C109" s="323">
        <v>2</v>
      </c>
      <c r="D109" s="540">
        <v>25180571</v>
      </c>
      <c r="E109" s="352">
        <f t="shared" si="1"/>
        <v>65.646986032022383</v>
      </c>
      <c r="F109" s="325">
        <f t="shared" si="2"/>
        <v>0.87529314709363182</v>
      </c>
    </row>
    <row r="110" spans="1:10" ht="26.25" customHeight="1" x14ac:dyDescent="0.45">
      <c r="A110" s="207" t="s">
        <v>95</v>
      </c>
      <c r="B110" s="208">
        <v>1</v>
      </c>
      <c r="C110" s="323">
        <v>3</v>
      </c>
      <c r="D110" s="540">
        <v>25197343</v>
      </c>
      <c r="E110" s="352">
        <f t="shared" si="1"/>
        <v>65.690711460239598</v>
      </c>
      <c r="F110" s="325">
        <f t="shared" si="2"/>
        <v>0.87587615280319464</v>
      </c>
    </row>
    <row r="111" spans="1:10" ht="26.25" customHeight="1" x14ac:dyDescent="0.45">
      <c r="A111" s="207" t="s">
        <v>96</v>
      </c>
      <c r="B111" s="208">
        <v>1</v>
      </c>
      <c r="C111" s="323">
        <v>4</v>
      </c>
      <c r="D111" s="540">
        <v>25242034</v>
      </c>
      <c r="E111" s="352">
        <f t="shared" si="1"/>
        <v>65.807223093464955</v>
      </c>
      <c r="F111" s="325">
        <f t="shared" si="2"/>
        <v>0.87742964124619938</v>
      </c>
    </row>
    <row r="112" spans="1:10" ht="26.25" customHeight="1" x14ac:dyDescent="0.45">
      <c r="A112" s="207" t="s">
        <v>97</v>
      </c>
      <c r="B112" s="208">
        <v>1</v>
      </c>
      <c r="C112" s="323">
        <v>5</v>
      </c>
      <c r="D112" s="540">
        <v>24911534</v>
      </c>
      <c r="E112" s="352">
        <f t="shared" si="1"/>
        <v>64.945593351884312</v>
      </c>
      <c r="F112" s="325">
        <f t="shared" si="2"/>
        <v>0.86594124469179079</v>
      </c>
    </row>
    <row r="113" spans="1:10" ht="26.25" customHeight="1" x14ac:dyDescent="0.45">
      <c r="A113" s="207" t="s">
        <v>99</v>
      </c>
      <c r="B113" s="208">
        <v>1</v>
      </c>
      <c r="C113" s="326">
        <v>6</v>
      </c>
      <c r="D113" s="541">
        <v>25196403</v>
      </c>
      <c r="E113" s="353">
        <f t="shared" si="1"/>
        <v>65.688260834045693</v>
      </c>
      <c r="F113" s="327">
        <f t="shared" si="2"/>
        <v>0.87584347778727589</v>
      </c>
    </row>
    <row r="114" spans="1:10" ht="26.25" customHeight="1" x14ac:dyDescent="0.45">
      <c r="A114" s="207" t="s">
        <v>100</v>
      </c>
      <c r="B114" s="208">
        <v>1</v>
      </c>
      <c r="C114" s="323"/>
      <c r="D114" s="278"/>
      <c r="E114" s="182"/>
      <c r="F114" s="328"/>
    </row>
    <row r="115" spans="1:10" ht="26.25" customHeight="1" x14ac:dyDescent="0.45">
      <c r="A115" s="207" t="s">
        <v>101</v>
      </c>
      <c r="B115" s="208">
        <v>1</v>
      </c>
      <c r="C115" s="323"/>
      <c r="D115" s="943" t="s">
        <v>70</v>
      </c>
      <c r="E115" s="355">
        <f>AVERAGE(E108:E113)</f>
        <v>65.463113463054327</v>
      </c>
      <c r="F115" s="329">
        <f>AVERAGE(F108:F113)</f>
        <v>0.87284151284072442</v>
      </c>
    </row>
    <row r="116" spans="1:10" ht="27" customHeight="1" x14ac:dyDescent="0.45">
      <c r="A116" s="207" t="s">
        <v>102</v>
      </c>
      <c r="B116" s="237">
        <f>(B115/B114)*(B113/B112)*(B111/B110)*(B109/B108)*B107</f>
        <v>900</v>
      </c>
      <c r="C116" s="330"/>
      <c r="D116" s="944" t="s">
        <v>83</v>
      </c>
      <c r="E116" s="331">
        <f>STDEV(E108:E113)/E115</f>
        <v>5.8651865412127375E-3</v>
      </c>
      <c r="F116" s="331">
        <f>STDEV(F108:F113)/F115</f>
        <v>5.8651865412127357E-3</v>
      </c>
      <c r="I116" s="182"/>
    </row>
    <row r="117" spans="1:10" ht="27" customHeight="1" x14ac:dyDescent="0.45">
      <c r="A117" s="824" t="s">
        <v>77</v>
      </c>
      <c r="B117" s="825"/>
      <c r="C117" s="332"/>
      <c r="D117" s="945" t="s">
        <v>19</v>
      </c>
      <c r="E117" s="333">
        <f>COUNT(E108:E113)</f>
        <v>6</v>
      </c>
      <c r="F117" s="333">
        <f>COUNT(F108:F113)</f>
        <v>6</v>
      </c>
      <c r="I117" s="182"/>
      <c r="J117" s="316"/>
    </row>
    <row r="118" spans="1:10" ht="19.5" customHeight="1" x14ac:dyDescent="0.35">
      <c r="A118" s="826"/>
      <c r="B118" s="827"/>
      <c r="C118" s="182"/>
      <c r="D118" s="182"/>
      <c r="E118" s="182"/>
      <c r="F118" s="278"/>
      <c r="G118" s="182"/>
      <c r="H118" s="182"/>
      <c r="I118" s="182"/>
    </row>
    <row r="119" spans="1:10" ht="18" x14ac:dyDescent="0.35">
      <c r="A119" s="342"/>
      <c r="B119" s="203"/>
      <c r="C119" s="182"/>
      <c r="D119" s="182"/>
      <c r="E119" s="182"/>
      <c r="F119" s="278"/>
      <c r="G119" s="182"/>
      <c r="H119" s="182"/>
      <c r="I119" s="182"/>
    </row>
    <row r="120" spans="1:10" ht="26.25" customHeight="1" x14ac:dyDescent="0.45">
      <c r="A120" s="191" t="s">
        <v>105</v>
      </c>
      <c r="B120" s="285" t="s">
        <v>122</v>
      </c>
      <c r="C120" s="836" t="str">
        <f>B20</f>
        <v xml:space="preserve"> ISONIAZID</v>
      </c>
      <c r="D120" s="836"/>
      <c r="E120" s="286" t="s">
        <v>123</v>
      </c>
      <c r="F120" s="286"/>
      <c r="G120" s="287">
        <f>F115</f>
        <v>0.87284151284072442</v>
      </c>
      <c r="H120" s="182"/>
      <c r="I120" s="182"/>
    </row>
    <row r="121" spans="1:10" ht="19.5" customHeight="1" x14ac:dyDescent="0.35">
      <c r="A121" s="334"/>
      <c r="B121" s="334"/>
      <c r="C121" s="335"/>
      <c r="D121" s="335"/>
      <c r="E121" s="335"/>
      <c r="F121" s="335"/>
      <c r="G121" s="335"/>
      <c r="H121" s="335"/>
    </row>
    <row r="122" spans="1:10" ht="18" x14ac:dyDescent="0.35">
      <c r="B122" s="837" t="s">
        <v>25</v>
      </c>
      <c r="C122" s="837"/>
      <c r="E122" s="292" t="s">
        <v>26</v>
      </c>
      <c r="F122" s="336"/>
      <c r="G122" s="837" t="s">
        <v>27</v>
      </c>
      <c r="H122" s="837"/>
    </row>
    <row r="123" spans="1:10" ht="69.900000000000006" customHeight="1" x14ac:dyDescent="0.35">
      <c r="A123" s="337" t="s">
        <v>28</v>
      </c>
      <c r="B123" s="338"/>
      <c r="C123" s="338"/>
      <c r="E123" s="338"/>
      <c r="F123" s="182"/>
      <c r="G123" s="339"/>
      <c r="H123" s="339"/>
    </row>
    <row r="124" spans="1:10" ht="69.900000000000006" customHeight="1" x14ac:dyDescent="0.35">
      <c r="A124" s="337" t="s">
        <v>29</v>
      </c>
      <c r="B124" s="340"/>
      <c r="C124" s="340"/>
      <c r="E124" s="340"/>
      <c r="F124" s="182"/>
      <c r="G124" s="341"/>
      <c r="H124" s="341"/>
    </row>
    <row r="125" spans="1:10" ht="18" x14ac:dyDescent="0.35">
      <c r="A125" s="277"/>
      <c r="B125" s="277"/>
      <c r="C125" s="278"/>
      <c r="D125" s="278"/>
      <c r="E125" s="278"/>
      <c r="F125" s="282"/>
      <c r="G125" s="278"/>
      <c r="H125" s="278"/>
      <c r="I125" s="182"/>
    </row>
    <row r="126" spans="1:10" ht="18" x14ac:dyDescent="0.35">
      <c r="A126" s="277"/>
      <c r="B126" s="277"/>
      <c r="C126" s="278"/>
      <c r="D126" s="278"/>
      <c r="E126" s="278"/>
      <c r="F126" s="282"/>
      <c r="G126" s="278"/>
      <c r="H126" s="278"/>
      <c r="I126" s="182"/>
    </row>
    <row r="127" spans="1:10" ht="18" x14ac:dyDescent="0.35">
      <c r="A127" s="277"/>
      <c r="B127" s="277"/>
      <c r="C127" s="278"/>
      <c r="D127" s="278"/>
      <c r="E127" s="278"/>
      <c r="F127" s="282"/>
      <c r="G127" s="278"/>
      <c r="H127" s="278"/>
      <c r="I127" s="182"/>
    </row>
    <row r="128" spans="1:10" ht="18" x14ac:dyDescent="0.35">
      <c r="A128" s="277"/>
      <c r="B128" s="277"/>
      <c r="C128" s="278"/>
      <c r="D128" s="278"/>
      <c r="E128" s="278"/>
      <c r="F128" s="282"/>
      <c r="G128" s="278"/>
      <c r="H128" s="278"/>
      <c r="I128" s="182"/>
    </row>
    <row r="129" spans="1:9" ht="18" x14ac:dyDescent="0.35">
      <c r="A129" s="277"/>
      <c r="B129" s="277"/>
      <c r="C129" s="278"/>
      <c r="D129" s="278"/>
      <c r="E129" s="278"/>
      <c r="F129" s="282"/>
      <c r="G129" s="278"/>
      <c r="H129" s="278"/>
      <c r="I129" s="182"/>
    </row>
    <row r="130" spans="1:9" ht="18" x14ac:dyDescent="0.35">
      <c r="A130" s="277"/>
      <c r="B130" s="277"/>
      <c r="C130" s="278"/>
      <c r="D130" s="278"/>
      <c r="E130" s="278"/>
      <c r="F130" s="282"/>
      <c r="G130" s="278"/>
      <c r="H130" s="278"/>
      <c r="I130" s="182"/>
    </row>
    <row r="131" spans="1:9" ht="18" x14ac:dyDescent="0.35">
      <c r="A131" s="277"/>
      <c r="B131" s="277"/>
      <c r="C131" s="278"/>
      <c r="D131" s="278"/>
      <c r="E131" s="278"/>
      <c r="F131" s="282"/>
      <c r="G131" s="278"/>
      <c r="H131" s="278"/>
      <c r="I131" s="182"/>
    </row>
    <row r="132" spans="1:9" ht="18" x14ac:dyDescent="0.35">
      <c r="A132" s="277"/>
      <c r="B132" s="277"/>
      <c r="C132" s="278"/>
      <c r="D132" s="278"/>
      <c r="E132" s="278"/>
      <c r="F132" s="282"/>
      <c r="G132" s="278"/>
      <c r="H132" s="278"/>
      <c r="I132" s="182"/>
    </row>
    <row r="133" spans="1:9" ht="18" x14ac:dyDescent="0.35">
      <c r="A133" s="277"/>
      <c r="B133" s="277"/>
      <c r="C133" s="278"/>
      <c r="D133" s="278"/>
      <c r="E133" s="278"/>
      <c r="F133" s="282"/>
      <c r="G133" s="278"/>
      <c r="H133" s="278"/>
      <c r="I133" s="182"/>
    </row>
    <row r="250" spans="1:1" x14ac:dyDescent="0.3">
      <c r="A250" s="1">
        <v>5</v>
      </c>
    </row>
  </sheetData>
  <sheetProtection formatColumns="0" formatRows="0" insertColumns="0" insertHyperlinks="0" deleteColumns="0" deleteRows="0" autoFilter="0" pivotTables="0"/>
  <mergeCells count="35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20:C20"/>
    <mergeCell ref="B21:H21"/>
  </mergeCells>
  <conditionalFormatting sqref="E51">
    <cfRule type="cellIs" dxfId="26" priority="1" operator="greaterThan">
      <formula>0.02</formula>
    </cfRule>
  </conditionalFormatting>
  <conditionalFormatting sqref="D51">
    <cfRule type="cellIs" dxfId="25" priority="2" operator="greaterThan">
      <formula>0.02</formula>
    </cfRule>
  </conditionalFormatting>
  <conditionalFormatting sqref="G73">
    <cfRule type="cellIs" dxfId="24" priority="3" operator="greaterThan">
      <formula>0.02</formula>
    </cfRule>
  </conditionalFormatting>
  <conditionalFormatting sqref="H73">
    <cfRule type="cellIs" dxfId="23" priority="4" operator="greaterThan">
      <formula>0.02</formula>
    </cfRule>
  </conditionalFormatting>
  <conditionalFormatting sqref="D104">
    <cfRule type="cellIs" dxfId="22" priority="5" operator="greaterThan">
      <formula>0.02</formula>
    </cfRule>
  </conditionalFormatting>
  <conditionalFormatting sqref="I39">
    <cfRule type="cellIs" dxfId="21" priority="6" operator="lessThanOrEqual">
      <formula>0.02</formula>
    </cfRule>
  </conditionalFormatting>
  <conditionalFormatting sqref="I39">
    <cfRule type="cellIs" dxfId="20" priority="7" operator="greaterThan">
      <formula>0.02</formula>
    </cfRule>
  </conditionalFormatting>
  <conditionalFormatting sqref="I92">
    <cfRule type="cellIs" dxfId="19" priority="8" operator="lessThanOrEqual">
      <formula>0.02</formula>
    </cfRule>
  </conditionalFormatting>
  <conditionalFormatting sqref="I92">
    <cfRule type="cellIs" dxfId="18" priority="9" operator="greaterThan">
      <formula>0.02</formula>
    </cfRule>
  </conditionalFormatting>
  <printOptions horizontalCentered="1"/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B104" zoomScale="80" zoomScaleNormal="70" zoomScaleSheetLayoutView="80" zoomScalePageLayoutView="70" workbookViewId="0">
      <selection activeCell="G108" sqref="G108"/>
    </sheetView>
  </sheetViews>
  <sheetFormatPr defaultColWidth="9.109375" defaultRowHeight="13.8" x14ac:dyDescent="0.3"/>
  <cols>
    <col min="1" max="1" width="55.44140625" style="1" customWidth="1"/>
    <col min="2" max="2" width="33.6640625" style="1" customWidth="1"/>
    <col min="3" max="3" width="42.33203125" style="1" customWidth="1"/>
    <col min="4" max="4" width="30.5546875" style="1" customWidth="1"/>
    <col min="5" max="5" width="39.88671875" style="1" customWidth="1"/>
    <col min="6" max="6" width="30.6640625" style="1" customWidth="1"/>
    <col min="7" max="7" width="39.88671875" style="1" customWidth="1"/>
    <col min="8" max="8" width="30" style="1" customWidth="1"/>
    <col min="9" max="9" width="30.33203125" style="1" hidden="1" customWidth="1"/>
    <col min="10" max="10" width="30.44140625" style="1" customWidth="1"/>
    <col min="11" max="11" width="21.33203125" style="1" customWidth="1"/>
    <col min="12" max="12" width="9.109375" style="1"/>
  </cols>
  <sheetData>
    <row r="1" spans="1:9" ht="18.75" customHeight="1" x14ac:dyDescent="0.3">
      <c r="A1" s="834" t="s">
        <v>44</v>
      </c>
      <c r="B1" s="834"/>
      <c r="C1" s="834"/>
      <c r="D1" s="834"/>
      <c r="E1" s="834"/>
      <c r="F1" s="834"/>
      <c r="G1" s="834"/>
      <c r="H1" s="834"/>
      <c r="I1" s="834"/>
    </row>
    <row r="2" spans="1:9" ht="18.75" customHeight="1" x14ac:dyDescent="0.3">
      <c r="A2" s="834"/>
      <c r="B2" s="834"/>
      <c r="C2" s="834"/>
      <c r="D2" s="834"/>
      <c r="E2" s="834"/>
      <c r="F2" s="834"/>
      <c r="G2" s="834"/>
      <c r="H2" s="834"/>
      <c r="I2" s="834"/>
    </row>
    <row r="3" spans="1:9" ht="18.75" customHeight="1" x14ac:dyDescent="0.3">
      <c r="A3" s="834"/>
      <c r="B3" s="834"/>
      <c r="C3" s="834"/>
      <c r="D3" s="834"/>
      <c r="E3" s="834"/>
      <c r="F3" s="834"/>
      <c r="G3" s="834"/>
      <c r="H3" s="834"/>
      <c r="I3" s="834"/>
    </row>
    <row r="4" spans="1:9" ht="18.75" customHeight="1" x14ac:dyDescent="0.3">
      <c r="A4" s="834"/>
      <c r="B4" s="834"/>
      <c r="C4" s="834"/>
      <c r="D4" s="834"/>
      <c r="E4" s="834"/>
      <c r="F4" s="834"/>
      <c r="G4" s="834"/>
      <c r="H4" s="834"/>
      <c r="I4" s="834"/>
    </row>
    <row r="5" spans="1:9" ht="18.75" customHeight="1" x14ac:dyDescent="0.3">
      <c r="A5" s="834"/>
      <c r="B5" s="834"/>
      <c r="C5" s="834"/>
      <c r="D5" s="834"/>
      <c r="E5" s="834"/>
      <c r="F5" s="834"/>
      <c r="G5" s="834"/>
      <c r="H5" s="834"/>
      <c r="I5" s="834"/>
    </row>
    <row r="6" spans="1:9" ht="18.75" customHeight="1" x14ac:dyDescent="0.3">
      <c r="A6" s="834"/>
      <c r="B6" s="834"/>
      <c r="C6" s="834"/>
      <c r="D6" s="834"/>
      <c r="E6" s="834"/>
      <c r="F6" s="834"/>
      <c r="G6" s="834"/>
      <c r="H6" s="834"/>
      <c r="I6" s="834"/>
    </row>
    <row r="7" spans="1:9" ht="18.75" customHeight="1" x14ac:dyDescent="0.3">
      <c r="A7" s="834"/>
      <c r="B7" s="834"/>
      <c r="C7" s="834"/>
      <c r="D7" s="834"/>
      <c r="E7" s="834"/>
      <c r="F7" s="834"/>
      <c r="G7" s="834"/>
      <c r="H7" s="834"/>
      <c r="I7" s="834"/>
    </row>
    <row r="8" spans="1:9" x14ac:dyDescent="0.3">
      <c r="A8" s="835" t="s">
        <v>45</v>
      </c>
      <c r="B8" s="835"/>
      <c r="C8" s="835"/>
      <c r="D8" s="835"/>
      <c r="E8" s="835"/>
      <c r="F8" s="835"/>
      <c r="G8" s="835"/>
      <c r="H8" s="835"/>
      <c r="I8" s="835"/>
    </row>
    <row r="9" spans="1:9" x14ac:dyDescent="0.3">
      <c r="A9" s="835"/>
      <c r="B9" s="835"/>
      <c r="C9" s="835"/>
      <c r="D9" s="835"/>
      <c r="E9" s="835"/>
      <c r="F9" s="835"/>
      <c r="G9" s="835"/>
      <c r="H9" s="835"/>
      <c r="I9" s="835"/>
    </row>
    <row r="10" spans="1:9" x14ac:dyDescent="0.3">
      <c r="A10" s="835"/>
      <c r="B10" s="835"/>
      <c r="C10" s="835"/>
      <c r="D10" s="835"/>
      <c r="E10" s="835"/>
      <c r="F10" s="835"/>
      <c r="G10" s="835"/>
      <c r="H10" s="835"/>
      <c r="I10" s="835"/>
    </row>
    <row r="11" spans="1:9" x14ac:dyDescent="0.3">
      <c r="A11" s="835"/>
      <c r="B11" s="835"/>
      <c r="C11" s="835"/>
      <c r="D11" s="835"/>
      <c r="E11" s="835"/>
      <c r="F11" s="835"/>
      <c r="G11" s="835"/>
      <c r="H11" s="835"/>
      <c r="I11" s="835"/>
    </row>
    <row r="12" spans="1:9" x14ac:dyDescent="0.3">
      <c r="A12" s="835"/>
      <c r="B12" s="835"/>
      <c r="C12" s="835"/>
      <c r="D12" s="835"/>
      <c r="E12" s="835"/>
      <c r="F12" s="835"/>
      <c r="G12" s="835"/>
      <c r="H12" s="835"/>
      <c r="I12" s="835"/>
    </row>
    <row r="13" spans="1:9" x14ac:dyDescent="0.3">
      <c r="A13" s="835"/>
      <c r="B13" s="835"/>
      <c r="C13" s="835"/>
      <c r="D13" s="835"/>
      <c r="E13" s="835"/>
      <c r="F13" s="835"/>
      <c r="G13" s="835"/>
      <c r="H13" s="835"/>
      <c r="I13" s="835"/>
    </row>
    <row r="14" spans="1:9" x14ac:dyDescent="0.3">
      <c r="A14" s="835"/>
      <c r="B14" s="835"/>
      <c r="C14" s="835"/>
      <c r="D14" s="835"/>
      <c r="E14" s="835"/>
      <c r="F14" s="835"/>
      <c r="G14" s="835"/>
      <c r="H14" s="835"/>
      <c r="I14" s="835"/>
    </row>
    <row r="15" spans="1:9" ht="19.5" customHeight="1" x14ac:dyDescent="0.35">
      <c r="A15" s="357"/>
    </row>
    <row r="16" spans="1:9" ht="19.5" customHeight="1" x14ac:dyDescent="0.35">
      <c r="A16" s="807" t="s">
        <v>30</v>
      </c>
      <c r="B16" s="808"/>
      <c r="C16" s="808"/>
      <c r="D16" s="808"/>
      <c r="E16" s="808"/>
      <c r="F16" s="808"/>
      <c r="G16" s="808"/>
      <c r="H16" s="809"/>
    </row>
    <row r="17" spans="1:14" ht="20.25" customHeight="1" x14ac:dyDescent="0.3">
      <c r="A17" s="810" t="s">
        <v>46</v>
      </c>
      <c r="B17" s="810"/>
      <c r="C17" s="810"/>
      <c r="D17" s="810"/>
      <c r="E17" s="810"/>
      <c r="F17" s="810"/>
      <c r="G17" s="810"/>
      <c r="H17" s="810"/>
    </row>
    <row r="18" spans="1:14" ht="26.25" customHeight="1" x14ac:dyDescent="0.5">
      <c r="A18" s="359" t="s">
        <v>32</v>
      </c>
      <c r="B18" s="942" t="s">
        <v>145</v>
      </c>
      <c r="C18" s="942"/>
      <c r="D18" s="522"/>
      <c r="E18" s="360"/>
      <c r="F18" s="361"/>
      <c r="G18" s="361"/>
      <c r="H18" s="361"/>
    </row>
    <row r="19" spans="1:14" ht="26.25" customHeight="1" x14ac:dyDescent="0.5">
      <c r="A19" s="359" t="s">
        <v>33</v>
      </c>
      <c r="B19" s="542" t="str">
        <f>Rifampicin!B19</f>
        <v>NDQD2016061090</v>
      </c>
      <c r="C19" s="535">
        <v>29</v>
      </c>
      <c r="D19" s="361"/>
      <c r="E19" s="361"/>
      <c r="F19" s="361"/>
      <c r="G19" s="361"/>
      <c r="H19" s="361"/>
    </row>
    <row r="20" spans="1:14" ht="26.25" customHeight="1" x14ac:dyDescent="0.5">
      <c r="A20" s="359" t="s">
        <v>34</v>
      </c>
      <c r="B20" s="845" t="s">
        <v>126</v>
      </c>
      <c r="C20" s="811"/>
      <c r="D20" s="361"/>
      <c r="E20" s="361"/>
      <c r="F20" s="361"/>
      <c r="G20" s="361"/>
      <c r="H20" s="361"/>
    </row>
    <row r="21" spans="1:14" ht="26.25" customHeight="1" x14ac:dyDescent="0.5">
      <c r="A21" s="359" t="s">
        <v>35</v>
      </c>
      <c r="B21" s="811" t="s">
        <v>149</v>
      </c>
      <c r="C21" s="811"/>
      <c r="D21" s="811"/>
      <c r="E21" s="811"/>
      <c r="F21" s="811"/>
      <c r="G21" s="811"/>
      <c r="H21" s="811"/>
      <c r="I21" s="362"/>
    </row>
    <row r="22" spans="1:14" ht="26.25" customHeight="1" x14ac:dyDescent="0.5">
      <c r="A22" s="359" t="s">
        <v>36</v>
      </c>
      <c r="B22" s="363" t="s">
        <v>11</v>
      </c>
      <c r="C22" s="361"/>
      <c r="D22" s="361"/>
      <c r="E22" s="361"/>
      <c r="F22" s="361"/>
      <c r="G22" s="361"/>
      <c r="H22" s="361"/>
    </row>
    <row r="23" spans="1:14" ht="26.25" customHeight="1" x14ac:dyDescent="0.5">
      <c r="A23" s="359" t="s">
        <v>37</v>
      </c>
      <c r="B23" s="363"/>
      <c r="C23" s="361"/>
      <c r="D23" s="361"/>
      <c r="E23" s="361"/>
      <c r="F23" s="361"/>
      <c r="G23" s="361"/>
      <c r="H23" s="361"/>
    </row>
    <row r="24" spans="1:14" ht="18" x14ac:dyDescent="0.35">
      <c r="A24" s="359"/>
      <c r="B24" s="364"/>
    </row>
    <row r="25" spans="1:14" ht="18" x14ac:dyDescent="0.35">
      <c r="A25" s="365" t="s">
        <v>1</v>
      </c>
      <c r="B25" s="364"/>
    </row>
    <row r="26" spans="1:14" ht="26.25" customHeight="1" x14ac:dyDescent="0.45">
      <c r="A26" s="366" t="s">
        <v>4</v>
      </c>
      <c r="B26" s="806" t="s">
        <v>126</v>
      </c>
      <c r="C26" s="806"/>
    </row>
    <row r="27" spans="1:14" ht="26.25" customHeight="1" x14ac:dyDescent="0.5">
      <c r="A27" s="367" t="s">
        <v>47</v>
      </c>
      <c r="B27" s="812" t="s">
        <v>130</v>
      </c>
      <c r="C27" s="812"/>
    </row>
    <row r="28" spans="1:14" ht="27" customHeight="1" x14ac:dyDescent="0.45">
      <c r="A28" s="367" t="s">
        <v>6</v>
      </c>
      <c r="B28" s="368">
        <v>99.5</v>
      </c>
    </row>
    <row r="29" spans="1:14" s="2" customFormat="1" ht="27" customHeight="1" x14ac:dyDescent="0.5">
      <c r="A29" s="367" t="s">
        <v>48</v>
      </c>
      <c r="B29" s="369">
        <v>0</v>
      </c>
      <c r="C29" s="813" t="s">
        <v>49</v>
      </c>
      <c r="D29" s="814"/>
      <c r="E29" s="814"/>
      <c r="F29" s="814"/>
      <c r="G29" s="815"/>
      <c r="H29" s="539"/>
      <c r="I29" s="370"/>
      <c r="J29" s="370"/>
      <c r="K29" s="370"/>
      <c r="L29" s="370"/>
    </row>
    <row r="30" spans="1:14" s="2" customFormat="1" ht="19.5" customHeight="1" x14ac:dyDescent="0.35">
      <c r="A30" s="367" t="s">
        <v>50</v>
      </c>
      <c r="B30" s="371">
        <f>B28-B29</f>
        <v>99.5</v>
      </c>
      <c r="C30" s="372"/>
      <c r="D30" s="372"/>
      <c r="E30" s="372"/>
      <c r="F30" s="372"/>
      <c r="G30" s="373"/>
      <c r="H30" s="539"/>
      <c r="I30" s="370"/>
      <c r="J30" s="370"/>
      <c r="K30" s="370"/>
      <c r="L30" s="370"/>
    </row>
    <row r="31" spans="1:14" s="2" customFormat="1" ht="27" customHeight="1" x14ac:dyDescent="0.45">
      <c r="A31" s="367" t="s">
        <v>51</v>
      </c>
      <c r="B31" s="374">
        <v>1</v>
      </c>
      <c r="C31" s="816" t="s">
        <v>52</v>
      </c>
      <c r="D31" s="817"/>
      <c r="E31" s="817"/>
      <c r="F31" s="817"/>
      <c r="G31" s="817"/>
      <c r="H31" s="818"/>
      <c r="I31" s="370"/>
      <c r="J31" s="370"/>
      <c r="K31" s="370"/>
      <c r="L31" s="370"/>
    </row>
    <row r="32" spans="1:14" s="2" customFormat="1" ht="27" customHeight="1" x14ac:dyDescent="0.45">
      <c r="A32" s="367" t="s">
        <v>53</v>
      </c>
      <c r="B32" s="374">
        <v>1</v>
      </c>
      <c r="C32" s="816" t="s">
        <v>54</v>
      </c>
      <c r="D32" s="817"/>
      <c r="E32" s="817"/>
      <c r="F32" s="817"/>
      <c r="G32" s="817"/>
      <c r="H32" s="818"/>
      <c r="I32" s="370"/>
      <c r="J32" s="370"/>
      <c r="K32" s="370"/>
      <c r="L32" s="375"/>
      <c r="M32" s="375"/>
      <c r="N32" s="376"/>
    </row>
    <row r="33" spans="1:14" s="2" customFormat="1" ht="17.25" customHeight="1" x14ac:dyDescent="0.35">
      <c r="A33" s="367"/>
      <c r="B33" s="377"/>
      <c r="C33" s="378"/>
      <c r="D33" s="378"/>
      <c r="E33" s="378"/>
      <c r="F33" s="378"/>
      <c r="G33" s="378"/>
      <c r="H33" s="378"/>
      <c r="I33" s="370"/>
      <c r="J33" s="370"/>
      <c r="K33" s="370"/>
      <c r="L33" s="375"/>
      <c r="M33" s="375"/>
      <c r="N33" s="376"/>
    </row>
    <row r="34" spans="1:14" s="2" customFormat="1" ht="18" x14ac:dyDescent="0.35">
      <c r="A34" s="367" t="s">
        <v>55</v>
      </c>
      <c r="B34" s="379">
        <f>B31/B32</f>
        <v>1</v>
      </c>
      <c r="C34" s="358" t="s">
        <v>56</v>
      </c>
      <c r="D34" s="358"/>
      <c r="E34" s="358"/>
      <c r="F34" s="358"/>
      <c r="G34" s="358"/>
      <c r="H34" s="539"/>
      <c r="I34" s="370"/>
      <c r="J34" s="370"/>
      <c r="K34" s="370"/>
      <c r="L34" s="375"/>
      <c r="M34" s="375"/>
      <c r="N34" s="376"/>
    </row>
    <row r="35" spans="1:14" s="2" customFormat="1" ht="19.5" customHeight="1" x14ac:dyDescent="0.35">
      <c r="A35" s="367"/>
      <c r="B35" s="371"/>
      <c r="C35" s="461"/>
      <c r="D35" s="461"/>
      <c r="E35" s="461"/>
      <c r="F35" s="461"/>
      <c r="G35" s="358"/>
      <c r="H35" s="539"/>
      <c r="I35" s="370"/>
      <c r="J35" s="370"/>
      <c r="K35" s="370"/>
      <c r="L35" s="375"/>
      <c r="M35" s="375"/>
      <c r="N35" s="376"/>
    </row>
    <row r="36" spans="1:14" s="2" customFormat="1" ht="27" customHeight="1" x14ac:dyDescent="0.45">
      <c r="A36" s="380" t="s">
        <v>57</v>
      </c>
      <c r="B36" s="381">
        <v>50</v>
      </c>
      <c r="C36" s="358"/>
      <c r="D36" s="819" t="s">
        <v>58</v>
      </c>
      <c r="E36" s="820"/>
      <c r="F36" s="819" t="s">
        <v>59</v>
      </c>
      <c r="G36" s="821"/>
      <c r="H36" s="539"/>
      <c r="J36" s="370"/>
      <c r="K36" s="370"/>
      <c r="L36" s="375"/>
      <c r="M36" s="375"/>
      <c r="N36" s="376"/>
    </row>
    <row r="37" spans="1:14" s="2" customFormat="1" ht="27" customHeight="1" x14ac:dyDescent="0.45">
      <c r="A37" s="382" t="s">
        <v>60</v>
      </c>
      <c r="B37" s="383">
        <v>25</v>
      </c>
      <c r="C37" s="384" t="s">
        <v>61</v>
      </c>
      <c r="D37" s="385" t="s">
        <v>62</v>
      </c>
      <c r="E37" s="386" t="s">
        <v>63</v>
      </c>
      <c r="F37" s="385" t="s">
        <v>62</v>
      </c>
      <c r="G37" s="387" t="s">
        <v>63</v>
      </c>
      <c r="H37" s="539"/>
      <c r="I37" s="388" t="s">
        <v>64</v>
      </c>
      <c r="J37" s="370"/>
      <c r="K37" s="370"/>
      <c r="L37" s="375"/>
      <c r="M37" s="375"/>
      <c r="N37" s="376"/>
    </row>
    <row r="38" spans="1:14" s="2" customFormat="1" ht="26.25" customHeight="1" x14ac:dyDescent="0.45">
      <c r="A38" s="382" t="s">
        <v>65</v>
      </c>
      <c r="B38" s="383">
        <v>50</v>
      </c>
      <c r="C38" s="389">
        <v>1</v>
      </c>
      <c r="D38" s="536">
        <v>87340763</v>
      </c>
      <c r="E38" s="390">
        <f>IF(ISBLANK(D38),"-",$D$48/$D$45*D38)</f>
        <v>93730455.331038088</v>
      </c>
      <c r="F38" s="536">
        <v>91535546</v>
      </c>
      <c r="G38" s="391">
        <f>IF(ISBLANK(F38),"-",$D$48/$F$45*F38)</f>
        <v>93606424.88352792</v>
      </c>
      <c r="H38" s="539"/>
      <c r="I38" s="392"/>
      <c r="J38" s="370"/>
      <c r="K38" s="370"/>
      <c r="L38" s="375"/>
      <c r="M38" s="375"/>
      <c r="N38" s="376"/>
    </row>
    <row r="39" spans="1:14" s="2" customFormat="1" ht="26.25" customHeight="1" x14ac:dyDescent="0.45">
      <c r="A39" s="382" t="s">
        <v>66</v>
      </c>
      <c r="B39" s="383">
        <v>1</v>
      </c>
      <c r="C39" s="393">
        <v>2</v>
      </c>
      <c r="D39" s="537">
        <v>87516591</v>
      </c>
      <c r="E39" s="395">
        <f>IF(ISBLANK(D39),"-",$D$48/$D$45*D39)</f>
        <v>93919146.589665473</v>
      </c>
      <c r="F39" s="537">
        <v>91443118</v>
      </c>
      <c r="G39" s="396">
        <f>IF(ISBLANK(F39),"-",$D$48/$F$45*F39)</f>
        <v>93511905.813972846</v>
      </c>
      <c r="H39" s="539"/>
      <c r="I39" s="823">
        <f>ABS((F43/D43*D42)-F42)/D42</f>
        <v>1.6939018947489698E-3</v>
      </c>
      <c r="J39" s="370"/>
      <c r="K39" s="370"/>
      <c r="L39" s="375"/>
      <c r="M39" s="375"/>
      <c r="N39" s="376"/>
    </row>
    <row r="40" spans="1:14" ht="26.25" customHeight="1" x14ac:dyDescent="0.45">
      <c r="A40" s="382" t="s">
        <v>67</v>
      </c>
      <c r="B40" s="383">
        <v>1</v>
      </c>
      <c r="C40" s="393">
        <v>3</v>
      </c>
      <c r="D40" s="537">
        <v>87320555</v>
      </c>
      <c r="E40" s="395">
        <f>IF(ISBLANK(D40),"-",$D$48/$D$45*D40)</f>
        <v>93708768.950289056</v>
      </c>
      <c r="F40" s="537">
        <v>91711040</v>
      </c>
      <c r="G40" s="396">
        <f>IF(ISBLANK(F40),"-",$D$48/$F$45*F40)</f>
        <v>93785889.218929484</v>
      </c>
      <c r="I40" s="823"/>
      <c r="L40" s="375"/>
      <c r="M40" s="375"/>
      <c r="N40" s="397"/>
    </row>
    <row r="41" spans="1:14" ht="27" customHeight="1" x14ac:dyDescent="0.45">
      <c r="A41" s="382" t="s">
        <v>68</v>
      </c>
      <c r="B41" s="383">
        <v>1</v>
      </c>
      <c r="C41" s="398">
        <v>4</v>
      </c>
      <c r="D41" s="538"/>
      <c r="E41" s="399" t="str">
        <f>IF(ISBLANK(D41),"-",$D$48/$D$45*D41)</f>
        <v>-</v>
      </c>
      <c r="F41" s="538"/>
      <c r="G41" s="400" t="str">
        <f>IF(ISBLANK(F41),"-",$D$48/$F$45*F41)</f>
        <v>-</v>
      </c>
      <c r="I41" s="401"/>
      <c r="L41" s="375"/>
      <c r="M41" s="375"/>
      <c r="N41" s="397"/>
    </row>
    <row r="42" spans="1:14" ht="27" customHeight="1" x14ac:dyDescent="0.45">
      <c r="A42" s="382" t="s">
        <v>69</v>
      </c>
      <c r="B42" s="383">
        <v>1</v>
      </c>
      <c r="C42" s="402" t="s">
        <v>70</v>
      </c>
      <c r="D42" s="403">
        <f>AVERAGE(D38:D41)</f>
        <v>87392636.333333328</v>
      </c>
      <c r="E42" s="404">
        <f>AVERAGE(E38:E41)</f>
        <v>93786123.6236642</v>
      </c>
      <c r="F42" s="403">
        <f>AVERAGE(F38:F41)</f>
        <v>91563234.666666672</v>
      </c>
      <c r="G42" s="405">
        <f>AVERAGE(G38:G41)</f>
        <v>93634739.972143412</v>
      </c>
      <c r="H42" s="406"/>
    </row>
    <row r="43" spans="1:14" ht="26.25" customHeight="1" x14ac:dyDescent="0.45">
      <c r="A43" s="382" t="s">
        <v>71</v>
      </c>
      <c r="B43" s="383">
        <v>1</v>
      </c>
      <c r="C43" s="407" t="s">
        <v>72</v>
      </c>
      <c r="D43" s="408">
        <v>40.270000000000003</v>
      </c>
      <c r="E43" s="397"/>
      <c r="F43" s="408">
        <v>42.26</v>
      </c>
      <c r="H43" s="406"/>
    </row>
    <row r="44" spans="1:14" ht="26.25" customHeight="1" x14ac:dyDescent="0.45">
      <c r="A44" s="382" t="s">
        <v>73</v>
      </c>
      <c r="B44" s="383">
        <v>1</v>
      </c>
      <c r="C44" s="409" t="s">
        <v>74</v>
      </c>
      <c r="D44" s="410">
        <f>D43*$B$34</f>
        <v>40.270000000000003</v>
      </c>
      <c r="E44" s="411"/>
      <c r="F44" s="410">
        <f>F43*$B$34</f>
        <v>42.26</v>
      </c>
      <c r="H44" s="406"/>
    </row>
    <row r="45" spans="1:14" ht="19.5" customHeight="1" x14ac:dyDescent="0.35">
      <c r="A45" s="382" t="s">
        <v>75</v>
      </c>
      <c r="B45" s="412">
        <f>(B44/B43)*(B42/B41)*(B40/B39)*(B38/B37)*B36</f>
        <v>100</v>
      </c>
      <c r="C45" s="409" t="s">
        <v>76</v>
      </c>
      <c r="D45" s="413">
        <f>D44*$B$30/100</f>
        <v>40.068650000000005</v>
      </c>
      <c r="E45" s="414"/>
      <c r="F45" s="413">
        <f>F44*$B$30/100</f>
        <v>42.048699999999997</v>
      </c>
      <c r="H45" s="406"/>
    </row>
    <row r="46" spans="1:14" ht="19.5" customHeight="1" x14ac:dyDescent="0.35">
      <c r="A46" s="824" t="s">
        <v>77</v>
      </c>
      <c r="B46" s="825"/>
      <c r="C46" s="409" t="s">
        <v>78</v>
      </c>
      <c r="D46" s="415">
        <f>D45/$B$45</f>
        <v>0.40068650000000006</v>
      </c>
      <c r="E46" s="416"/>
      <c r="F46" s="417">
        <f>F45/$B$45</f>
        <v>0.42048699999999994</v>
      </c>
      <c r="H46" s="406"/>
    </row>
    <row r="47" spans="1:14" ht="27" customHeight="1" x14ac:dyDescent="0.45">
      <c r="A47" s="826"/>
      <c r="B47" s="827"/>
      <c r="C47" s="418" t="s">
        <v>79</v>
      </c>
      <c r="D47" s="419">
        <v>0.43</v>
      </c>
      <c r="E47" s="420"/>
      <c r="F47" s="416"/>
      <c r="H47" s="406"/>
    </row>
    <row r="48" spans="1:14" ht="18" x14ac:dyDescent="0.35">
      <c r="C48" s="421" t="s">
        <v>80</v>
      </c>
      <c r="D48" s="413">
        <f>D47*$B$45</f>
        <v>43</v>
      </c>
      <c r="F48" s="422"/>
      <c r="H48" s="406"/>
    </row>
    <row r="49" spans="1:12" ht="19.5" customHeight="1" x14ac:dyDescent="0.35">
      <c r="C49" s="423" t="s">
        <v>81</v>
      </c>
      <c r="D49" s="424">
        <f>D48/B34</f>
        <v>43</v>
      </c>
      <c r="F49" s="422"/>
      <c r="H49" s="406"/>
    </row>
    <row r="50" spans="1:12" ht="18" x14ac:dyDescent="0.35">
      <c r="C50" s="380" t="s">
        <v>82</v>
      </c>
      <c r="D50" s="425">
        <f>AVERAGE(E38:E41,G38:G41)</f>
        <v>93710431.797903821</v>
      </c>
      <c r="F50" s="426"/>
      <c r="H50" s="406"/>
    </row>
    <row r="51" spans="1:12" ht="18" x14ac:dyDescent="0.35">
      <c r="C51" s="382" t="s">
        <v>83</v>
      </c>
      <c r="D51" s="427">
        <f>STDEV(E38:E41,G38:G41)/D50</f>
        <v>1.5082966173561789E-3</v>
      </c>
      <c r="F51" s="426"/>
      <c r="H51" s="406"/>
    </row>
    <row r="52" spans="1:12" ht="19.5" customHeight="1" x14ac:dyDescent="0.35">
      <c r="C52" s="428" t="s">
        <v>19</v>
      </c>
      <c r="D52" s="429">
        <f>COUNT(E38:E41,G38:G41)</f>
        <v>6</v>
      </c>
      <c r="F52" s="426"/>
    </row>
    <row r="54" spans="1:12" ht="18" x14ac:dyDescent="0.35">
      <c r="A54" s="430" t="s">
        <v>1</v>
      </c>
      <c r="B54" s="431" t="s">
        <v>84</v>
      </c>
    </row>
    <row r="55" spans="1:12" ht="18" x14ac:dyDescent="0.35">
      <c r="A55" s="358" t="s">
        <v>85</v>
      </c>
      <c r="B55" s="432" t="str">
        <f>B21</f>
        <v>RIFAMPICIN 150 mg, ISONIAZID 75 mg, PYRAZINAMIDE 400 mg &amp; ETHAMBUTOL HCl 275 mg</v>
      </c>
    </row>
    <row r="56" spans="1:12" ht="26.25" customHeight="1" x14ac:dyDescent="0.45">
      <c r="A56" s="433" t="s">
        <v>86</v>
      </c>
      <c r="B56" s="434">
        <v>400</v>
      </c>
      <c r="C56" s="358" t="str">
        <f>B20</f>
        <v>PYRAZINAMIDE</v>
      </c>
      <c r="H56" s="435"/>
    </row>
    <row r="57" spans="1:12" ht="18" x14ac:dyDescent="0.35">
      <c r="A57" s="432" t="s">
        <v>87</v>
      </c>
      <c r="B57" s="523">
        <f>Isoniazid!B57</f>
        <v>1257.5594999999998</v>
      </c>
      <c r="H57" s="435"/>
    </row>
    <row r="58" spans="1:12" ht="19.5" customHeight="1" x14ac:dyDescent="0.35">
      <c r="H58" s="435"/>
      <c r="J58" s="539"/>
      <c r="K58" s="539"/>
    </row>
    <row r="59" spans="1:12" s="2" customFormat="1" ht="27" customHeight="1" x14ac:dyDescent="0.45">
      <c r="A59" s="380" t="s">
        <v>88</v>
      </c>
      <c r="B59" s="381">
        <v>200</v>
      </c>
      <c r="C59" s="358"/>
      <c r="D59" s="436" t="s">
        <v>89</v>
      </c>
      <c r="E59" s="437" t="s">
        <v>61</v>
      </c>
      <c r="F59" s="437" t="s">
        <v>62</v>
      </c>
      <c r="G59" s="437" t="s">
        <v>90</v>
      </c>
      <c r="H59" s="384" t="s">
        <v>91</v>
      </c>
      <c r="J59" s="539"/>
      <c r="K59" s="539"/>
      <c r="L59" s="370"/>
    </row>
    <row r="60" spans="1:12" s="2" customFormat="1" ht="26.25" customHeight="1" x14ac:dyDescent="0.45">
      <c r="A60" s="382" t="s">
        <v>92</v>
      </c>
      <c r="B60" s="383">
        <v>4</v>
      </c>
      <c r="C60" s="828" t="s">
        <v>93</v>
      </c>
      <c r="D60" s="831">
        <f>Isoniazid!D60</f>
        <v>1246.6600000000001</v>
      </c>
      <c r="E60" s="438">
        <v>1</v>
      </c>
      <c r="F60" s="439">
        <v>92071434</v>
      </c>
      <c r="G60" s="524">
        <f>IF(ISBLANK(F60),"-",(F60/$D$50*$D$47*$B$68)*($B$57/$D$60))</f>
        <v>426.1730092665901</v>
      </c>
      <c r="H60" s="440">
        <f t="shared" ref="H60:H71" si="0">IF(ISBLANK(F60),"-",G60/$B$56)</f>
        <v>1.0654325231664752</v>
      </c>
      <c r="J60" s="539"/>
      <c r="K60" s="539"/>
      <c r="L60" s="370"/>
    </row>
    <row r="61" spans="1:12" s="2" customFormat="1" ht="26.25" customHeight="1" x14ac:dyDescent="0.45">
      <c r="A61" s="382" t="s">
        <v>94</v>
      </c>
      <c r="B61" s="383">
        <v>20</v>
      </c>
      <c r="C61" s="829"/>
      <c r="D61" s="832"/>
      <c r="E61" s="441">
        <v>2</v>
      </c>
      <c r="F61" s="394">
        <v>91751250</v>
      </c>
      <c r="G61" s="525">
        <f>IF(ISBLANK(F61),"-",(F61/$D$50*$D$47*$B$68)*($B$57/$D$60))</f>
        <v>424.69096676034422</v>
      </c>
      <c r="H61" s="442">
        <f t="shared" si="0"/>
        <v>1.0617274169008606</v>
      </c>
      <c r="J61" s="539"/>
      <c r="K61" s="539"/>
      <c r="L61" s="370"/>
    </row>
    <row r="62" spans="1:12" s="2" customFormat="1" ht="26.25" customHeight="1" x14ac:dyDescent="0.45">
      <c r="A62" s="382" t="s">
        <v>95</v>
      </c>
      <c r="B62" s="383">
        <v>1</v>
      </c>
      <c r="C62" s="829"/>
      <c r="D62" s="832"/>
      <c r="E62" s="441">
        <v>3</v>
      </c>
      <c r="F62" s="443">
        <v>89952621</v>
      </c>
      <c r="G62" s="525">
        <f>IF(ISBLANK(F62),"-",(F62/$D$50*$D$47*$B$68)*($B$57/$D$60))</f>
        <v>416.36561436620036</v>
      </c>
      <c r="H62" s="442">
        <f t="shared" si="0"/>
        <v>1.0409140359155009</v>
      </c>
      <c r="J62" s="539"/>
      <c r="K62" s="539"/>
      <c r="L62" s="370"/>
    </row>
    <row r="63" spans="1:12" ht="27" customHeight="1" x14ac:dyDescent="0.45">
      <c r="A63" s="382" t="s">
        <v>96</v>
      </c>
      <c r="B63" s="383">
        <v>1</v>
      </c>
      <c r="C63" s="830"/>
      <c r="D63" s="833"/>
      <c r="E63" s="444">
        <v>4</v>
      </c>
      <c r="F63" s="445"/>
      <c r="G63" s="525" t="str">
        <f>IF(ISBLANK(F63),"-",(F63/$D$50*$D$47*$B$68)*($B$57/$D$60))</f>
        <v>-</v>
      </c>
      <c r="H63" s="442" t="str">
        <f t="shared" si="0"/>
        <v>-</v>
      </c>
      <c r="J63" s="539"/>
      <c r="K63" s="539"/>
    </row>
    <row r="64" spans="1:12" ht="26.25" customHeight="1" x14ac:dyDescent="0.45">
      <c r="A64" s="382" t="s">
        <v>97</v>
      </c>
      <c r="B64" s="383">
        <v>1</v>
      </c>
      <c r="C64" s="828" t="s">
        <v>98</v>
      </c>
      <c r="D64" s="831">
        <f>Isoniazid!D64</f>
        <v>1258.33</v>
      </c>
      <c r="E64" s="438">
        <v>1</v>
      </c>
      <c r="F64" s="439">
        <v>90913584</v>
      </c>
      <c r="G64" s="526">
        <f>IF(ISBLANK(F64),"-",(F64/$D$50*$D$47*$B$68)*($B$57/$D$64))</f>
        <v>416.9109357559804</v>
      </c>
      <c r="H64" s="446">
        <f t="shared" si="0"/>
        <v>1.0422773393899509</v>
      </c>
    </row>
    <row r="65" spans="1:8" ht="26.25" customHeight="1" x14ac:dyDescent="0.45">
      <c r="A65" s="382" t="s">
        <v>99</v>
      </c>
      <c r="B65" s="383">
        <v>1</v>
      </c>
      <c r="C65" s="829"/>
      <c r="D65" s="832"/>
      <c r="E65" s="441">
        <v>2</v>
      </c>
      <c r="F65" s="394">
        <v>91854375</v>
      </c>
      <c r="G65" s="527">
        <f>IF(ISBLANK(F65),"-",(F65/$D$50*$D$47*$B$68)*($B$57/$D$64))</f>
        <v>421.2252091451013</v>
      </c>
      <c r="H65" s="447">
        <f t="shared" si="0"/>
        <v>1.0530630228627533</v>
      </c>
    </row>
    <row r="66" spans="1:8" ht="26.25" customHeight="1" x14ac:dyDescent="0.45">
      <c r="A66" s="382" t="s">
        <v>100</v>
      </c>
      <c r="B66" s="383">
        <v>1</v>
      </c>
      <c r="C66" s="829"/>
      <c r="D66" s="832"/>
      <c r="E66" s="441">
        <v>3</v>
      </c>
      <c r="F66" s="394">
        <v>89714386</v>
      </c>
      <c r="G66" s="527">
        <f>IF(ISBLANK(F66),"-",(F66/$D$50*$D$47*$B$68)*($B$57/$D$64))</f>
        <v>411.41166118842301</v>
      </c>
      <c r="H66" s="447">
        <f t="shared" si="0"/>
        <v>1.0285291529710576</v>
      </c>
    </row>
    <row r="67" spans="1:8" ht="27" customHeight="1" x14ac:dyDescent="0.45">
      <c r="A67" s="382" t="s">
        <v>101</v>
      </c>
      <c r="B67" s="383">
        <v>1</v>
      </c>
      <c r="C67" s="830"/>
      <c r="D67" s="833"/>
      <c r="E67" s="444">
        <v>4</v>
      </c>
      <c r="F67" s="445"/>
      <c r="G67" s="528" t="str">
        <f>IF(ISBLANK(F67),"-",(F67/$D$50*$D$47*$B$68)*($B$57/$D$64))</f>
        <v>-</v>
      </c>
      <c r="H67" s="448" t="str">
        <f t="shared" si="0"/>
        <v>-</v>
      </c>
    </row>
    <row r="68" spans="1:8" ht="26.25" customHeight="1" x14ac:dyDescent="0.5">
      <c r="A68" s="382" t="s">
        <v>102</v>
      </c>
      <c r="B68" s="449">
        <f>(B67/B66)*(B65/B64)*(B63/B62)*(B61/B60)*B59</f>
        <v>1000</v>
      </c>
      <c r="C68" s="828" t="s">
        <v>103</v>
      </c>
      <c r="D68" s="831">
        <f>Isoniazid!D68</f>
        <v>1264.8699999999999</v>
      </c>
      <c r="E68" s="438">
        <v>1</v>
      </c>
      <c r="F68" s="439">
        <v>92580671</v>
      </c>
      <c r="G68" s="526">
        <f>IF(ISBLANK(F68),"-",(F68/$D$50*$D$47*$B$68)*($B$57/$D$68))</f>
        <v>422.3606901587666</v>
      </c>
      <c r="H68" s="442">
        <f t="shared" si="0"/>
        <v>1.0559017253969165</v>
      </c>
    </row>
    <row r="69" spans="1:8" ht="27" customHeight="1" x14ac:dyDescent="0.5">
      <c r="A69" s="428" t="s">
        <v>104</v>
      </c>
      <c r="B69" s="450">
        <f>(D47*B68)/B56*B57</f>
        <v>1351.8764624999999</v>
      </c>
      <c r="C69" s="829"/>
      <c r="D69" s="832"/>
      <c r="E69" s="441">
        <v>2</v>
      </c>
      <c r="F69" s="394">
        <v>92624052</v>
      </c>
      <c r="G69" s="527">
        <f>IF(ISBLANK(F69),"-",(F69/$D$50*$D$47*$B$68)*($B$57/$D$68))</f>
        <v>422.55859787429586</v>
      </c>
      <c r="H69" s="442">
        <f t="shared" si="0"/>
        <v>1.0563964946857396</v>
      </c>
    </row>
    <row r="70" spans="1:8" ht="26.25" customHeight="1" x14ac:dyDescent="0.45">
      <c r="A70" s="841" t="s">
        <v>77</v>
      </c>
      <c r="B70" s="842"/>
      <c r="C70" s="829"/>
      <c r="D70" s="832"/>
      <c r="E70" s="441">
        <v>3</v>
      </c>
      <c r="F70" s="394">
        <v>90799083</v>
      </c>
      <c r="G70" s="527">
        <f>IF(ISBLANK(F70),"-",(F70/$D$50*$D$47*$B$68)*($B$57/$D$68))</f>
        <v>414.23293812229042</v>
      </c>
      <c r="H70" s="442">
        <f t="shared" si="0"/>
        <v>1.035582345305726</v>
      </c>
    </row>
    <row r="71" spans="1:8" ht="27" customHeight="1" x14ac:dyDescent="0.45">
      <c r="A71" s="843"/>
      <c r="B71" s="844"/>
      <c r="C71" s="840"/>
      <c r="D71" s="833"/>
      <c r="E71" s="444">
        <v>4</v>
      </c>
      <c r="F71" s="445"/>
      <c r="G71" s="528" t="str">
        <f>IF(ISBLANK(F71),"-",(F71/$D$50*$D$47*$B$68)*($B$57/$D$68))</f>
        <v>-</v>
      </c>
      <c r="H71" s="451" t="str">
        <f t="shared" si="0"/>
        <v>-</v>
      </c>
    </row>
    <row r="72" spans="1:8" ht="26.25" customHeight="1" x14ac:dyDescent="0.45">
      <c r="A72" s="452"/>
      <c r="B72" s="452"/>
      <c r="C72" s="452"/>
      <c r="D72" s="452"/>
      <c r="E72" s="452"/>
      <c r="F72" s="454" t="s">
        <v>70</v>
      </c>
      <c r="G72" s="533">
        <f>AVERAGE(G60:G71)</f>
        <v>419.54773584866575</v>
      </c>
      <c r="H72" s="455">
        <f>AVERAGE(H60:H71)</f>
        <v>1.0488693396216644</v>
      </c>
    </row>
    <row r="73" spans="1:8" ht="26.25" customHeight="1" x14ac:dyDescent="0.45">
      <c r="C73" s="452"/>
      <c r="D73" s="452"/>
      <c r="E73" s="452"/>
      <c r="F73" s="456" t="s">
        <v>83</v>
      </c>
      <c r="G73" s="529">
        <f>STDEV(G60:G71)/G72</f>
        <v>1.1966962345029877E-2</v>
      </c>
      <c r="H73" s="529">
        <f>STDEV(H60:H71)/H72</f>
        <v>1.196696234502986E-2</v>
      </c>
    </row>
    <row r="74" spans="1:8" ht="27" customHeight="1" x14ac:dyDescent="0.45">
      <c r="A74" s="452"/>
      <c r="B74" s="452"/>
      <c r="C74" s="453"/>
      <c r="D74" s="453"/>
      <c r="E74" s="457"/>
      <c r="F74" s="458" t="s">
        <v>19</v>
      </c>
      <c r="G74" s="459">
        <f>COUNT(G60:G71)</f>
        <v>9</v>
      </c>
      <c r="H74" s="459">
        <f>COUNT(H60:H71)</f>
        <v>9</v>
      </c>
    </row>
    <row r="76" spans="1:8" ht="26.25" customHeight="1" x14ac:dyDescent="0.45">
      <c r="A76" s="366" t="s">
        <v>105</v>
      </c>
      <c r="B76" s="460" t="s">
        <v>106</v>
      </c>
      <c r="C76" s="836" t="str">
        <f>B20</f>
        <v>PYRAZINAMIDE</v>
      </c>
      <c r="D76" s="836"/>
      <c r="E76" s="461" t="s">
        <v>107</v>
      </c>
      <c r="F76" s="461"/>
      <c r="G76" s="462">
        <f>H72</f>
        <v>1.0488693396216644</v>
      </c>
      <c r="H76" s="463"/>
    </row>
    <row r="77" spans="1:8" ht="18" x14ac:dyDescent="0.35">
      <c r="A77" s="365" t="s">
        <v>108</v>
      </c>
      <c r="B77" s="365" t="s">
        <v>109</v>
      </c>
    </row>
    <row r="78" spans="1:8" ht="18" x14ac:dyDescent="0.35">
      <c r="A78" s="365"/>
      <c r="B78" s="365"/>
    </row>
    <row r="79" spans="1:8" ht="26.25" customHeight="1" x14ac:dyDescent="0.45">
      <c r="A79" s="366" t="s">
        <v>4</v>
      </c>
      <c r="B79" s="822" t="str">
        <f>B26</f>
        <v>PYRAZINAMIDE</v>
      </c>
      <c r="C79" s="822"/>
    </row>
    <row r="80" spans="1:8" ht="26.25" customHeight="1" x14ac:dyDescent="0.45">
      <c r="A80" s="367" t="s">
        <v>47</v>
      </c>
      <c r="B80" s="822" t="str">
        <f>B27</f>
        <v>P19 1</v>
      </c>
      <c r="C80" s="822"/>
    </row>
    <row r="81" spans="1:12" ht="27" customHeight="1" x14ac:dyDescent="0.45">
      <c r="A81" s="367" t="s">
        <v>6</v>
      </c>
      <c r="B81" s="464">
        <f>B28</f>
        <v>99.5</v>
      </c>
    </row>
    <row r="82" spans="1:12" s="2" customFormat="1" ht="27" customHeight="1" x14ac:dyDescent="0.5">
      <c r="A82" s="367" t="s">
        <v>48</v>
      </c>
      <c r="B82" s="369">
        <v>0</v>
      </c>
      <c r="C82" s="813" t="s">
        <v>49</v>
      </c>
      <c r="D82" s="814"/>
      <c r="E82" s="814"/>
      <c r="F82" s="814"/>
      <c r="G82" s="815"/>
      <c r="I82" s="370"/>
      <c r="J82" s="370"/>
      <c r="K82" s="370"/>
      <c r="L82" s="370"/>
    </row>
    <row r="83" spans="1:12" s="2" customFormat="1" ht="19.5" customHeight="1" x14ac:dyDescent="0.35">
      <c r="A83" s="367" t="s">
        <v>50</v>
      </c>
      <c r="B83" s="371">
        <f>B81-B82</f>
        <v>99.5</v>
      </c>
      <c r="C83" s="372"/>
      <c r="D83" s="372"/>
      <c r="E83" s="372"/>
      <c r="F83" s="372"/>
      <c r="G83" s="373"/>
      <c r="I83" s="370"/>
      <c r="J83" s="370"/>
      <c r="K83" s="370"/>
      <c r="L83" s="370"/>
    </row>
    <row r="84" spans="1:12" s="2" customFormat="1" ht="27" customHeight="1" x14ac:dyDescent="0.45">
      <c r="A84" s="367" t="s">
        <v>51</v>
      </c>
      <c r="B84" s="374">
        <v>1</v>
      </c>
      <c r="C84" s="816" t="s">
        <v>110</v>
      </c>
      <c r="D84" s="817"/>
      <c r="E84" s="817"/>
      <c r="F84" s="817"/>
      <c r="G84" s="817"/>
      <c r="H84" s="818"/>
      <c r="I84" s="370"/>
      <c r="J84" s="370"/>
      <c r="K84" s="370"/>
      <c r="L84" s="370"/>
    </row>
    <row r="85" spans="1:12" s="2" customFormat="1" ht="27" customHeight="1" x14ac:dyDescent="0.45">
      <c r="A85" s="367" t="s">
        <v>53</v>
      </c>
      <c r="B85" s="374">
        <v>1</v>
      </c>
      <c r="C85" s="816" t="s">
        <v>111</v>
      </c>
      <c r="D85" s="817"/>
      <c r="E85" s="817"/>
      <c r="F85" s="817"/>
      <c r="G85" s="817"/>
      <c r="H85" s="818"/>
      <c r="I85" s="370"/>
      <c r="J85" s="370"/>
      <c r="K85" s="370"/>
      <c r="L85" s="370"/>
    </row>
    <row r="86" spans="1:12" s="2" customFormat="1" ht="18" x14ac:dyDescent="0.35">
      <c r="A86" s="367"/>
      <c r="B86" s="377"/>
      <c r="C86" s="378"/>
      <c r="D86" s="378"/>
      <c r="E86" s="378"/>
      <c r="F86" s="378"/>
      <c r="G86" s="378"/>
      <c r="H86" s="378"/>
      <c r="I86" s="370"/>
      <c r="J86" s="370"/>
      <c r="K86" s="370"/>
      <c r="L86" s="370"/>
    </row>
    <row r="87" spans="1:12" s="2" customFormat="1" ht="18" x14ac:dyDescent="0.35">
      <c r="A87" s="367" t="s">
        <v>55</v>
      </c>
      <c r="B87" s="379">
        <f>B84/B85</f>
        <v>1</v>
      </c>
      <c r="C87" s="358" t="s">
        <v>56</v>
      </c>
      <c r="D87" s="358"/>
      <c r="E87" s="358"/>
      <c r="F87" s="358"/>
      <c r="G87" s="358"/>
      <c r="H87" s="539"/>
      <c r="I87" s="370"/>
      <c r="J87" s="370"/>
      <c r="K87" s="370"/>
      <c r="L87" s="370"/>
    </row>
    <row r="88" spans="1:12" ht="19.5" customHeight="1" x14ac:dyDescent="0.35">
      <c r="A88" s="365"/>
      <c r="B88" s="365"/>
    </row>
    <row r="89" spans="1:12" ht="27" customHeight="1" x14ac:dyDescent="0.45">
      <c r="A89" s="380" t="s">
        <v>57</v>
      </c>
      <c r="B89" s="381">
        <v>50</v>
      </c>
      <c r="D89" s="465" t="s">
        <v>58</v>
      </c>
      <c r="E89" s="466"/>
      <c r="F89" s="819" t="s">
        <v>59</v>
      </c>
      <c r="G89" s="821"/>
    </row>
    <row r="90" spans="1:12" ht="27" customHeight="1" x14ac:dyDescent="0.45">
      <c r="A90" s="382" t="s">
        <v>60</v>
      </c>
      <c r="B90" s="383">
        <v>25</v>
      </c>
      <c r="C90" s="467" t="s">
        <v>61</v>
      </c>
      <c r="D90" s="385" t="s">
        <v>62</v>
      </c>
      <c r="E90" s="386" t="s">
        <v>63</v>
      </c>
      <c r="F90" s="385" t="s">
        <v>62</v>
      </c>
      <c r="G90" s="468" t="s">
        <v>63</v>
      </c>
      <c r="I90" s="388" t="s">
        <v>64</v>
      </c>
    </row>
    <row r="91" spans="1:12" ht="26.25" customHeight="1" x14ac:dyDescent="0.45">
      <c r="A91" s="382" t="s">
        <v>65</v>
      </c>
      <c r="B91" s="383">
        <v>50</v>
      </c>
      <c r="C91" s="469">
        <v>1</v>
      </c>
      <c r="D91" s="536">
        <v>87340763</v>
      </c>
      <c r="E91" s="390">
        <f>IF(ISBLANK(D91),"-",$D$101/$D$98*D91)</f>
        <v>96879023.597972184</v>
      </c>
      <c r="F91" s="536">
        <v>91535546</v>
      </c>
      <c r="G91" s="391">
        <f>IF(ISBLANK(F91),"-",$D$101/$F$98*F91)</f>
        <v>96750826.753000423</v>
      </c>
      <c r="I91" s="392"/>
    </row>
    <row r="92" spans="1:12" ht="26.25" customHeight="1" x14ac:dyDescent="0.45">
      <c r="A92" s="382" t="s">
        <v>66</v>
      </c>
      <c r="B92" s="383">
        <v>1</v>
      </c>
      <c r="C92" s="453">
        <v>2</v>
      </c>
      <c r="D92" s="537">
        <v>87516591</v>
      </c>
      <c r="E92" s="395">
        <f>IF(ISBLANK(D92),"-",$D$101/$D$98*D92)</f>
        <v>97074053.322651654</v>
      </c>
      <c r="F92" s="537">
        <v>91443118</v>
      </c>
      <c r="G92" s="396">
        <f>IF(ISBLANK(F92),"-",$D$101/$F$98*F92)</f>
        <v>96653132.624261349</v>
      </c>
      <c r="I92" s="823">
        <f>ABS((F96/D96*D95)-F95)/D95</f>
        <v>1.6939018947489698E-3</v>
      </c>
    </row>
    <row r="93" spans="1:12" ht="26.25" customHeight="1" x14ac:dyDescent="0.45">
      <c r="A93" s="382" t="s">
        <v>67</v>
      </c>
      <c r="B93" s="383">
        <v>1</v>
      </c>
      <c r="C93" s="453">
        <v>3</v>
      </c>
      <c r="D93" s="537">
        <v>87320555</v>
      </c>
      <c r="E93" s="395">
        <f>IF(ISBLANK(D93),"-",$D$101/$D$98*D93)</f>
        <v>96856608.73414889</v>
      </c>
      <c r="F93" s="537">
        <v>91711040</v>
      </c>
      <c r="G93" s="396">
        <f>IF(ISBLANK(F93),"-",$D$101/$F$98*F93)</f>
        <v>96936319.606128663</v>
      </c>
      <c r="I93" s="823"/>
    </row>
    <row r="94" spans="1:12" ht="27" customHeight="1" x14ac:dyDescent="0.45">
      <c r="A94" s="382" t="s">
        <v>68</v>
      </c>
      <c r="B94" s="383">
        <v>1</v>
      </c>
      <c r="C94" s="470">
        <v>4</v>
      </c>
      <c r="D94" s="538"/>
      <c r="E94" s="399" t="str">
        <f>IF(ISBLANK(D94),"-",$D$101/$D$98*D94)</f>
        <v>-</v>
      </c>
      <c r="F94" s="538"/>
      <c r="G94" s="400" t="str">
        <f>IF(ISBLANK(F94),"-",$D$101/$F$98*F94)</f>
        <v>-</v>
      </c>
      <c r="I94" s="401"/>
    </row>
    <row r="95" spans="1:12" ht="27" customHeight="1" x14ac:dyDescent="0.45">
      <c r="A95" s="382" t="s">
        <v>69</v>
      </c>
      <c r="B95" s="383">
        <v>1</v>
      </c>
      <c r="C95" s="471" t="s">
        <v>70</v>
      </c>
      <c r="D95" s="472">
        <f>AVERAGE(D91:D94)</f>
        <v>87392636.333333328</v>
      </c>
      <c r="E95" s="404">
        <f>AVERAGE(E91:E94)</f>
        <v>96936561.884924248</v>
      </c>
      <c r="F95" s="473">
        <f>AVERAGE(F91:F94)</f>
        <v>91563234.666666672</v>
      </c>
      <c r="G95" s="474">
        <f>AVERAGE(G91:G94)</f>
        <v>96780092.994463488</v>
      </c>
    </row>
    <row r="96" spans="1:12" ht="26.25" customHeight="1" x14ac:dyDescent="0.45">
      <c r="A96" s="382" t="s">
        <v>71</v>
      </c>
      <c r="B96" s="368">
        <v>1</v>
      </c>
      <c r="C96" s="475" t="s">
        <v>112</v>
      </c>
      <c r="D96" s="476">
        <v>40.270000000000003</v>
      </c>
      <c r="E96" s="397"/>
      <c r="F96" s="408">
        <v>42.26</v>
      </c>
    </row>
    <row r="97" spans="1:10" ht="26.25" customHeight="1" x14ac:dyDescent="0.45">
      <c r="A97" s="382" t="s">
        <v>73</v>
      </c>
      <c r="B97" s="368">
        <v>1</v>
      </c>
      <c r="C97" s="477" t="s">
        <v>113</v>
      </c>
      <c r="D97" s="478">
        <f>D96*$B$87</f>
        <v>40.270000000000003</v>
      </c>
      <c r="E97" s="411"/>
      <c r="F97" s="410">
        <f>F96*$B$87</f>
        <v>42.26</v>
      </c>
    </row>
    <row r="98" spans="1:10" ht="19.5" customHeight="1" x14ac:dyDescent="0.35">
      <c r="A98" s="382" t="s">
        <v>75</v>
      </c>
      <c r="B98" s="479">
        <f>(B97/B96)*(B95/B94)*(B93/B92)*(B91/B90)*B89</f>
        <v>100</v>
      </c>
      <c r="C98" s="477" t="s">
        <v>114</v>
      </c>
      <c r="D98" s="480">
        <f>D97*$B$83/100</f>
        <v>40.068650000000005</v>
      </c>
      <c r="E98" s="414"/>
      <c r="F98" s="413">
        <f>F97*$B$83/100</f>
        <v>42.048699999999997</v>
      </c>
    </row>
    <row r="99" spans="1:10" ht="19.5" customHeight="1" x14ac:dyDescent="0.35">
      <c r="A99" s="824" t="s">
        <v>77</v>
      </c>
      <c r="B99" s="838"/>
      <c r="C99" s="477" t="s">
        <v>115</v>
      </c>
      <c r="D99" s="481">
        <f>D98/$B$98</f>
        <v>0.40068650000000006</v>
      </c>
      <c r="E99" s="414"/>
      <c r="F99" s="417">
        <f>F98/$B$98</f>
        <v>0.42048699999999994</v>
      </c>
      <c r="G99" s="482"/>
      <c r="H99" s="406"/>
    </row>
    <row r="100" spans="1:10" ht="19.5" customHeight="1" x14ac:dyDescent="0.35">
      <c r="A100" s="826"/>
      <c r="B100" s="839"/>
      <c r="C100" s="477" t="s">
        <v>79</v>
      </c>
      <c r="D100" s="483">
        <f>$B$56/$B$116</f>
        <v>0.44444444444444442</v>
      </c>
      <c r="F100" s="422"/>
      <c r="G100" s="484"/>
      <c r="H100" s="406"/>
    </row>
    <row r="101" spans="1:10" ht="18" x14ac:dyDescent="0.35">
      <c r="C101" s="477" t="s">
        <v>80</v>
      </c>
      <c r="D101" s="478">
        <f>D100*$B$98</f>
        <v>44.444444444444443</v>
      </c>
      <c r="F101" s="422"/>
      <c r="G101" s="482"/>
      <c r="H101" s="406"/>
    </row>
    <row r="102" spans="1:10" ht="19.5" customHeight="1" x14ac:dyDescent="0.35">
      <c r="C102" s="485" t="s">
        <v>81</v>
      </c>
      <c r="D102" s="486">
        <f>D101/B34</f>
        <v>44.444444444444443</v>
      </c>
      <c r="F102" s="426"/>
      <c r="G102" s="482"/>
      <c r="H102" s="406"/>
      <c r="J102" s="487"/>
    </row>
    <row r="103" spans="1:10" ht="18" x14ac:dyDescent="0.35">
      <c r="C103" s="488" t="s">
        <v>116</v>
      </c>
      <c r="D103" s="489">
        <f>AVERAGE(E91:E94,G91:G94)</f>
        <v>96858327.439693868</v>
      </c>
      <c r="F103" s="426"/>
      <c r="G103" s="490"/>
      <c r="H103" s="406"/>
      <c r="J103" s="491"/>
    </row>
    <row r="104" spans="1:10" ht="18" x14ac:dyDescent="0.35">
      <c r="C104" s="456" t="s">
        <v>83</v>
      </c>
      <c r="D104" s="492">
        <f>STDEV(E91:E94,G91:G94)/D103</f>
        <v>1.5082966173561715E-3</v>
      </c>
      <c r="F104" s="426"/>
      <c r="G104" s="482"/>
      <c r="H104" s="406"/>
      <c r="J104" s="491"/>
    </row>
    <row r="105" spans="1:10" ht="19.5" customHeight="1" x14ac:dyDescent="0.35">
      <c r="C105" s="458" t="s">
        <v>19</v>
      </c>
      <c r="D105" s="493">
        <f>COUNT(E91:E94,G91:G94)</f>
        <v>6</v>
      </c>
      <c r="F105" s="426"/>
      <c r="G105" s="482"/>
      <c r="H105" s="406"/>
      <c r="J105" s="491"/>
    </row>
    <row r="106" spans="1:10" ht="19.5" customHeight="1" x14ac:dyDescent="0.35">
      <c r="A106" s="430"/>
      <c r="B106" s="430"/>
      <c r="C106" s="430"/>
      <c r="D106" s="430"/>
      <c r="E106" s="430"/>
    </row>
    <row r="107" spans="1:10" ht="26.25" customHeight="1" x14ac:dyDescent="0.45">
      <c r="A107" s="380" t="s">
        <v>117</v>
      </c>
      <c r="B107" s="381">
        <v>900</v>
      </c>
      <c r="C107" s="494" t="s">
        <v>150</v>
      </c>
      <c r="D107" s="495" t="s">
        <v>62</v>
      </c>
      <c r="E107" s="496" t="s">
        <v>119</v>
      </c>
      <c r="F107" s="497" t="s">
        <v>120</v>
      </c>
    </row>
    <row r="108" spans="1:10" ht="26.25" customHeight="1" x14ac:dyDescent="0.45">
      <c r="A108" s="382" t="s">
        <v>121</v>
      </c>
      <c r="B108" s="383">
        <v>1</v>
      </c>
      <c r="C108" s="498">
        <v>1</v>
      </c>
      <c r="D108" s="499">
        <v>91786574</v>
      </c>
      <c r="E108" s="530">
        <f t="shared" ref="E108:E113" si="1">IF(ISBLANK(D108),"-",D108/$D$103*$D$100*$B$116)</f>
        <v>379.05496172086322</v>
      </c>
      <c r="F108" s="500">
        <f t="shared" ref="F108:F113" si="2">IF(ISBLANK(D108), "-", E108/$B$56)</f>
        <v>0.94763740430215804</v>
      </c>
    </row>
    <row r="109" spans="1:10" ht="26.25" customHeight="1" x14ac:dyDescent="0.45">
      <c r="A109" s="382" t="s">
        <v>94</v>
      </c>
      <c r="B109" s="383">
        <v>1</v>
      </c>
      <c r="C109" s="498">
        <v>2</v>
      </c>
      <c r="D109" s="499">
        <v>93040357</v>
      </c>
      <c r="E109" s="531">
        <f t="shared" si="1"/>
        <v>384.23276329205237</v>
      </c>
      <c r="F109" s="501">
        <f t="shared" si="2"/>
        <v>0.9605819082301309</v>
      </c>
    </row>
    <row r="110" spans="1:10" ht="26.25" customHeight="1" x14ac:dyDescent="0.45">
      <c r="A110" s="382" t="s">
        <v>95</v>
      </c>
      <c r="B110" s="383">
        <v>1</v>
      </c>
      <c r="C110" s="498">
        <v>3</v>
      </c>
      <c r="D110" s="499">
        <v>93175632</v>
      </c>
      <c r="E110" s="531">
        <f t="shared" si="1"/>
        <v>384.79141427674642</v>
      </c>
      <c r="F110" s="501">
        <f t="shared" si="2"/>
        <v>0.96197853569186609</v>
      </c>
    </row>
    <row r="111" spans="1:10" ht="26.25" customHeight="1" x14ac:dyDescent="0.45">
      <c r="A111" s="382" t="s">
        <v>96</v>
      </c>
      <c r="B111" s="383">
        <v>1</v>
      </c>
      <c r="C111" s="498">
        <v>4</v>
      </c>
      <c r="D111" s="499">
        <v>93034256</v>
      </c>
      <c r="E111" s="531">
        <f t="shared" si="1"/>
        <v>384.20756772999277</v>
      </c>
      <c r="F111" s="501">
        <f t="shared" si="2"/>
        <v>0.9605189193249819</v>
      </c>
    </row>
    <row r="112" spans="1:10" ht="26.25" customHeight="1" x14ac:dyDescent="0.45">
      <c r="A112" s="382" t="s">
        <v>97</v>
      </c>
      <c r="B112" s="383">
        <v>1</v>
      </c>
      <c r="C112" s="498">
        <v>5</v>
      </c>
      <c r="D112" s="499">
        <v>91909752</v>
      </c>
      <c r="E112" s="531">
        <f t="shared" si="1"/>
        <v>379.56365520445326</v>
      </c>
      <c r="F112" s="501">
        <f t="shared" si="2"/>
        <v>0.94890913801113319</v>
      </c>
    </row>
    <row r="113" spans="1:10" ht="26.25" customHeight="1" x14ac:dyDescent="0.45">
      <c r="A113" s="382" t="s">
        <v>99</v>
      </c>
      <c r="B113" s="383">
        <v>1</v>
      </c>
      <c r="C113" s="502">
        <v>6</v>
      </c>
      <c r="D113" s="503">
        <v>93215355</v>
      </c>
      <c r="E113" s="532">
        <f t="shared" si="1"/>
        <v>384.95546005804374</v>
      </c>
      <c r="F113" s="504">
        <f t="shared" si="2"/>
        <v>0.96238865014510933</v>
      </c>
    </row>
    <row r="114" spans="1:10" ht="26.25" customHeight="1" x14ac:dyDescent="0.45">
      <c r="A114" s="382" t="s">
        <v>100</v>
      </c>
      <c r="B114" s="383">
        <v>1</v>
      </c>
      <c r="C114" s="498"/>
      <c r="D114" s="453"/>
      <c r="E114" s="357"/>
      <c r="F114" s="505"/>
    </row>
    <row r="115" spans="1:10" ht="26.25" customHeight="1" x14ac:dyDescent="0.45">
      <c r="A115" s="382" t="s">
        <v>101</v>
      </c>
      <c r="B115" s="383">
        <v>1</v>
      </c>
      <c r="C115" s="498"/>
      <c r="D115" s="506" t="s">
        <v>70</v>
      </c>
      <c r="E115" s="534">
        <f>AVERAGE(E108:E113)</f>
        <v>382.80097038035865</v>
      </c>
      <c r="F115" s="507">
        <f>AVERAGE(F108:F113)</f>
        <v>0.95700242595089646</v>
      </c>
    </row>
    <row r="116" spans="1:10" ht="27" customHeight="1" x14ac:dyDescent="0.45">
      <c r="A116" s="382" t="s">
        <v>102</v>
      </c>
      <c r="B116" s="412">
        <f>(B115/B114)*(B113/B112)*(B111/B110)*(B109/B108)*B107</f>
        <v>900</v>
      </c>
      <c r="C116" s="508"/>
      <c r="D116" s="471" t="s">
        <v>83</v>
      </c>
      <c r="E116" s="509">
        <f>STDEV(E108:E113)/E115</f>
        <v>7.1202021746705133E-3</v>
      </c>
      <c r="F116" s="509">
        <f>STDEV(F108:F113)/F115</f>
        <v>7.1202021746704976E-3</v>
      </c>
      <c r="I116" s="357"/>
    </row>
    <row r="117" spans="1:10" ht="27" customHeight="1" x14ac:dyDescent="0.45">
      <c r="A117" s="824" t="s">
        <v>77</v>
      </c>
      <c r="B117" s="825"/>
      <c r="C117" s="510"/>
      <c r="D117" s="511" t="s">
        <v>19</v>
      </c>
      <c r="E117" s="512">
        <f>COUNT(E108:E113)</f>
        <v>6</v>
      </c>
      <c r="F117" s="512">
        <f>COUNT(F108:F113)</f>
        <v>6</v>
      </c>
      <c r="I117" s="357"/>
      <c r="J117" s="491"/>
    </row>
    <row r="118" spans="1:10" ht="19.5" customHeight="1" x14ac:dyDescent="0.35">
      <c r="A118" s="826"/>
      <c r="B118" s="827"/>
      <c r="C118" s="357"/>
      <c r="D118" s="357"/>
      <c r="E118" s="357"/>
      <c r="F118" s="453"/>
      <c r="G118" s="357"/>
      <c r="H118" s="357"/>
      <c r="I118" s="357"/>
    </row>
    <row r="119" spans="1:10" ht="18" x14ac:dyDescent="0.35">
      <c r="A119" s="521"/>
      <c r="B119" s="378"/>
      <c r="C119" s="357"/>
      <c r="D119" s="357"/>
      <c r="E119" s="357"/>
      <c r="F119" s="453"/>
      <c r="G119" s="357"/>
      <c r="H119" s="357"/>
      <c r="I119" s="357"/>
    </row>
    <row r="120" spans="1:10" ht="26.25" customHeight="1" x14ac:dyDescent="0.45">
      <c r="A120" s="366" t="s">
        <v>105</v>
      </c>
      <c r="B120" s="460" t="s">
        <v>122</v>
      </c>
      <c r="C120" s="836" t="str">
        <f>B20</f>
        <v>PYRAZINAMIDE</v>
      </c>
      <c r="D120" s="836"/>
      <c r="E120" s="461" t="s">
        <v>123</v>
      </c>
      <c r="F120" s="461"/>
      <c r="G120" s="462">
        <f>F115</f>
        <v>0.95700242595089646</v>
      </c>
      <c r="H120" s="357"/>
      <c r="I120" s="357"/>
    </row>
    <row r="121" spans="1:10" ht="19.5" customHeight="1" x14ac:dyDescent="0.35">
      <c r="A121" s="513"/>
      <c r="B121" s="513"/>
      <c r="C121" s="514"/>
      <c r="D121" s="514"/>
      <c r="E121" s="514"/>
      <c r="F121" s="514"/>
      <c r="G121" s="514"/>
      <c r="H121" s="514"/>
    </row>
    <row r="122" spans="1:10" ht="18" x14ac:dyDescent="0.35">
      <c r="B122" s="837" t="s">
        <v>25</v>
      </c>
      <c r="C122" s="837"/>
      <c r="E122" s="467" t="s">
        <v>26</v>
      </c>
      <c r="F122" s="515"/>
      <c r="G122" s="837" t="s">
        <v>27</v>
      </c>
      <c r="H122" s="837"/>
    </row>
    <row r="123" spans="1:10" ht="69.900000000000006" customHeight="1" x14ac:dyDescent="0.35">
      <c r="A123" s="516" t="s">
        <v>28</v>
      </c>
      <c r="B123" s="517"/>
      <c r="C123" s="517"/>
      <c r="E123" s="517"/>
      <c r="F123" s="357"/>
      <c r="G123" s="518"/>
      <c r="H123" s="518"/>
    </row>
    <row r="124" spans="1:10" ht="69.900000000000006" customHeight="1" x14ac:dyDescent="0.35">
      <c r="A124" s="516" t="s">
        <v>29</v>
      </c>
      <c r="B124" s="519"/>
      <c r="C124" s="519"/>
      <c r="E124" s="519"/>
      <c r="F124" s="357"/>
      <c r="G124" s="520"/>
      <c r="H124" s="520"/>
    </row>
    <row r="125" spans="1:10" ht="18" x14ac:dyDescent="0.35">
      <c r="A125" s="452"/>
      <c r="B125" s="452"/>
      <c r="C125" s="453"/>
      <c r="D125" s="453"/>
      <c r="E125" s="453"/>
      <c r="F125" s="457"/>
      <c r="G125" s="453"/>
      <c r="H125" s="453"/>
      <c r="I125" s="357"/>
    </row>
    <row r="126" spans="1:10" ht="18" x14ac:dyDescent="0.35">
      <c r="A126" s="452"/>
      <c r="B126" s="452"/>
      <c r="C126" s="453"/>
      <c r="D126" s="453"/>
      <c r="E126" s="453"/>
      <c r="F126" s="457"/>
      <c r="G126" s="453"/>
      <c r="H126" s="453"/>
      <c r="I126" s="357"/>
    </row>
    <row r="127" spans="1:10" ht="18" x14ac:dyDescent="0.35">
      <c r="A127" s="452"/>
      <c r="B127" s="452"/>
      <c r="C127" s="453"/>
      <c r="D127" s="453"/>
      <c r="E127" s="453"/>
      <c r="F127" s="457"/>
      <c r="G127" s="453"/>
      <c r="H127" s="453"/>
      <c r="I127" s="357"/>
    </row>
    <row r="128" spans="1:10" ht="18" x14ac:dyDescent="0.35">
      <c r="A128" s="452"/>
      <c r="B128" s="452"/>
      <c r="C128" s="453"/>
      <c r="D128" s="453"/>
      <c r="E128" s="453"/>
      <c r="F128" s="457"/>
      <c r="G128" s="453"/>
      <c r="H128" s="453"/>
      <c r="I128" s="357"/>
    </row>
    <row r="129" spans="1:9" ht="18" x14ac:dyDescent="0.35">
      <c r="A129" s="452"/>
      <c r="B129" s="452"/>
      <c r="C129" s="453"/>
      <c r="D129" s="453"/>
      <c r="E129" s="453"/>
      <c r="F129" s="457"/>
      <c r="G129" s="453"/>
      <c r="H129" s="453"/>
      <c r="I129" s="357"/>
    </row>
    <row r="130" spans="1:9" ht="18" x14ac:dyDescent="0.35">
      <c r="A130" s="452"/>
      <c r="B130" s="452"/>
      <c r="C130" s="453"/>
      <c r="D130" s="453"/>
      <c r="E130" s="453"/>
      <c r="F130" s="457"/>
      <c r="G130" s="453"/>
      <c r="H130" s="453"/>
      <c r="I130" s="357"/>
    </row>
    <row r="131" spans="1:9" ht="18" x14ac:dyDescent="0.35">
      <c r="A131" s="452"/>
      <c r="B131" s="452"/>
      <c r="C131" s="453"/>
      <c r="D131" s="453"/>
      <c r="E131" s="453"/>
      <c r="F131" s="457"/>
      <c r="G131" s="453"/>
      <c r="H131" s="453"/>
      <c r="I131" s="357"/>
    </row>
    <row r="132" spans="1:9" ht="18" x14ac:dyDescent="0.35">
      <c r="A132" s="452"/>
      <c r="B132" s="452"/>
      <c r="C132" s="453"/>
      <c r="D132" s="453"/>
      <c r="E132" s="453"/>
      <c r="F132" s="457"/>
      <c r="G132" s="453"/>
      <c r="H132" s="453"/>
      <c r="I132" s="357"/>
    </row>
    <row r="133" spans="1:9" ht="18" x14ac:dyDescent="0.35">
      <c r="A133" s="452"/>
      <c r="B133" s="452"/>
      <c r="C133" s="453"/>
      <c r="D133" s="453"/>
      <c r="E133" s="453"/>
      <c r="F133" s="457"/>
      <c r="G133" s="453"/>
      <c r="H133" s="453"/>
      <c r="I133" s="357"/>
    </row>
    <row r="250" spans="1:1" x14ac:dyDescent="0.3">
      <c r="A250" s="1">
        <v>5</v>
      </c>
    </row>
  </sheetData>
  <sheetProtection formatColumns="0" formatRows="0" insertColumns="0" insertHyperlinks="0" deleteColumns="0" deleteRows="0" autoFilter="0" pivotTables="0"/>
  <mergeCells count="35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rintOptions horizontalCentered="1"/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33" zoomScale="90" zoomScaleNormal="100" zoomScaleSheetLayoutView="90" workbookViewId="0">
      <selection activeCell="F39" sqref="F39"/>
    </sheetView>
  </sheetViews>
  <sheetFormatPr defaultColWidth="9.109375" defaultRowHeight="13.8" x14ac:dyDescent="0.3"/>
  <cols>
    <col min="1" max="1" width="27.5546875" style="589" customWidth="1"/>
    <col min="2" max="2" width="20.44140625" style="589" customWidth="1"/>
    <col min="3" max="3" width="31.88671875" style="589" customWidth="1"/>
    <col min="4" max="4" width="25.88671875" style="589" customWidth="1"/>
    <col min="5" max="5" width="25.6640625" style="589" customWidth="1"/>
    <col min="6" max="6" width="23.109375" style="589" customWidth="1"/>
    <col min="7" max="7" width="28.44140625" style="589" customWidth="1"/>
    <col min="8" max="8" width="21.5546875" style="589" customWidth="1"/>
    <col min="9" max="9" width="9.109375" style="589" customWidth="1"/>
    <col min="10" max="16384" width="9.109375" style="625"/>
  </cols>
  <sheetData>
    <row r="14" spans="1:6" ht="15" customHeight="1" x14ac:dyDescent="0.3">
      <c r="A14" s="588"/>
      <c r="C14" s="590"/>
      <c r="F14" s="590"/>
    </row>
    <row r="15" spans="1:6" ht="18.75" customHeight="1" x14ac:dyDescent="0.35">
      <c r="A15" s="846" t="s">
        <v>0</v>
      </c>
      <c r="B15" s="846"/>
      <c r="C15" s="846"/>
      <c r="D15" s="846"/>
      <c r="E15" s="846"/>
    </row>
    <row r="16" spans="1:6" ht="16.5" customHeight="1" x14ac:dyDescent="0.3">
      <c r="A16" s="591" t="s">
        <v>1</v>
      </c>
      <c r="B16" s="592" t="s">
        <v>2</v>
      </c>
    </row>
    <row r="17" spans="1:5" ht="16.5" customHeight="1" x14ac:dyDescent="0.3">
      <c r="A17" s="593" t="s">
        <v>3</v>
      </c>
      <c r="B17" s="593" t="s">
        <v>5</v>
      </c>
      <c r="D17" s="594"/>
      <c r="E17" s="595"/>
    </row>
    <row r="18" spans="1:5" ht="16.5" customHeight="1" x14ac:dyDescent="0.3">
      <c r="A18" s="596" t="s">
        <v>4</v>
      </c>
      <c r="B18" s="596" t="s">
        <v>138</v>
      </c>
      <c r="C18" s="595"/>
      <c r="D18" s="595"/>
      <c r="E18" s="595"/>
    </row>
    <row r="19" spans="1:5" ht="16.5" customHeight="1" x14ac:dyDescent="0.3">
      <c r="A19" s="596" t="s">
        <v>6</v>
      </c>
      <c r="B19" s="597">
        <v>100</v>
      </c>
      <c r="C19" s="595"/>
      <c r="D19" s="595"/>
      <c r="E19" s="595"/>
    </row>
    <row r="20" spans="1:5" ht="16.5" customHeight="1" x14ac:dyDescent="0.3">
      <c r="A20" s="593" t="s">
        <v>7</v>
      </c>
      <c r="B20" s="597">
        <v>33.26</v>
      </c>
      <c r="C20" s="595"/>
      <c r="D20" s="595"/>
      <c r="E20" s="595"/>
    </row>
    <row r="21" spans="1:5" ht="16.5" customHeight="1" x14ac:dyDescent="0.3">
      <c r="A21" s="593" t="s">
        <v>9</v>
      </c>
      <c r="B21" s="598">
        <f>B20/100</f>
        <v>0.33260000000000001</v>
      </c>
      <c r="C21" s="595"/>
      <c r="D21" s="595"/>
      <c r="E21" s="595"/>
    </row>
    <row r="22" spans="1:5" ht="15.75" customHeight="1" x14ac:dyDescent="0.3">
      <c r="A22" s="595"/>
      <c r="B22" s="595"/>
      <c r="C22" s="595"/>
      <c r="D22" s="595"/>
      <c r="E22" s="595"/>
    </row>
    <row r="23" spans="1:5" ht="16.5" customHeight="1" x14ac:dyDescent="0.3">
      <c r="A23" s="599" t="s">
        <v>12</v>
      </c>
      <c r="B23" s="600" t="s">
        <v>13</v>
      </c>
      <c r="C23" s="599" t="s">
        <v>14</v>
      </c>
      <c r="D23" s="599" t="s">
        <v>15</v>
      </c>
      <c r="E23" s="599" t="s">
        <v>16</v>
      </c>
    </row>
    <row r="24" spans="1:5" ht="16.5" customHeight="1" x14ac:dyDescent="0.3">
      <c r="A24" s="601">
        <v>1</v>
      </c>
      <c r="B24" s="602">
        <v>3256014</v>
      </c>
      <c r="C24" s="602">
        <v>12800.8</v>
      </c>
      <c r="D24" s="795">
        <v>1.2</v>
      </c>
      <c r="E24" s="796">
        <v>4.5</v>
      </c>
    </row>
    <row r="25" spans="1:5" ht="16.5" customHeight="1" x14ac:dyDescent="0.3">
      <c r="A25" s="601">
        <v>2</v>
      </c>
      <c r="B25" s="602">
        <v>3247663</v>
      </c>
      <c r="C25" s="602">
        <v>12827.5</v>
      </c>
      <c r="D25" s="795">
        <v>1.2</v>
      </c>
      <c r="E25" s="795">
        <v>4.5</v>
      </c>
    </row>
    <row r="26" spans="1:5" ht="16.5" customHeight="1" x14ac:dyDescent="0.3">
      <c r="A26" s="601">
        <v>3</v>
      </c>
      <c r="B26" s="602">
        <v>3250365</v>
      </c>
      <c r="C26" s="602">
        <v>12805.7</v>
      </c>
      <c r="D26" s="795">
        <v>1.1000000000000001</v>
      </c>
      <c r="E26" s="795">
        <v>4.5</v>
      </c>
    </row>
    <row r="27" spans="1:5" ht="16.5" customHeight="1" x14ac:dyDescent="0.3">
      <c r="A27" s="601">
        <v>4</v>
      </c>
      <c r="B27" s="602">
        <v>3246653</v>
      </c>
      <c r="C27" s="602">
        <v>12778.3</v>
      </c>
      <c r="D27" s="795">
        <v>1.1000000000000001</v>
      </c>
      <c r="E27" s="795">
        <v>4.5</v>
      </c>
    </row>
    <row r="28" spans="1:5" ht="16.5" customHeight="1" x14ac:dyDescent="0.3">
      <c r="A28" s="601">
        <v>5</v>
      </c>
      <c r="B28" s="602">
        <v>3243670</v>
      </c>
      <c r="C28" s="602">
        <v>12721.5</v>
      </c>
      <c r="D28" s="795">
        <v>1.2</v>
      </c>
      <c r="E28" s="795">
        <v>4.5</v>
      </c>
    </row>
    <row r="29" spans="1:5" ht="16.5" customHeight="1" x14ac:dyDescent="0.3">
      <c r="A29" s="601">
        <v>6</v>
      </c>
      <c r="B29" s="605">
        <v>3239308</v>
      </c>
      <c r="C29" s="605">
        <v>12774.1</v>
      </c>
      <c r="D29" s="797">
        <v>1.1000000000000001</v>
      </c>
      <c r="E29" s="797">
        <v>4.3</v>
      </c>
    </row>
    <row r="30" spans="1:5" ht="16.5" customHeight="1" x14ac:dyDescent="0.3">
      <c r="A30" s="607" t="s">
        <v>17</v>
      </c>
      <c r="B30" s="608">
        <f>AVERAGE(B24:B29)</f>
        <v>3247278.8333333335</v>
      </c>
      <c r="C30" s="609">
        <f>AVERAGE(C24:C29)</f>
        <v>12784.650000000001</v>
      </c>
      <c r="D30" s="610">
        <f>AVERAGE(D24:D29)</f>
        <v>1.1500000000000001</v>
      </c>
      <c r="E30" s="610">
        <f>AVERAGE(E24:E29)</f>
        <v>4.4666666666666668</v>
      </c>
    </row>
    <row r="31" spans="1:5" ht="16.5" customHeight="1" x14ac:dyDescent="0.3">
      <c r="A31" s="611" t="s">
        <v>18</v>
      </c>
      <c r="B31" s="612">
        <f>(STDEV(B24:B29)/B30)</f>
        <v>1.7578784721686985E-3</v>
      </c>
      <c r="C31" s="613"/>
      <c r="D31" s="613"/>
      <c r="E31" s="614"/>
    </row>
    <row r="32" spans="1:5" s="589" customFormat="1" ht="16.5" customHeight="1" x14ac:dyDescent="0.3">
      <c r="A32" s="615" t="s">
        <v>19</v>
      </c>
      <c r="B32" s="616">
        <f>COUNT(B24:B29)</f>
        <v>6</v>
      </c>
      <c r="C32" s="617"/>
      <c r="D32" s="618"/>
      <c r="E32" s="619"/>
    </row>
    <row r="33" spans="1:5" s="589" customFormat="1" ht="15.75" customHeight="1" x14ac:dyDescent="0.3">
      <c r="A33" s="595"/>
      <c r="B33" s="595"/>
      <c r="C33" s="595"/>
      <c r="D33" s="595"/>
      <c r="E33" s="595"/>
    </row>
    <row r="34" spans="1:5" s="589" customFormat="1" ht="16.5" customHeight="1" x14ac:dyDescent="0.3">
      <c r="A34" s="596" t="s">
        <v>20</v>
      </c>
      <c r="B34" s="620" t="s">
        <v>21</v>
      </c>
      <c r="C34" s="621"/>
      <c r="D34" s="621"/>
      <c r="E34" s="621"/>
    </row>
    <row r="35" spans="1:5" ht="16.5" customHeight="1" x14ac:dyDescent="0.3">
      <c r="A35" s="596"/>
      <c r="B35" s="620" t="s">
        <v>22</v>
      </c>
      <c r="C35" s="621"/>
      <c r="D35" s="621"/>
      <c r="E35" s="621"/>
    </row>
    <row r="36" spans="1:5" ht="16.5" customHeight="1" x14ac:dyDescent="0.3">
      <c r="A36" s="596"/>
      <c r="B36" s="620" t="s">
        <v>23</v>
      </c>
      <c r="C36" s="621"/>
      <c r="D36" s="621"/>
      <c r="E36" s="621"/>
    </row>
    <row r="37" spans="1:5" ht="15.75" customHeight="1" x14ac:dyDescent="0.3">
      <c r="A37" s="595"/>
      <c r="B37" s="595"/>
      <c r="C37" s="595"/>
      <c r="D37" s="595"/>
      <c r="E37" s="595"/>
    </row>
    <row r="38" spans="1:5" ht="16.5" customHeight="1" x14ac:dyDescent="0.3">
      <c r="A38" s="591" t="s">
        <v>1</v>
      </c>
      <c r="B38" s="592" t="s">
        <v>24</v>
      </c>
    </row>
    <row r="39" spans="1:5" ht="16.5" customHeight="1" x14ac:dyDescent="0.3">
      <c r="A39" s="596" t="s">
        <v>4</v>
      </c>
      <c r="B39" s="593" t="str">
        <f>B18</f>
        <v>Ethambutol HCl</v>
      </c>
      <c r="C39" s="595"/>
      <c r="D39" s="595"/>
      <c r="E39" s="595"/>
    </row>
    <row r="40" spans="1:5" ht="16.5" customHeight="1" x14ac:dyDescent="0.3">
      <c r="A40" s="596" t="s">
        <v>6</v>
      </c>
      <c r="B40" s="597">
        <f>B19</f>
        <v>100</v>
      </c>
      <c r="C40" s="595"/>
      <c r="D40" s="595"/>
      <c r="E40" s="595"/>
    </row>
    <row r="41" spans="1:5" ht="16.5" customHeight="1" x14ac:dyDescent="0.3">
      <c r="A41" s="593" t="s">
        <v>7</v>
      </c>
      <c r="B41" s="597">
        <f>B20</f>
        <v>33.26</v>
      </c>
      <c r="C41" s="595"/>
      <c r="D41" s="595"/>
      <c r="E41" s="595"/>
    </row>
    <row r="42" spans="1:5" ht="16.5" customHeight="1" x14ac:dyDescent="0.3">
      <c r="A42" s="593" t="s">
        <v>9</v>
      </c>
      <c r="B42" s="598">
        <f>B21</f>
        <v>0.33260000000000001</v>
      </c>
      <c r="C42" s="595"/>
      <c r="D42" s="595"/>
      <c r="E42" s="595"/>
    </row>
    <row r="43" spans="1:5" ht="15.75" customHeight="1" x14ac:dyDescent="0.3">
      <c r="A43" s="595"/>
      <c r="B43" s="595"/>
      <c r="C43" s="595"/>
      <c r="D43" s="595"/>
      <c r="E43" s="595"/>
    </row>
    <row r="44" spans="1:5" ht="16.5" customHeight="1" x14ac:dyDescent="0.3">
      <c r="A44" s="599" t="s">
        <v>12</v>
      </c>
      <c r="B44" s="600" t="s">
        <v>13</v>
      </c>
      <c r="C44" s="599" t="s">
        <v>14</v>
      </c>
      <c r="D44" s="599" t="s">
        <v>15</v>
      </c>
      <c r="E44" s="599" t="s">
        <v>16</v>
      </c>
    </row>
    <row r="45" spans="1:5" ht="16.5" customHeight="1" x14ac:dyDescent="0.3">
      <c r="A45" s="601">
        <v>1</v>
      </c>
      <c r="B45" s="602">
        <v>3256014</v>
      </c>
      <c r="C45" s="602">
        <v>12800.8</v>
      </c>
      <c r="D45" s="603">
        <v>1.2</v>
      </c>
      <c r="E45" s="604">
        <v>4.5</v>
      </c>
    </row>
    <row r="46" spans="1:5" ht="16.5" customHeight="1" x14ac:dyDescent="0.3">
      <c r="A46" s="601">
        <v>2</v>
      </c>
      <c r="B46" s="602">
        <v>3247663</v>
      </c>
      <c r="C46" s="602">
        <v>12827.5</v>
      </c>
      <c r="D46" s="603">
        <v>1.2</v>
      </c>
      <c r="E46" s="603">
        <v>4.5</v>
      </c>
    </row>
    <row r="47" spans="1:5" ht="16.5" customHeight="1" x14ac:dyDescent="0.3">
      <c r="A47" s="601">
        <v>3</v>
      </c>
      <c r="B47" s="602">
        <v>3250365</v>
      </c>
      <c r="C47" s="602">
        <v>12805.7</v>
      </c>
      <c r="D47" s="603">
        <v>1.1000000000000001</v>
      </c>
      <c r="E47" s="603">
        <v>4.5</v>
      </c>
    </row>
    <row r="48" spans="1:5" ht="16.5" customHeight="1" x14ac:dyDescent="0.3">
      <c r="A48" s="601">
        <v>4</v>
      </c>
      <c r="B48" s="602">
        <v>3246653</v>
      </c>
      <c r="C48" s="602">
        <v>12778.3</v>
      </c>
      <c r="D48" s="603">
        <v>1.1000000000000001</v>
      </c>
      <c r="E48" s="603">
        <v>4.5</v>
      </c>
    </row>
    <row r="49" spans="1:7" ht="16.5" customHeight="1" x14ac:dyDescent="0.3">
      <c r="A49" s="601">
        <v>5</v>
      </c>
      <c r="B49" s="602">
        <v>3243670</v>
      </c>
      <c r="C49" s="602">
        <v>12721.5</v>
      </c>
      <c r="D49" s="603">
        <v>1.2</v>
      </c>
      <c r="E49" s="603">
        <v>4.5</v>
      </c>
    </row>
    <row r="50" spans="1:7" ht="16.5" customHeight="1" x14ac:dyDescent="0.3">
      <c r="A50" s="601">
        <v>6</v>
      </c>
      <c r="B50" s="605">
        <v>3239308</v>
      </c>
      <c r="C50" s="605">
        <v>12774.1</v>
      </c>
      <c r="D50" s="606">
        <v>1.1000000000000001</v>
      </c>
      <c r="E50" s="606">
        <v>4.3</v>
      </c>
    </row>
    <row r="51" spans="1:7" ht="16.5" customHeight="1" x14ac:dyDescent="0.3">
      <c r="A51" s="607" t="s">
        <v>17</v>
      </c>
      <c r="B51" s="608">
        <f>AVERAGE(B45:B50)</f>
        <v>3247278.8333333335</v>
      </c>
      <c r="C51" s="609">
        <f>AVERAGE(C45:C50)</f>
        <v>12784.650000000001</v>
      </c>
      <c r="D51" s="610">
        <f>AVERAGE(D45:D50)</f>
        <v>1.1500000000000001</v>
      </c>
      <c r="E51" s="610">
        <f>AVERAGE(E45:E50)</f>
        <v>4.4666666666666668</v>
      </c>
    </row>
    <row r="52" spans="1:7" ht="16.5" customHeight="1" x14ac:dyDescent="0.3">
      <c r="A52" s="611" t="s">
        <v>18</v>
      </c>
      <c r="B52" s="612">
        <f>(STDEV(B45:B50)/B51)</f>
        <v>1.7578784721686985E-3</v>
      </c>
      <c r="C52" s="613"/>
      <c r="D52" s="613"/>
      <c r="E52" s="614"/>
    </row>
    <row r="53" spans="1:7" s="589" customFormat="1" ht="16.5" customHeight="1" x14ac:dyDescent="0.3">
      <c r="A53" s="615" t="s">
        <v>19</v>
      </c>
      <c r="B53" s="616">
        <f>COUNT(B45:B50)</f>
        <v>6</v>
      </c>
      <c r="C53" s="617"/>
      <c r="D53" s="618"/>
      <c r="E53" s="619"/>
    </row>
    <row r="54" spans="1:7" s="589" customFormat="1" ht="15.75" customHeight="1" x14ac:dyDescent="0.3">
      <c r="A54" s="595"/>
      <c r="B54" s="595"/>
      <c r="C54" s="595"/>
      <c r="D54" s="595"/>
      <c r="E54" s="595"/>
    </row>
    <row r="55" spans="1:7" s="589" customFormat="1" ht="16.5" customHeight="1" x14ac:dyDescent="0.3">
      <c r="A55" s="596" t="s">
        <v>20</v>
      </c>
      <c r="B55" s="620" t="s">
        <v>21</v>
      </c>
      <c r="C55" s="621"/>
      <c r="D55" s="621"/>
      <c r="E55" s="621"/>
    </row>
    <row r="56" spans="1:7" ht="16.5" customHeight="1" x14ac:dyDescent="0.3">
      <c r="A56" s="596"/>
      <c r="B56" s="620" t="s">
        <v>22</v>
      </c>
      <c r="C56" s="621"/>
      <c r="D56" s="621"/>
      <c r="E56" s="621"/>
    </row>
    <row r="57" spans="1:7" ht="16.5" customHeight="1" x14ac:dyDescent="0.3">
      <c r="A57" s="596"/>
      <c r="B57" s="620" t="s">
        <v>23</v>
      </c>
      <c r="C57" s="621"/>
      <c r="D57" s="621"/>
      <c r="E57" s="621"/>
    </row>
    <row r="58" spans="1:7" ht="14.25" customHeight="1" thickBot="1" x14ac:dyDescent="0.35">
      <c r="A58" s="622"/>
      <c r="B58" s="623"/>
      <c r="D58" s="624"/>
      <c r="F58" s="625"/>
      <c r="G58" s="625"/>
    </row>
    <row r="59" spans="1:7" ht="15" customHeight="1" x14ac:dyDescent="0.3">
      <c r="B59" s="847" t="s">
        <v>25</v>
      </c>
      <c r="C59" s="847"/>
      <c r="E59" s="626" t="s">
        <v>26</v>
      </c>
      <c r="F59" s="627"/>
      <c r="G59" s="626" t="s">
        <v>27</v>
      </c>
    </row>
    <row r="60" spans="1:7" ht="15" customHeight="1" x14ac:dyDescent="0.3">
      <c r="A60" s="628" t="s">
        <v>28</v>
      </c>
      <c r="B60" s="629"/>
      <c r="C60" s="629"/>
      <c r="E60" s="629"/>
      <c r="G60" s="629"/>
    </row>
    <row r="61" spans="1:7" ht="15" customHeight="1" x14ac:dyDescent="0.3">
      <c r="A61" s="628" t="s">
        <v>29</v>
      </c>
      <c r="B61" s="630"/>
      <c r="C61" s="630"/>
      <c r="E61" s="630"/>
      <c r="G61" s="63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opLeftCell="A43" zoomScale="70" zoomScaleNormal="70" zoomScalePageLayoutView="40" workbookViewId="0">
      <selection activeCell="E51" sqref="E51"/>
    </sheetView>
  </sheetViews>
  <sheetFormatPr defaultColWidth="9.109375" defaultRowHeight="13.8" x14ac:dyDescent="0.3"/>
  <cols>
    <col min="1" max="1" width="55.44140625" style="589" customWidth="1"/>
    <col min="2" max="2" width="33.6640625" style="589" customWidth="1"/>
    <col min="3" max="3" width="42.33203125" style="589" customWidth="1"/>
    <col min="4" max="4" width="30.5546875" style="589" customWidth="1"/>
    <col min="5" max="5" width="39.88671875" style="589" customWidth="1"/>
    <col min="6" max="6" width="30.6640625" style="589" customWidth="1"/>
    <col min="7" max="7" width="39.88671875" style="589" customWidth="1"/>
    <col min="8" max="8" width="30" style="589" customWidth="1"/>
    <col min="9" max="9" width="30.33203125" style="589" hidden="1" customWidth="1"/>
    <col min="10" max="10" width="30.44140625" style="589" customWidth="1"/>
    <col min="11" max="11" width="21.33203125" style="589" customWidth="1"/>
    <col min="12" max="12" width="9.109375" style="589"/>
    <col min="13" max="16384" width="9.109375" style="625"/>
  </cols>
  <sheetData>
    <row r="1" spans="1:9" ht="18.75" customHeight="1" x14ac:dyDescent="0.3">
      <c r="A1" s="851" t="s">
        <v>44</v>
      </c>
      <c r="B1" s="851"/>
      <c r="C1" s="851"/>
      <c r="D1" s="851"/>
      <c r="E1" s="851"/>
      <c r="F1" s="851"/>
      <c r="G1" s="851"/>
      <c r="H1" s="851"/>
      <c r="I1" s="851"/>
    </row>
    <row r="2" spans="1:9" ht="18.75" customHeight="1" x14ac:dyDescent="0.3">
      <c r="A2" s="851"/>
      <c r="B2" s="851"/>
      <c r="C2" s="851"/>
      <c r="D2" s="851"/>
      <c r="E2" s="851"/>
      <c r="F2" s="851"/>
      <c r="G2" s="851"/>
      <c r="H2" s="851"/>
      <c r="I2" s="851"/>
    </row>
    <row r="3" spans="1:9" ht="18.75" customHeight="1" x14ac:dyDescent="0.3">
      <c r="A3" s="851"/>
      <c r="B3" s="851"/>
      <c r="C3" s="851"/>
      <c r="D3" s="851"/>
      <c r="E3" s="851"/>
      <c r="F3" s="851"/>
      <c r="G3" s="851"/>
      <c r="H3" s="851"/>
      <c r="I3" s="851"/>
    </row>
    <row r="4" spans="1:9" ht="18.75" customHeight="1" x14ac:dyDescent="0.3">
      <c r="A4" s="851"/>
      <c r="B4" s="851"/>
      <c r="C4" s="851"/>
      <c r="D4" s="851"/>
      <c r="E4" s="851"/>
      <c r="F4" s="851"/>
      <c r="G4" s="851"/>
      <c r="H4" s="851"/>
      <c r="I4" s="851"/>
    </row>
    <row r="5" spans="1:9" ht="18.75" customHeight="1" x14ac:dyDescent="0.3">
      <c r="A5" s="851"/>
      <c r="B5" s="851"/>
      <c r="C5" s="851"/>
      <c r="D5" s="851"/>
      <c r="E5" s="851"/>
      <c r="F5" s="851"/>
      <c r="G5" s="851"/>
      <c r="H5" s="851"/>
      <c r="I5" s="851"/>
    </row>
    <row r="6" spans="1:9" ht="18.75" customHeight="1" x14ac:dyDescent="0.3">
      <c r="A6" s="851"/>
      <c r="B6" s="851"/>
      <c r="C6" s="851"/>
      <c r="D6" s="851"/>
      <c r="E6" s="851"/>
      <c r="F6" s="851"/>
      <c r="G6" s="851"/>
      <c r="H6" s="851"/>
      <c r="I6" s="851"/>
    </row>
    <row r="7" spans="1:9" ht="18.75" customHeight="1" x14ac:dyDescent="0.3">
      <c r="A7" s="851"/>
      <c r="B7" s="851"/>
      <c r="C7" s="851"/>
      <c r="D7" s="851"/>
      <c r="E7" s="851"/>
      <c r="F7" s="851"/>
      <c r="G7" s="851"/>
      <c r="H7" s="851"/>
      <c r="I7" s="851"/>
    </row>
    <row r="8" spans="1:9" x14ac:dyDescent="0.3">
      <c r="A8" s="852" t="s">
        <v>45</v>
      </c>
      <c r="B8" s="852"/>
      <c r="C8" s="852"/>
      <c r="D8" s="852"/>
      <c r="E8" s="852"/>
      <c r="F8" s="852"/>
      <c r="G8" s="852"/>
      <c r="H8" s="852"/>
      <c r="I8" s="852"/>
    </row>
    <row r="9" spans="1:9" x14ac:dyDescent="0.3">
      <c r="A9" s="852"/>
      <c r="B9" s="852"/>
      <c r="C9" s="852"/>
      <c r="D9" s="852"/>
      <c r="E9" s="852"/>
      <c r="F9" s="852"/>
      <c r="G9" s="852"/>
      <c r="H9" s="852"/>
      <c r="I9" s="852"/>
    </row>
    <row r="10" spans="1:9" x14ac:dyDescent="0.3">
      <c r="A10" s="852"/>
      <c r="B10" s="852"/>
      <c r="C10" s="852"/>
      <c r="D10" s="852"/>
      <c r="E10" s="852"/>
      <c r="F10" s="852"/>
      <c r="G10" s="852"/>
      <c r="H10" s="852"/>
      <c r="I10" s="852"/>
    </row>
    <row r="11" spans="1:9" x14ac:dyDescent="0.3">
      <c r="A11" s="852"/>
      <c r="B11" s="852"/>
      <c r="C11" s="852"/>
      <c r="D11" s="852"/>
      <c r="E11" s="852"/>
      <c r="F11" s="852"/>
      <c r="G11" s="852"/>
      <c r="H11" s="852"/>
      <c r="I11" s="852"/>
    </row>
    <row r="12" spans="1:9" x14ac:dyDescent="0.3">
      <c r="A12" s="852"/>
      <c r="B12" s="852"/>
      <c r="C12" s="852"/>
      <c r="D12" s="852"/>
      <c r="E12" s="852"/>
      <c r="F12" s="852"/>
      <c r="G12" s="852"/>
      <c r="H12" s="852"/>
      <c r="I12" s="852"/>
    </row>
    <row r="13" spans="1:9" x14ac:dyDescent="0.3">
      <c r="A13" s="852"/>
      <c r="B13" s="852"/>
      <c r="C13" s="852"/>
      <c r="D13" s="852"/>
      <c r="E13" s="852"/>
      <c r="F13" s="852"/>
      <c r="G13" s="852"/>
      <c r="H13" s="852"/>
      <c r="I13" s="852"/>
    </row>
    <row r="14" spans="1:9" x14ac:dyDescent="0.3">
      <c r="A14" s="852"/>
      <c r="B14" s="852"/>
      <c r="C14" s="852"/>
      <c r="D14" s="852"/>
      <c r="E14" s="852"/>
      <c r="F14" s="852"/>
      <c r="G14" s="852"/>
      <c r="H14" s="852"/>
      <c r="I14" s="852"/>
    </row>
    <row r="15" spans="1:9" ht="19.5" customHeight="1" thickBot="1" x14ac:dyDescent="0.4">
      <c r="A15" s="632"/>
    </row>
    <row r="16" spans="1:9" ht="19.5" customHeight="1" thickBot="1" x14ac:dyDescent="0.4">
      <c r="A16" s="853" t="s">
        <v>30</v>
      </c>
      <c r="B16" s="854"/>
      <c r="C16" s="854"/>
      <c r="D16" s="854"/>
      <c r="E16" s="854"/>
      <c r="F16" s="854"/>
      <c r="G16" s="854"/>
      <c r="H16" s="855"/>
    </row>
    <row r="17" spans="1:14" ht="20.25" customHeight="1" x14ac:dyDescent="0.3">
      <c r="A17" s="856" t="s">
        <v>46</v>
      </c>
      <c r="B17" s="856"/>
      <c r="C17" s="856"/>
      <c r="D17" s="856"/>
      <c r="E17" s="856"/>
      <c r="F17" s="856"/>
      <c r="G17" s="856"/>
      <c r="H17" s="856"/>
    </row>
    <row r="18" spans="1:14" ht="26.25" customHeight="1" x14ac:dyDescent="0.5">
      <c r="A18" s="633" t="s">
        <v>32</v>
      </c>
      <c r="B18" s="794" t="s">
        <v>5</v>
      </c>
      <c r="C18" s="794"/>
      <c r="D18" s="634"/>
      <c r="E18" s="635"/>
      <c r="F18" s="636"/>
      <c r="G18" s="636"/>
      <c r="H18" s="636"/>
    </row>
    <row r="19" spans="1:14" ht="26.25" customHeight="1" x14ac:dyDescent="0.5">
      <c r="A19" s="633" t="s">
        <v>33</v>
      </c>
      <c r="B19" s="637" t="s">
        <v>136</v>
      </c>
      <c r="C19" s="636">
        <v>29</v>
      </c>
      <c r="D19" s="636"/>
      <c r="E19" s="636"/>
      <c r="F19" s="636"/>
      <c r="G19" s="636"/>
      <c r="H19" s="636"/>
    </row>
    <row r="20" spans="1:14" ht="26.25" customHeight="1" x14ac:dyDescent="0.5">
      <c r="A20" s="633" t="s">
        <v>34</v>
      </c>
      <c r="B20" s="857" t="s">
        <v>135</v>
      </c>
      <c r="C20" s="857"/>
      <c r="D20" s="636"/>
      <c r="E20" s="636"/>
      <c r="F20" s="636"/>
      <c r="G20" s="636"/>
      <c r="H20" s="636"/>
    </row>
    <row r="21" spans="1:14" ht="26.25" customHeight="1" x14ac:dyDescent="0.5">
      <c r="A21" s="633" t="s">
        <v>35</v>
      </c>
      <c r="B21" s="857" t="s">
        <v>139</v>
      </c>
      <c r="C21" s="857"/>
      <c r="D21" s="857"/>
      <c r="E21" s="857"/>
      <c r="F21" s="857"/>
      <c r="G21" s="857"/>
      <c r="H21" s="857"/>
      <c r="I21" s="638"/>
    </row>
    <row r="22" spans="1:14" ht="26.25" customHeight="1" x14ac:dyDescent="0.5">
      <c r="A22" s="633" t="s">
        <v>36</v>
      </c>
      <c r="B22" s="639" t="s">
        <v>11</v>
      </c>
      <c r="C22" s="636"/>
      <c r="D22" s="636"/>
      <c r="E22" s="636"/>
      <c r="F22" s="636"/>
      <c r="G22" s="636"/>
      <c r="H22" s="636"/>
    </row>
    <row r="23" spans="1:14" ht="26.25" customHeight="1" x14ac:dyDescent="0.5">
      <c r="A23" s="633" t="s">
        <v>37</v>
      </c>
      <c r="B23" s="639"/>
      <c r="C23" s="636"/>
      <c r="D23" s="636"/>
      <c r="E23" s="636"/>
      <c r="F23" s="636"/>
      <c r="G23" s="636"/>
      <c r="H23" s="636"/>
    </row>
    <row r="24" spans="1:14" ht="18" x14ac:dyDescent="0.35">
      <c r="A24" s="633"/>
      <c r="B24" s="640"/>
    </row>
    <row r="25" spans="1:14" ht="18" x14ac:dyDescent="0.35">
      <c r="A25" s="641" t="s">
        <v>1</v>
      </c>
      <c r="B25" s="640"/>
    </row>
    <row r="26" spans="1:14" ht="26.25" customHeight="1" x14ac:dyDescent="0.45">
      <c r="A26" s="642" t="s">
        <v>4</v>
      </c>
      <c r="B26" s="858" t="s">
        <v>127</v>
      </c>
      <c r="C26" s="858"/>
    </row>
    <row r="27" spans="1:14" ht="26.25" customHeight="1" x14ac:dyDescent="0.5">
      <c r="A27" s="643" t="s">
        <v>47</v>
      </c>
      <c r="B27" s="859" t="s">
        <v>140</v>
      </c>
      <c r="C27" s="859"/>
    </row>
    <row r="28" spans="1:14" ht="27" customHeight="1" thickBot="1" x14ac:dyDescent="0.5">
      <c r="A28" s="643" t="s">
        <v>6</v>
      </c>
      <c r="B28" s="644">
        <v>100</v>
      </c>
    </row>
    <row r="29" spans="1:14" s="599" customFormat="1" ht="27" customHeight="1" thickBot="1" x14ac:dyDescent="0.55000000000000004">
      <c r="A29" s="643" t="s">
        <v>48</v>
      </c>
      <c r="B29" s="645">
        <v>0</v>
      </c>
      <c r="C29" s="860" t="s">
        <v>49</v>
      </c>
      <c r="D29" s="861"/>
      <c r="E29" s="861"/>
      <c r="F29" s="861"/>
      <c r="G29" s="862"/>
      <c r="I29" s="646"/>
      <c r="J29" s="646"/>
      <c r="K29" s="646"/>
      <c r="L29" s="646"/>
    </row>
    <row r="30" spans="1:14" s="599" customFormat="1" ht="19.5" customHeight="1" thickBot="1" x14ac:dyDescent="0.4">
      <c r="A30" s="643" t="s">
        <v>50</v>
      </c>
      <c r="B30" s="647">
        <f>B28-B29</f>
        <v>100</v>
      </c>
      <c r="C30" s="648"/>
      <c r="D30" s="648"/>
      <c r="E30" s="648"/>
      <c r="F30" s="648"/>
      <c r="G30" s="649"/>
      <c r="I30" s="646"/>
      <c r="J30" s="646"/>
      <c r="K30" s="646"/>
      <c r="L30" s="646"/>
    </row>
    <row r="31" spans="1:14" s="599" customFormat="1" ht="27" customHeight="1" thickBot="1" x14ac:dyDescent="0.5">
      <c r="A31" s="643" t="s">
        <v>51</v>
      </c>
      <c r="B31" s="650">
        <v>1</v>
      </c>
      <c r="C31" s="848" t="s">
        <v>52</v>
      </c>
      <c r="D31" s="849"/>
      <c r="E31" s="849"/>
      <c r="F31" s="849"/>
      <c r="G31" s="849"/>
      <c r="H31" s="850"/>
      <c r="I31" s="646"/>
      <c r="J31" s="646"/>
      <c r="K31" s="646"/>
      <c r="L31" s="646"/>
    </row>
    <row r="32" spans="1:14" s="599" customFormat="1" ht="27" customHeight="1" thickBot="1" x14ac:dyDescent="0.5">
      <c r="A32" s="643" t="s">
        <v>53</v>
      </c>
      <c r="B32" s="650">
        <v>1</v>
      </c>
      <c r="C32" s="848" t="s">
        <v>54</v>
      </c>
      <c r="D32" s="849"/>
      <c r="E32" s="849"/>
      <c r="F32" s="849"/>
      <c r="G32" s="849"/>
      <c r="H32" s="850"/>
      <c r="I32" s="646"/>
      <c r="J32" s="646"/>
      <c r="K32" s="646"/>
      <c r="L32" s="651"/>
      <c r="M32" s="651"/>
      <c r="N32" s="652"/>
    </row>
    <row r="33" spans="1:14" s="599" customFormat="1" ht="17.25" customHeight="1" x14ac:dyDescent="0.35">
      <c r="A33" s="643"/>
      <c r="B33" s="653"/>
      <c r="C33" s="654"/>
      <c r="D33" s="654"/>
      <c r="E33" s="654"/>
      <c r="F33" s="654"/>
      <c r="G33" s="654"/>
      <c r="H33" s="654"/>
      <c r="I33" s="646"/>
      <c r="J33" s="646"/>
      <c r="K33" s="646"/>
      <c r="L33" s="651"/>
      <c r="M33" s="651"/>
      <c r="N33" s="652"/>
    </row>
    <row r="34" spans="1:14" s="599" customFormat="1" ht="18" x14ac:dyDescent="0.35">
      <c r="A34" s="643" t="s">
        <v>55</v>
      </c>
      <c r="B34" s="655">
        <f>B31/B32</f>
        <v>1</v>
      </c>
      <c r="C34" s="632" t="s">
        <v>56</v>
      </c>
      <c r="D34" s="632"/>
      <c r="E34" s="632"/>
      <c r="F34" s="632"/>
      <c r="G34" s="632"/>
      <c r="I34" s="646"/>
      <c r="J34" s="646"/>
      <c r="K34" s="646"/>
      <c r="L34" s="651"/>
      <c r="M34" s="651"/>
      <c r="N34" s="652"/>
    </row>
    <row r="35" spans="1:14" s="599" customFormat="1" ht="19.5" customHeight="1" thickBot="1" x14ac:dyDescent="0.4">
      <c r="A35" s="643"/>
      <c r="B35" s="647"/>
      <c r="G35" s="632"/>
      <c r="I35" s="646"/>
      <c r="J35" s="646"/>
      <c r="K35" s="646"/>
      <c r="L35" s="651"/>
      <c r="M35" s="651"/>
      <c r="N35" s="652"/>
    </row>
    <row r="36" spans="1:14" s="599" customFormat="1" ht="27" customHeight="1" thickBot="1" x14ac:dyDescent="0.5">
      <c r="A36" s="656" t="s">
        <v>57</v>
      </c>
      <c r="B36" s="657">
        <v>100</v>
      </c>
      <c r="C36" s="632"/>
      <c r="D36" s="868" t="s">
        <v>58</v>
      </c>
      <c r="E36" s="869"/>
      <c r="F36" s="868" t="s">
        <v>59</v>
      </c>
      <c r="G36" s="870"/>
      <c r="J36" s="646"/>
      <c r="K36" s="646"/>
      <c r="L36" s="651"/>
      <c r="M36" s="651"/>
      <c r="N36" s="652"/>
    </row>
    <row r="37" spans="1:14" s="599" customFormat="1" ht="27" customHeight="1" thickBot="1" x14ac:dyDescent="0.5">
      <c r="A37" s="658" t="s">
        <v>60</v>
      </c>
      <c r="B37" s="659">
        <v>1</v>
      </c>
      <c r="C37" s="660" t="s">
        <v>61</v>
      </c>
      <c r="D37" s="661" t="s">
        <v>62</v>
      </c>
      <c r="E37" s="662" t="s">
        <v>63</v>
      </c>
      <c r="F37" s="661" t="s">
        <v>62</v>
      </c>
      <c r="G37" s="663" t="s">
        <v>63</v>
      </c>
      <c r="I37" s="664" t="s">
        <v>64</v>
      </c>
      <c r="J37" s="646"/>
      <c r="K37" s="646"/>
      <c r="L37" s="651"/>
      <c r="M37" s="651"/>
      <c r="N37" s="652"/>
    </row>
    <row r="38" spans="1:14" s="599" customFormat="1" ht="26.25" customHeight="1" x14ac:dyDescent="0.45">
      <c r="A38" s="658" t="s">
        <v>65</v>
      </c>
      <c r="B38" s="659">
        <v>1</v>
      </c>
      <c r="C38" s="665">
        <v>1</v>
      </c>
      <c r="D38" s="666">
        <v>3246653</v>
      </c>
      <c r="E38" s="667">
        <f>IF(ISBLANK(D38),"-",$D$48/$D$45*D38)</f>
        <v>2928430.2465423937</v>
      </c>
      <c r="F38" s="666">
        <v>2530413</v>
      </c>
      <c r="G38" s="668">
        <f>IF(ISBLANK(F38),"-",$D$48/$F$45*F38)</f>
        <v>2885305.5872291904</v>
      </c>
      <c r="I38" s="669"/>
      <c r="J38" s="646"/>
      <c r="K38" s="646"/>
      <c r="L38" s="651"/>
      <c r="M38" s="651"/>
      <c r="N38" s="652"/>
    </row>
    <row r="39" spans="1:14" s="599" customFormat="1" ht="26.25" customHeight="1" x14ac:dyDescent="0.45">
      <c r="A39" s="658" t="s">
        <v>66</v>
      </c>
      <c r="B39" s="659">
        <v>1</v>
      </c>
      <c r="C39" s="670">
        <v>2</v>
      </c>
      <c r="D39" s="671">
        <v>3243670</v>
      </c>
      <c r="E39" s="672">
        <f>IF(ISBLANK(D39),"-",$D$48/$D$45*D39)</f>
        <v>2925739.6271797959</v>
      </c>
      <c r="F39" s="671">
        <v>2527029</v>
      </c>
      <c r="G39" s="673">
        <f>IF(ISBLANK(F39),"-",$D$48/$F$45*F39)</f>
        <v>2881446.9783352339</v>
      </c>
      <c r="I39" s="871">
        <f>ABS((F43/D43*D42)-F42)/D42</f>
        <v>1.1824715094746604E-2</v>
      </c>
      <c r="J39" s="646"/>
      <c r="K39" s="646"/>
      <c r="L39" s="651"/>
      <c r="M39" s="651"/>
      <c r="N39" s="652"/>
    </row>
    <row r="40" spans="1:14" ht="26.25" customHeight="1" x14ac:dyDescent="0.45">
      <c r="A40" s="658" t="s">
        <v>67</v>
      </c>
      <c r="B40" s="659">
        <v>1</v>
      </c>
      <c r="C40" s="670">
        <v>3</v>
      </c>
      <c r="D40" s="671">
        <v>3239308</v>
      </c>
      <c r="E40" s="672">
        <f>IF(ISBLANK(D40),"-",$D$48/$D$45*D40)</f>
        <v>2921805.1713770297</v>
      </c>
      <c r="F40" s="671">
        <v>2524038</v>
      </c>
      <c r="G40" s="673">
        <f>IF(ISBLANK(F40),"-",$D$48/$F$45*F40)</f>
        <v>2878036.4880273659</v>
      </c>
      <c r="I40" s="871"/>
      <c r="L40" s="651"/>
      <c r="M40" s="651"/>
      <c r="N40" s="632"/>
    </row>
    <row r="41" spans="1:14" ht="27" customHeight="1" thickBot="1" x14ac:dyDescent="0.5">
      <c r="A41" s="658" t="s">
        <v>68</v>
      </c>
      <c r="B41" s="659">
        <v>1</v>
      </c>
      <c r="C41" s="674">
        <v>4</v>
      </c>
      <c r="D41" s="675"/>
      <c r="E41" s="676" t="str">
        <f>IF(ISBLANK(D41),"-",$D$48/$D$45*D41)</f>
        <v>-</v>
      </c>
      <c r="F41" s="675"/>
      <c r="G41" s="677" t="str">
        <f>IF(ISBLANK(F41),"-",$D$48/$F$45*F41)</f>
        <v>-</v>
      </c>
      <c r="I41" s="678"/>
      <c r="L41" s="651"/>
      <c r="M41" s="651"/>
      <c r="N41" s="632"/>
    </row>
    <row r="42" spans="1:14" ht="27" customHeight="1" thickBot="1" x14ac:dyDescent="0.5">
      <c r="A42" s="658" t="s">
        <v>69</v>
      </c>
      <c r="B42" s="659">
        <v>1</v>
      </c>
      <c r="C42" s="679" t="s">
        <v>70</v>
      </c>
      <c r="D42" s="680">
        <f>AVERAGE(D38:D41)</f>
        <v>3243210.3333333335</v>
      </c>
      <c r="E42" s="681">
        <f>AVERAGE(E38:E41)</f>
        <v>2925325.0150330733</v>
      </c>
      <c r="F42" s="680">
        <f>AVERAGE(F38:F41)</f>
        <v>2527160</v>
      </c>
      <c r="G42" s="682">
        <f>AVERAGE(G38:G41)</f>
        <v>2881596.3511972632</v>
      </c>
      <c r="H42" s="623"/>
    </row>
    <row r="43" spans="1:14" ht="26.25" customHeight="1" x14ac:dyDescent="0.45">
      <c r="A43" s="658" t="s">
        <v>71</v>
      </c>
      <c r="B43" s="659">
        <v>1</v>
      </c>
      <c r="C43" s="683" t="s">
        <v>72</v>
      </c>
      <c r="D43" s="684">
        <v>33.26</v>
      </c>
      <c r="E43" s="632"/>
      <c r="F43" s="684">
        <v>26.31</v>
      </c>
      <c r="H43" s="623"/>
    </row>
    <row r="44" spans="1:14" ht="26.25" customHeight="1" x14ac:dyDescent="0.45">
      <c r="A44" s="658" t="s">
        <v>73</v>
      </c>
      <c r="B44" s="659">
        <v>1</v>
      </c>
      <c r="C44" s="685" t="s">
        <v>74</v>
      </c>
      <c r="D44" s="686">
        <f>D43*$B$34</f>
        <v>33.26</v>
      </c>
      <c r="E44" s="687"/>
      <c r="F44" s="686">
        <f>F43*$B$34</f>
        <v>26.31</v>
      </c>
      <c r="H44" s="623"/>
    </row>
    <row r="45" spans="1:14" ht="19.5" customHeight="1" thickBot="1" x14ac:dyDescent="0.4">
      <c r="A45" s="658" t="s">
        <v>75</v>
      </c>
      <c r="B45" s="670">
        <f>(B44/B43)*(B42/B41)*(B40/B39)*(B38/B37)*B36</f>
        <v>100</v>
      </c>
      <c r="C45" s="685" t="s">
        <v>76</v>
      </c>
      <c r="D45" s="688">
        <f>D44*$B$30/100</f>
        <v>33.26</v>
      </c>
      <c r="E45" s="689"/>
      <c r="F45" s="688">
        <f>F44*$B$30/100</f>
        <v>26.31</v>
      </c>
      <c r="H45" s="623"/>
    </row>
    <row r="46" spans="1:14" ht="19.5" customHeight="1" thickBot="1" x14ac:dyDescent="0.4">
      <c r="A46" s="872" t="s">
        <v>77</v>
      </c>
      <c r="B46" s="873"/>
      <c r="C46" s="685" t="s">
        <v>78</v>
      </c>
      <c r="D46" s="690">
        <f>D45/$B$45</f>
        <v>0.33260000000000001</v>
      </c>
      <c r="E46" s="691"/>
      <c r="F46" s="692">
        <f>F45/$B$45</f>
        <v>0.2631</v>
      </c>
      <c r="H46" s="623"/>
    </row>
    <row r="47" spans="1:14" ht="27" customHeight="1" thickBot="1" x14ac:dyDescent="0.5">
      <c r="A47" s="874"/>
      <c r="B47" s="875"/>
      <c r="C47" s="693" t="s">
        <v>79</v>
      </c>
      <c r="D47" s="694">
        <v>0.3</v>
      </c>
      <c r="E47" s="695"/>
      <c r="F47" s="691"/>
      <c r="H47" s="623"/>
    </row>
    <row r="48" spans="1:14" ht="18" x14ac:dyDescent="0.35">
      <c r="C48" s="696" t="s">
        <v>80</v>
      </c>
      <c r="D48" s="688">
        <f>D47*$B$45</f>
        <v>30</v>
      </c>
      <c r="F48" s="697"/>
      <c r="H48" s="623"/>
    </row>
    <row r="49" spans="1:12" ht="19.5" customHeight="1" thickBot="1" x14ac:dyDescent="0.4">
      <c r="C49" s="698" t="s">
        <v>81</v>
      </c>
      <c r="D49" s="699">
        <f>D48/B34</f>
        <v>30</v>
      </c>
      <c r="F49" s="697"/>
      <c r="H49" s="623"/>
    </row>
    <row r="50" spans="1:12" ht="18" x14ac:dyDescent="0.35">
      <c r="C50" s="656" t="s">
        <v>82</v>
      </c>
      <c r="D50" s="700">
        <f>AVERAGE(E38:E41,G38:G41)</f>
        <v>2903460.683115168</v>
      </c>
      <c r="F50" s="701"/>
      <c r="H50" s="623"/>
    </row>
    <row r="51" spans="1:12" ht="18" x14ac:dyDescent="0.35">
      <c r="C51" s="658" t="s">
        <v>83</v>
      </c>
      <c r="D51" s="702">
        <f>STDEV(E38:E41,G38:G41)/D50</f>
        <v>8.3188563015657128E-3</v>
      </c>
      <c r="F51" s="701"/>
      <c r="H51" s="623"/>
    </row>
    <row r="52" spans="1:12" ht="19.5" customHeight="1" thickBot="1" x14ac:dyDescent="0.4">
      <c r="C52" s="703" t="s">
        <v>19</v>
      </c>
      <c r="D52" s="704">
        <f>COUNT(E38:E41,G38:G41)</f>
        <v>6</v>
      </c>
      <c r="F52" s="701"/>
    </row>
    <row r="54" spans="1:12" ht="18" x14ac:dyDescent="0.35">
      <c r="A54" s="705" t="s">
        <v>1</v>
      </c>
      <c r="B54" s="706" t="s">
        <v>84</v>
      </c>
    </row>
    <row r="55" spans="1:12" ht="18" x14ac:dyDescent="0.35">
      <c r="A55" s="632" t="s">
        <v>85</v>
      </c>
      <c r="B55" s="707" t="str">
        <f>B21</f>
        <v>ETHAMBUTOL HCl 275mg</v>
      </c>
    </row>
    <row r="56" spans="1:12" ht="26.25" customHeight="1" x14ac:dyDescent="0.45">
      <c r="A56" s="707" t="s">
        <v>86</v>
      </c>
      <c r="B56" s="708">
        <v>275</v>
      </c>
      <c r="C56" s="632" t="str">
        <f>B20</f>
        <v>ETHAMBUTOL HCl</v>
      </c>
      <c r="H56" s="687"/>
    </row>
    <row r="57" spans="1:12" ht="18" x14ac:dyDescent="0.35">
      <c r="A57" s="707" t="s">
        <v>87</v>
      </c>
      <c r="B57" s="709">
        <f>'Uniformity (2)'!C46</f>
        <v>1257.5594999999998</v>
      </c>
      <c r="H57" s="687"/>
    </row>
    <row r="58" spans="1:12" ht="19.5" customHeight="1" thickBot="1" x14ac:dyDescent="0.4">
      <c r="H58" s="687"/>
    </row>
    <row r="59" spans="1:12" s="599" customFormat="1" ht="27" customHeight="1" thickBot="1" x14ac:dyDescent="0.5">
      <c r="A59" s="656" t="s">
        <v>88</v>
      </c>
      <c r="B59" s="657">
        <v>200</v>
      </c>
      <c r="C59" s="632"/>
      <c r="D59" s="710" t="s">
        <v>89</v>
      </c>
      <c r="E59" s="711" t="s">
        <v>61</v>
      </c>
      <c r="F59" s="711" t="s">
        <v>62</v>
      </c>
      <c r="G59" s="711" t="s">
        <v>90</v>
      </c>
      <c r="H59" s="660" t="s">
        <v>91</v>
      </c>
      <c r="L59" s="646"/>
    </row>
    <row r="60" spans="1:12" s="599" customFormat="1" ht="26.25" customHeight="1" x14ac:dyDescent="0.45">
      <c r="A60" s="658" t="s">
        <v>92</v>
      </c>
      <c r="B60" s="659">
        <v>4</v>
      </c>
      <c r="C60" s="876" t="s">
        <v>93</v>
      </c>
      <c r="D60" s="879">
        <f>Rifampicin!D60</f>
        <v>1246.6600000000001</v>
      </c>
      <c r="E60" s="712">
        <v>1</v>
      </c>
      <c r="F60" s="713">
        <v>2726738</v>
      </c>
      <c r="G60" s="714">
        <f>IF(ISBLANK(F60),"-",(F60/$D$50*$D$47*$B$68)*($B$57/$D$60))</f>
        <v>284.20337638921779</v>
      </c>
      <c r="H60" s="715">
        <f t="shared" ref="H60:H71" si="0">IF(ISBLANK(F60),"-",G60/$B$56)</f>
        <v>1.0334668232335193</v>
      </c>
      <c r="L60" s="646"/>
    </row>
    <row r="61" spans="1:12" s="599" customFormat="1" ht="26.25" customHeight="1" x14ac:dyDescent="0.45">
      <c r="A61" s="658" t="s">
        <v>94</v>
      </c>
      <c r="B61" s="659">
        <v>20</v>
      </c>
      <c r="C61" s="877"/>
      <c r="D61" s="880"/>
      <c r="E61" s="716">
        <v>2</v>
      </c>
      <c r="F61" s="671">
        <v>2718153</v>
      </c>
      <c r="G61" s="717">
        <f>IF(ISBLANK(F61),"-",(F61/$D$50*$D$47*$B$68)*($B$57/$D$60))</f>
        <v>283.30857608706134</v>
      </c>
      <c r="H61" s="718">
        <f t="shared" si="0"/>
        <v>1.0302130039529502</v>
      </c>
      <c r="L61" s="646"/>
    </row>
    <row r="62" spans="1:12" s="599" customFormat="1" ht="26.25" customHeight="1" x14ac:dyDescent="0.45">
      <c r="A62" s="658" t="s">
        <v>95</v>
      </c>
      <c r="B62" s="659">
        <v>1</v>
      </c>
      <c r="C62" s="877"/>
      <c r="D62" s="880"/>
      <c r="E62" s="716">
        <v>3</v>
      </c>
      <c r="F62" s="719">
        <v>2703522</v>
      </c>
      <c r="G62" s="717">
        <f>IF(ISBLANK(F62),"-",(F62/$D$50*$D$47*$B$68)*($B$57/$D$60))</f>
        <v>281.7836112389715</v>
      </c>
      <c r="H62" s="718">
        <f t="shared" si="0"/>
        <v>1.0246676772326238</v>
      </c>
      <c r="L62" s="646"/>
    </row>
    <row r="63" spans="1:12" ht="27" customHeight="1" thickBot="1" x14ac:dyDescent="0.5">
      <c r="A63" s="658" t="s">
        <v>96</v>
      </c>
      <c r="B63" s="659">
        <v>1</v>
      </c>
      <c r="C63" s="878"/>
      <c r="D63" s="881"/>
      <c r="E63" s="720">
        <v>4</v>
      </c>
      <c r="F63" s="721"/>
      <c r="G63" s="717" t="str">
        <f>IF(ISBLANK(F63),"-",(F63/$D$50*$D$47*$B$68)*($B$57/$D$60))</f>
        <v>-</v>
      </c>
      <c r="H63" s="718" t="str">
        <f t="shared" si="0"/>
        <v>-</v>
      </c>
    </row>
    <row r="64" spans="1:12" ht="26.25" customHeight="1" x14ac:dyDescent="0.45">
      <c r="A64" s="658" t="s">
        <v>97</v>
      </c>
      <c r="B64" s="659">
        <v>1</v>
      </c>
      <c r="C64" s="876" t="s">
        <v>98</v>
      </c>
      <c r="D64" s="879">
        <f>Rifampicin!D64</f>
        <v>1258.33</v>
      </c>
      <c r="E64" s="712">
        <v>1</v>
      </c>
      <c r="F64" s="713">
        <v>2719163</v>
      </c>
      <c r="G64" s="722">
        <f>IF(ISBLANK(F64),"-",(F64/$D$50*$D$47*$B$68)*($B$57/$D$64))</f>
        <v>280.78541093396916</v>
      </c>
      <c r="H64" s="723">
        <f t="shared" si="0"/>
        <v>1.0210378579417061</v>
      </c>
    </row>
    <row r="65" spans="1:8" ht="26.25" customHeight="1" x14ac:dyDescent="0.45">
      <c r="A65" s="658" t="s">
        <v>99</v>
      </c>
      <c r="B65" s="659">
        <v>1</v>
      </c>
      <c r="C65" s="877"/>
      <c r="D65" s="880"/>
      <c r="E65" s="716">
        <v>2</v>
      </c>
      <c r="F65" s="671">
        <v>2698141</v>
      </c>
      <c r="G65" s="724">
        <f>IF(ISBLANK(F65),"-",(F65/$D$50*$D$47*$B$68)*($B$57/$D$64))</f>
        <v>278.61464334532008</v>
      </c>
      <c r="H65" s="725">
        <f t="shared" si="0"/>
        <v>1.0131441576193456</v>
      </c>
    </row>
    <row r="66" spans="1:8" ht="26.25" customHeight="1" x14ac:dyDescent="0.45">
      <c r="A66" s="658" t="s">
        <v>100</v>
      </c>
      <c r="B66" s="659">
        <v>1</v>
      </c>
      <c r="C66" s="877"/>
      <c r="D66" s="880"/>
      <c r="E66" s="716">
        <v>3</v>
      </c>
      <c r="F66" s="671">
        <v>2695248</v>
      </c>
      <c r="G66" s="724">
        <f>IF(ISBLANK(F66),"-",(F66/$D$50*$D$47*$B$68)*($B$57/$D$64))</f>
        <v>278.31590722915786</v>
      </c>
      <c r="H66" s="725">
        <f t="shared" si="0"/>
        <v>1.0120578444696648</v>
      </c>
    </row>
    <row r="67" spans="1:8" ht="27" customHeight="1" thickBot="1" x14ac:dyDescent="0.5">
      <c r="A67" s="658" t="s">
        <v>101</v>
      </c>
      <c r="B67" s="659">
        <v>1</v>
      </c>
      <c r="C67" s="878"/>
      <c r="D67" s="881"/>
      <c r="E67" s="720">
        <v>4</v>
      </c>
      <c r="F67" s="721"/>
      <c r="G67" s="726" t="str">
        <f>IF(ISBLANK(F67),"-",(F67/$D$50*$D$47*$B$68)*($B$57/$D$64))</f>
        <v>-</v>
      </c>
      <c r="H67" s="727" t="str">
        <f t="shared" si="0"/>
        <v>-</v>
      </c>
    </row>
    <row r="68" spans="1:8" ht="26.25" customHeight="1" x14ac:dyDescent="0.5">
      <c r="A68" s="658" t="s">
        <v>102</v>
      </c>
      <c r="B68" s="728">
        <f>(B67/B66)*(B65/B64)*(B63/B62)*(B61/B60)*B59</f>
        <v>1000</v>
      </c>
      <c r="C68" s="876" t="s">
        <v>103</v>
      </c>
      <c r="D68" s="879">
        <f>Rifampicin!D68</f>
        <v>1264.8699999999999</v>
      </c>
      <c r="E68" s="712">
        <v>1</v>
      </c>
      <c r="F68" s="713">
        <v>2711201</v>
      </c>
      <c r="G68" s="722">
        <f>IF(ISBLANK(F68),"-",(F68/$D$50*$D$47*$B$68)*($B$57/$D$68))</f>
        <v>278.515693577609</v>
      </c>
      <c r="H68" s="718">
        <f t="shared" si="0"/>
        <v>1.0127843402822145</v>
      </c>
    </row>
    <row r="69" spans="1:8" ht="27" customHeight="1" thickBot="1" x14ac:dyDescent="0.55000000000000004">
      <c r="A69" s="703" t="s">
        <v>104</v>
      </c>
      <c r="B69" s="729">
        <f>(D47*B68)/B56*B57</f>
        <v>1371.8830909090907</v>
      </c>
      <c r="C69" s="877"/>
      <c r="D69" s="880"/>
      <c r="E69" s="716">
        <v>2</v>
      </c>
      <c r="F69" s="671">
        <v>2700928</v>
      </c>
      <c r="G69" s="724">
        <f>IF(ISBLANK(F69),"-",(F69/$D$50*$D$47*$B$68)*($B$57/$D$68))</f>
        <v>277.46037096592403</v>
      </c>
      <c r="H69" s="718">
        <f t="shared" si="0"/>
        <v>1.0089468035124509</v>
      </c>
    </row>
    <row r="70" spans="1:8" ht="26.25" customHeight="1" x14ac:dyDescent="0.45">
      <c r="A70" s="863" t="s">
        <v>77</v>
      </c>
      <c r="B70" s="864"/>
      <c r="C70" s="877"/>
      <c r="D70" s="880"/>
      <c r="E70" s="716">
        <v>3</v>
      </c>
      <c r="F70" s="671">
        <v>2681320</v>
      </c>
      <c r="G70" s="724">
        <f>IF(ISBLANK(F70),"-",(F70/$D$50*$D$47*$B$68)*($B$57/$D$68))</f>
        <v>275.44608441185824</v>
      </c>
      <c r="H70" s="718">
        <f t="shared" si="0"/>
        <v>1.00162212513403</v>
      </c>
    </row>
    <row r="71" spans="1:8" ht="27" customHeight="1" thickBot="1" x14ac:dyDescent="0.5">
      <c r="A71" s="865"/>
      <c r="B71" s="866"/>
      <c r="C71" s="882"/>
      <c r="D71" s="881"/>
      <c r="E71" s="720">
        <v>4</v>
      </c>
      <c r="F71" s="721"/>
      <c r="G71" s="726" t="str">
        <f>IF(ISBLANK(F71),"-",(F71/$D$50*$D$47*$B$68)*($B$57/$D$68))</f>
        <v>-</v>
      </c>
      <c r="H71" s="730" t="str">
        <f t="shared" si="0"/>
        <v>-</v>
      </c>
    </row>
    <row r="72" spans="1:8" ht="26.25" customHeight="1" x14ac:dyDescent="0.45">
      <c r="A72" s="687"/>
      <c r="B72" s="687"/>
      <c r="C72" s="687"/>
      <c r="D72" s="687"/>
      <c r="E72" s="687"/>
      <c r="F72" s="731" t="s">
        <v>70</v>
      </c>
      <c r="G72" s="732">
        <f>AVERAGE(G60:G71)</f>
        <v>279.82596379767648</v>
      </c>
      <c r="H72" s="733">
        <f>AVERAGE(H60:H71)</f>
        <v>1.0175489592642786</v>
      </c>
    </row>
    <row r="73" spans="1:8" ht="26.25" customHeight="1" x14ac:dyDescent="0.45">
      <c r="C73" s="687"/>
      <c r="D73" s="687"/>
      <c r="E73" s="687"/>
      <c r="F73" s="734" t="s">
        <v>83</v>
      </c>
      <c r="G73" s="735">
        <f>STDEV(G60:G71)/G72</f>
        <v>1.0286820995326105E-2</v>
      </c>
      <c r="H73" s="735">
        <f>STDEV(H60:H71)/H72</f>
        <v>1.0286820995326122E-2</v>
      </c>
    </row>
    <row r="74" spans="1:8" ht="27" customHeight="1" thickBot="1" x14ac:dyDescent="0.5">
      <c r="A74" s="687"/>
      <c r="B74" s="687"/>
      <c r="C74" s="687"/>
      <c r="D74" s="687"/>
      <c r="E74" s="689"/>
      <c r="F74" s="736" t="s">
        <v>19</v>
      </c>
      <c r="G74" s="737">
        <f>COUNT(G60:G71)</f>
        <v>9</v>
      </c>
      <c r="H74" s="737">
        <f>COUNT(H60:H71)</f>
        <v>9</v>
      </c>
    </row>
    <row r="76" spans="1:8" ht="26.25" customHeight="1" x14ac:dyDescent="0.45">
      <c r="A76" s="642" t="s">
        <v>105</v>
      </c>
      <c r="B76" s="643" t="s">
        <v>106</v>
      </c>
      <c r="C76" s="867" t="str">
        <f>B20</f>
        <v>ETHAMBUTOL HCl</v>
      </c>
      <c r="D76" s="867"/>
      <c r="E76" s="632" t="s">
        <v>107</v>
      </c>
      <c r="F76" s="632"/>
      <c r="G76" s="738">
        <f>H72</f>
        <v>1.0175489592642786</v>
      </c>
      <c r="H76" s="647"/>
    </row>
    <row r="77" spans="1:8" ht="18" x14ac:dyDescent="0.35">
      <c r="A77" s="641" t="s">
        <v>108</v>
      </c>
      <c r="B77" s="641" t="s">
        <v>109</v>
      </c>
    </row>
    <row r="78" spans="1:8" ht="18" x14ac:dyDescent="0.35">
      <c r="A78" s="641"/>
      <c r="B78" s="641"/>
    </row>
    <row r="79" spans="1:8" ht="26.25" customHeight="1" x14ac:dyDescent="0.45">
      <c r="A79" s="642" t="s">
        <v>4</v>
      </c>
      <c r="B79" s="883" t="str">
        <f>B26</f>
        <v>ETHAMBUTOL HYDROCHLORIDE</v>
      </c>
      <c r="C79" s="883"/>
    </row>
    <row r="80" spans="1:8" ht="26.25" customHeight="1" x14ac:dyDescent="0.45">
      <c r="A80" s="643" t="s">
        <v>47</v>
      </c>
      <c r="B80" s="883" t="str">
        <f>B27</f>
        <v>E12 3</v>
      </c>
      <c r="C80" s="883"/>
    </row>
    <row r="81" spans="1:12" ht="27" customHeight="1" thickBot="1" x14ac:dyDescent="0.5">
      <c r="A81" s="643" t="s">
        <v>6</v>
      </c>
      <c r="B81" s="644">
        <f>B28</f>
        <v>100</v>
      </c>
    </row>
    <row r="82" spans="1:12" s="599" customFormat="1" ht="27" customHeight="1" thickBot="1" x14ac:dyDescent="0.55000000000000004">
      <c r="A82" s="643" t="s">
        <v>48</v>
      </c>
      <c r="B82" s="645">
        <v>0</v>
      </c>
      <c r="C82" s="860" t="s">
        <v>49</v>
      </c>
      <c r="D82" s="861"/>
      <c r="E82" s="861"/>
      <c r="F82" s="861"/>
      <c r="G82" s="862"/>
      <c r="I82" s="646"/>
      <c r="J82" s="646"/>
      <c r="K82" s="646"/>
      <c r="L82" s="646"/>
    </row>
    <row r="83" spans="1:12" s="599" customFormat="1" ht="19.5" customHeight="1" thickBot="1" x14ac:dyDescent="0.4">
      <c r="A83" s="643" t="s">
        <v>50</v>
      </c>
      <c r="B83" s="647">
        <f>B81-B82</f>
        <v>100</v>
      </c>
      <c r="C83" s="648"/>
      <c r="D83" s="648"/>
      <c r="E83" s="648"/>
      <c r="F83" s="648"/>
      <c r="G83" s="649"/>
      <c r="I83" s="646"/>
      <c r="J83" s="646"/>
      <c r="K83" s="646"/>
      <c r="L83" s="646"/>
    </row>
    <row r="84" spans="1:12" s="599" customFormat="1" ht="27" customHeight="1" thickBot="1" x14ac:dyDescent="0.5">
      <c r="A84" s="643" t="s">
        <v>51</v>
      </c>
      <c r="B84" s="650">
        <v>1</v>
      </c>
      <c r="C84" s="848" t="s">
        <v>110</v>
      </c>
      <c r="D84" s="849"/>
      <c r="E84" s="849"/>
      <c r="F84" s="849"/>
      <c r="G84" s="849"/>
      <c r="H84" s="850"/>
      <c r="I84" s="646"/>
      <c r="J84" s="646"/>
      <c r="K84" s="646"/>
      <c r="L84" s="646"/>
    </row>
    <row r="85" spans="1:12" s="599" customFormat="1" ht="27" customHeight="1" thickBot="1" x14ac:dyDescent="0.5">
      <c r="A85" s="643" t="s">
        <v>53</v>
      </c>
      <c r="B85" s="650">
        <v>1</v>
      </c>
      <c r="C85" s="848" t="s">
        <v>111</v>
      </c>
      <c r="D85" s="849"/>
      <c r="E85" s="849"/>
      <c r="F85" s="849"/>
      <c r="G85" s="849"/>
      <c r="H85" s="850"/>
      <c r="I85" s="646"/>
      <c r="J85" s="646"/>
      <c r="K85" s="646"/>
      <c r="L85" s="646"/>
    </row>
    <row r="86" spans="1:12" s="599" customFormat="1" ht="18" x14ac:dyDescent="0.35">
      <c r="A86" s="643"/>
      <c r="B86" s="653"/>
      <c r="C86" s="654"/>
      <c r="D86" s="654"/>
      <c r="E86" s="654"/>
      <c r="F86" s="654"/>
      <c r="G86" s="654"/>
      <c r="H86" s="654"/>
      <c r="I86" s="646"/>
      <c r="J86" s="646"/>
      <c r="K86" s="646"/>
      <c r="L86" s="646"/>
    </row>
    <row r="87" spans="1:12" s="599" customFormat="1" ht="18" x14ac:dyDescent="0.35">
      <c r="A87" s="643" t="s">
        <v>55</v>
      </c>
      <c r="B87" s="655">
        <f>B84/B85</f>
        <v>1</v>
      </c>
      <c r="C87" s="632" t="s">
        <v>56</v>
      </c>
      <c r="D87" s="632"/>
      <c r="E87" s="632"/>
      <c r="F87" s="632"/>
      <c r="G87" s="632"/>
      <c r="I87" s="646"/>
      <c r="J87" s="646"/>
      <c r="K87" s="646"/>
      <c r="L87" s="646"/>
    </row>
    <row r="88" spans="1:12" ht="19.5" customHeight="1" thickBot="1" x14ac:dyDescent="0.4">
      <c r="A88" s="641"/>
      <c r="B88" s="641"/>
    </row>
    <row r="89" spans="1:12" ht="27" customHeight="1" thickBot="1" x14ac:dyDescent="0.5">
      <c r="A89" s="656" t="s">
        <v>57</v>
      </c>
      <c r="B89" s="657">
        <v>100</v>
      </c>
      <c r="D89" s="739" t="s">
        <v>58</v>
      </c>
      <c r="E89" s="740"/>
      <c r="F89" s="868" t="s">
        <v>59</v>
      </c>
      <c r="G89" s="870"/>
    </row>
    <row r="90" spans="1:12" ht="27" customHeight="1" thickBot="1" x14ac:dyDescent="0.5">
      <c r="A90" s="658" t="s">
        <v>60</v>
      </c>
      <c r="B90" s="659">
        <v>1</v>
      </c>
      <c r="C90" s="741" t="s">
        <v>61</v>
      </c>
      <c r="D90" s="661" t="s">
        <v>62</v>
      </c>
      <c r="E90" s="662" t="s">
        <v>63</v>
      </c>
      <c r="F90" s="661" t="s">
        <v>62</v>
      </c>
      <c r="G90" s="742" t="s">
        <v>63</v>
      </c>
      <c r="I90" s="664" t="s">
        <v>64</v>
      </c>
    </row>
    <row r="91" spans="1:12" ht="26.25" customHeight="1" x14ac:dyDescent="0.45">
      <c r="A91" s="658" t="s">
        <v>65</v>
      </c>
      <c r="B91" s="659">
        <v>1</v>
      </c>
      <c r="C91" s="743">
        <v>1</v>
      </c>
      <c r="D91" s="666">
        <v>3246653</v>
      </c>
      <c r="E91" s="667">
        <f>IF(ISBLANK(D91),"-",$D$101/$D$98*D91)</f>
        <v>2982660.4362931787</v>
      </c>
      <c r="F91" s="666">
        <v>2530413</v>
      </c>
      <c r="G91" s="668">
        <f>IF(ISBLANK(F91),"-",$D$101/$F$98*F91)</f>
        <v>2938737.1721778796</v>
      </c>
      <c r="I91" s="669"/>
    </row>
    <row r="92" spans="1:12" ht="26.25" customHeight="1" x14ac:dyDescent="0.45">
      <c r="A92" s="658" t="s">
        <v>66</v>
      </c>
      <c r="B92" s="659">
        <v>1</v>
      </c>
      <c r="C92" s="687">
        <v>2</v>
      </c>
      <c r="D92" s="671">
        <v>3243670</v>
      </c>
      <c r="E92" s="672">
        <f>IF(ISBLANK(D92),"-",$D$101/$D$98*D92)</f>
        <v>2979919.9906460885</v>
      </c>
      <c r="F92" s="671">
        <v>2527029</v>
      </c>
      <c r="G92" s="673">
        <f>IF(ISBLANK(F92),"-",$D$101/$F$98*F92)</f>
        <v>2934807.1075636647</v>
      </c>
      <c r="I92" s="871">
        <f>ABS((F96/D96*D95)-F95)/D95</f>
        <v>1.1824715094746604E-2</v>
      </c>
    </row>
    <row r="93" spans="1:12" ht="26.25" customHeight="1" x14ac:dyDescent="0.45">
      <c r="A93" s="658" t="s">
        <v>67</v>
      </c>
      <c r="B93" s="659">
        <v>1</v>
      </c>
      <c r="C93" s="687">
        <v>3</v>
      </c>
      <c r="D93" s="671">
        <v>3239308</v>
      </c>
      <c r="E93" s="672">
        <f>IF(ISBLANK(D93),"-",$D$101/$D$98*D93)</f>
        <v>2975912.6745506786</v>
      </c>
      <c r="F93" s="671">
        <v>2524038</v>
      </c>
      <c r="G93" s="673">
        <f>IF(ISBLANK(F93),"-",$D$101/$F$98*F93)</f>
        <v>2931333.4600278735</v>
      </c>
      <c r="I93" s="871"/>
    </row>
    <row r="94" spans="1:12" ht="27" customHeight="1" thickBot="1" x14ac:dyDescent="0.5">
      <c r="A94" s="658" t="s">
        <v>68</v>
      </c>
      <c r="B94" s="659">
        <v>1</v>
      </c>
      <c r="C94" s="744">
        <v>4</v>
      </c>
      <c r="D94" s="675"/>
      <c r="E94" s="676" t="str">
        <f>IF(ISBLANK(D94),"-",$D$101/$D$98*D94)</f>
        <v>-</v>
      </c>
      <c r="F94" s="675"/>
      <c r="G94" s="677" t="str">
        <f>IF(ISBLANK(F94),"-",$D$101/$F$98*F94)</f>
        <v>-</v>
      </c>
      <c r="I94" s="678"/>
    </row>
    <row r="95" spans="1:12" ht="27" customHeight="1" thickBot="1" x14ac:dyDescent="0.5">
      <c r="A95" s="658" t="s">
        <v>69</v>
      </c>
      <c r="B95" s="659">
        <v>1</v>
      </c>
      <c r="C95" s="643" t="s">
        <v>70</v>
      </c>
      <c r="D95" s="745">
        <f>AVERAGE(D91:D94)</f>
        <v>3243210.3333333335</v>
      </c>
      <c r="E95" s="681">
        <f>AVERAGE(E91:E94)</f>
        <v>2979497.7004966489</v>
      </c>
      <c r="F95" s="746">
        <f>AVERAGE(F91:F94)</f>
        <v>2527160</v>
      </c>
      <c r="G95" s="747">
        <f>AVERAGE(G91:G94)</f>
        <v>2934959.2465898059</v>
      </c>
    </row>
    <row r="96" spans="1:12" ht="26.25" customHeight="1" x14ac:dyDescent="0.45">
      <c r="A96" s="658" t="s">
        <v>71</v>
      </c>
      <c r="B96" s="644">
        <v>1</v>
      </c>
      <c r="C96" s="748" t="s">
        <v>112</v>
      </c>
      <c r="D96" s="749">
        <f>D43</f>
        <v>33.26</v>
      </c>
      <c r="E96" s="632"/>
      <c r="F96" s="684">
        <f>F43</f>
        <v>26.31</v>
      </c>
    </row>
    <row r="97" spans="1:10" ht="26.25" customHeight="1" x14ac:dyDescent="0.45">
      <c r="A97" s="658" t="s">
        <v>73</v>
      </c>
      <c r="B97" s="644">
        <v>1</v>
      </c>
      <c r="C97" s="750" t="s">
        <v>113</v>
      </c>
      <c r="D97" s="751">
        <f>D96*$B$87</f>
        <v>33.26</v>
      </c>
      <c r="E97" s="687"/>
      <c r="F97" s="686">
        <f>F96*$B$87</f>
        <v>26.31</v>
      </c>
    </row>
    <row r="98" spans="1:10" ht="19.5" customHeight="1" thickBot="1" x14ac:dyDescent="0.4">
      <c r="A98" s="658" t="s">
        <v>75</v>
      </c>
      <c r="B98" s="687">
        <f>(B97/B96)*(B95/B94)*(B93/B92)*(B91/B90)*B89</f>
        <v>100</v>
      </c>
      <c r="C98" s="750" t="s">
        <v>114</v>
      </c>
      <c r="D98" s="752">
        <f>D97*$B$83/100</f>
        <v>33.26</v>
      </c>
      <c r="E98" s="689"/>
      <c r="F98" s="688">
        <f>F97*$B$83/100</f>
        <v>26.31</v>
      </c>
    </row>
    <row r="99" spans="1:10" ht="19.5" customHeight="1" thickBot="1" x14ac:dyDescent="0.4">
      <c r="A99" s="872" t="s">
        <v>77</v>
      </c>
      <c r="B99" s="884"/>
      <c r="C99" s="750" t="s">
        <v>115</v>
      </c>
      <c r="D99" s="753">
        <f>D98/$B$98</f>
        <v>0.33260000000000001</v>
      </c>
      <c r="E99" s="689"/>
      <c r="F99" s="692">
        <f>F98/$B$98</f>
        <v>0.2631</v>
      </c>
      <c r="H99" s="623"/>
    </row>
    <row r="100" spans="1:10" ht="19.5" customHeight="1" thickBot="1" x14ac:dyDescent="0.4">
      <c r="A100" s="874"/>
      <c r="B100" s="885"/>
      <c r="C100" s="750" t="s">
        <v>79</v>
      </c>
      <c r="D100" s="754">
        <f>$B$56/$B$116</f>
        <v>0.30555555555555558</v>
      </c>
      <c r="F100" s="697"/>
      <c r="G100" s="755"/>
      <c r="H100" s="623"/>
    </row>
    <row r="101" spans="1:10" ht="18" x14ac:dyDescent="0.35">
      <c r="C101" s="750" t="s">
        <v>80</v>
      </c>
      <c r="D101" s="751">
        <f>D100*$B$98</f>
        <v>30.555555555555557</v>
      </c>
      <c r="F101" s="697"/>
      <c r="H101" s="623"/>
    </row>
    <row r="102" spans="1:10" ht="19.5" customHeight="1" thickBot="1" x14ac:dyDescent="0.4">
      <c r="C102" s="756" t="s">
        <v>81</v>
      </c>
      <c r="D102" s="757">
        <f>D101/B34</f>
        <v>30.555555555555557</v>
      </c>
      <c r="F102" s="701"/>
      <c r="H102" s="623"/>
      <c r="J102" s="758"/>
    </row>
    <row r="103" spans="1:10" ht="18" x14ac:dyDescent="0.35">
      <c r="C103" s="759" t="s">
        <v>116</v>
      </c>
      <c r="D103" s="760">
        <f>AVERAGE(E91:E94,G91:G94)</f>
        <v>2957228.4735432272</v>
      </c>
      <c r="F103" s="701"/>
      <c r="G103" s="755"/>
      <c r="H103" s="623"/>
      <c r="J103" s="761"/>
    </row>
    <row r="104" spans="1:10" ht="18" x14ac:dyDescent="0.35">
      <c r="C104" s="734" t="s">
        <v>83</v>
      </c>
      <c r="D104" s="762">
        <f>STDEV(E91:E94,G91:G94)/D103</f>
        <v>8.3188563015656001E-3</v>
      </c>
      <c r="F104" s="701"/>
      <c r="H104" s="623"/>
      <c r="J104" s="761"/>
    </row>
    <row r="105" spans="1:10" ht="19.5" customHeight="1" thickBot="1" x14ac:dyDescent="0.4">
      <c r="C105" s="736" t="s">
        <v>19</v>
      </c>
      <c r="D105" s="763">
        <f>COUNT(E91:E94,G91:G94)</f>
        <v>6</v>
      </c>
      <c r="F105" s="701"/>
      <c r="H105" s="623"/>
      <c r="J105" s="761"/>
    </row>
    <row r="106" spans="1:10" ht="19.5" customHeight="1" thickBot="1" x14ac:dyDescent="0.4">
      <c r="A106" s="705"/>
      <c r="B106" s="705"/>
      <c r="C106" s="705"/>
      <c r="D106" s="705"/>
      <c r="E106" s="705"/>
    </row>
    <row r="107" spans="1:10" ht="26.25" customHeight="1" x14ac:dyDescent="0.45">
      <c r="A107" s="656" t="s">
        <v>117</v>
      </c>
      <c r="B107" s="657">
        <v>900</v>
      </c>
      <c r="C107" s="739" t="s">
        <v>118</v>
      </c>
      <c r="D107" s="764" t="s">
        <v>62</v>
      </c>
      <c r="E107" s="765" t="s">
        <v>119</v>
      </c>
      <c r="F107" s="766" t="s">
        <v>120</v>
      </c>
    </row>
    <row r="108" spans="1:10" ht="26.25" customHeight="1" x14ac:dyDescent="0.45">
      <c r="A108" s="658" t="s">
        <v>121</v>
      </c>
      <c r="B108" s="659">
        <v>1</v>
      </c>
      <c r="C108" s="767">
        <v>1</v>
      </c>
      <c r="D108" s="768">
        <v>2799536</v>
      </c>
      <c r="E108" s="769">
        <f>IF(ISBLANK(D108),"-",D108/$D$103*$D$100*$B$116)</f>
        <v>260.33578632413588</v>
      </c>
      <c r="F108" s="770">
        <f t="shared" ref="F108:F113" si="1">IF(ISBLANK(D108), "-", E108/$B$56)</f>
        <v>0.94667558663322138</v>
      </c>
    </row>
    <row r="109" spans="1:10" ht="26.25" customHeight="1" x14ac:dyDescent="0.45">
      <c r="A109" s="658" t="s">
        <v>94</v>
      </c>
      <c r="B109" s="659">
        <v>1</v>
      </c>
      <c r="C109" s="767">
        <v>2</v>
      </c>
      <c r="D109" s="768">
        <v>2793354</v>
      </c>
      <c r="E109" s="771">
        <f t="shared" ref="E109:E113" si="2">IF(ISBLANK(D109),"-",D109/$D$103*$D$100*$B$116)</f>
        <v>259.76090683301453</v>
      </c>
      <c r="F109" s="772">
        <f t="shared" si="1"/>
        <v>0.94458511575641646</v>
      </c>
    </row>
    <row r="110" spans="1:10" ht="26.25" customHeight="1" x14ac:dyDescent="0.45">
      <c r="A110" s="658" t="s">
        <v>95</v>
      </c>
      <c r="B110" s="659">
        <v>1</v>
      </c>
      <c r="C110" s="767">
        <v>3</v>
      </c>
      <c r="D110" s="768">
        <v>2786809</v>
      </c>
      <c r="E110" s="771">
        <f t="shared" si="2"/>
        <v>259.15227107284164</v>
      </c>
      <c r="F110" s="772">
        <f t="shared" si="1"/>
        <v>0.94237189481033323</v>
      </c>
    </row>
    <row r="111" spans="1:10" ht="26.25" customHeight="1" x14ac:dyDescent="0.45">
      <c r="A111" s="658" t="s">
        <v>96</v>
      </c>
      <c r="B111" s="659">
        <v>1</v>
      </c>
      <c r="C111" s="767">
        <v>4</v>
      </c>
      <c r="D111" s="768">
        <v>2785343</v>
      </c>
      <c r="E111" s="771">
        <f t="shared" si="2"/>
        <v>259.01594410196105</v>
      </c>
      <c r="F111" s="772">
        <f t="shared" si="1"/>
        <v>0.94187616037076749</v>
      </c>
    </row>
    <row r="112" spans="1:10" ht="26.25" customHeight="1" x14ac:dyDescent="0.45">
      <c r="A112" s="658" t="s">
        <v>97</v>
      </c>
      <c r="B112" s="659">
        <v>1</v>
      </c>
      <c r="C112" s="767">
        <v>5</v>
      </c>
      <c r="D112" s="768">
        <v>2787386</v>
      </c>
      <c r="E112" s="771">
        <f t="shared" si="2"/>
        <v>259.20592773191265</v>
      </c>
      <c r="F112" s="772">
        <f t="shared" si="1"/>
        <v>0.94256700993422782</v>
      </c>
    </row>
    <row r="113" spans="1:10" ht="26.25" customHeight="1" x14ac:dyDescent="0.45">
      <c r="A113" s="658" t="s">
        <v>99</v>
      </c>
      <c r="B113" s="659">
        <v>1</v>
      </c>
      <c r="C113" s="773">
        <v>6</v>
      </c>
      <c r="D113" s="774">
        <v>2780389</v>
      </c>
      <c r="E113" s="775">
        <f t="shared" si="2"/>
        <v>258.55525937225946</v>
      </c>
      <c r="F113" s="776">
        <f t="shared" si="1"/>
        <v>0.94020094317185254</v>
      </c>
    </row>
    <row r="114" spans="1:10" ht="26.25" customHeight="1" x14ac:dyDescent="0.45">
      <c r="A114" s="658" t="s">
        <v>100</v>
      </c>
      <c r="B114" s="659">
        <v>1</v>
      </c>
      <c r="C114" s="767"/>
      <c r="D114" s="687"/>
      <c r="E114" s="632"/>
      <c r="F114" s="777"/>
    </row>
    <row r="115" spans="1:10" ht="26.25" customHeight="1" x14ac:dyDescent="0.45">
      <c r="A115" s="658" t="s">
        <v>101</v>
      </c>
      <c r="B115" s="659">
        <v>1</v>
      </c>
      <c r="C115" s="767"/>
      <c r="D115" s="778" t="s">
        <v>70</v>
      </c>
      <c r="E115" s="779">
        <f>AVERAGE(E108:E113)</f>
        <v>259.33768257268753</v>
      </c>
      <c r="F115" s="780">
        <f>AVERAGE(F108:F113)</f>
        <v>0.94304611844613639</v>
      </c>
    </row>
    <row r="116" spans="1:10" ht="27" customHeight="1" thickBot="1" x14ac:dyDescent="0.5">
      <c r="A116" s="658" t="s">
        <v>102</v>
      </c>
      <c r="B116" s="670">
        <f>(B115/B114)*(B113/B112)*(B111/B110)*(B109/B108)*B107</f>
        <v>900</v>
      </c>
      <c r="C116" s="781"/>
      <c r="D116" s="643" t="s">
        <v>83</v>
      </c>
      <c r="E116" s="782">
        <f>STDEV(E108:E113)/E115</f>
        <v>2.4035871928206024E-3</v>
      </c>
      <c r="F116" s="782">
        <f>STDEV(F108:F113)/F115</f>
        <v>2.4035871928206032E-3</v>
      </c>
      <c r="I116" s="632"/>
    </row>
    <row r="117" spans="1:10" ht="27" customHeight="1" thickBot="1" x14ac:dyDescent="0.5">
      <c r="A117" s="872" t="s">
        <v>77</v>
      </c>
      <c r="B117" s="873"/>
      <c r="C117" s="783"/>
      <c r="D117" s="784" t="s">
        <v>19</v>
      </c>
      <c r="E117" s="785">
        <f>COUNT(E108:E113)</f>
        <v>6</v>
      </c>
      <c r="F117" s="785">
        <f>COUNT(F108:F113)</f>
        <v>6</v>
      </c>
      <c r="I117" s="632"/>
      <c r="J117" s="761"/>
    </row>
    <row r="118" spans="1:10" ht="19.5" customHeight="1" thickBot="1" x14ac:dyDescent="0.4">
      <c r="A118" s="874"/>
      <c r="B118" s="875"/>
      <c r="C118" s="632"/>
      <c r="D118" s="632"/>
      <c r="E118" s="632"/>
      <c r="F118" s="687"/>
      <c r="G118" s="632"/>
      <c r="H118" s="632"/>
      <c r="I118" s="632"/>
    </row>
    <row r="119" spans="1:10" ht="18" x14ac:dyDescent="0.35">
      <c r="A119" s="786"/>
      <c r="B119" s="654"/>
      <c r="C119" s="632"/>
      <c r="D119" s="632"/>
      <c r="E119" s="632"/>
      <c r="F119" s="687"/>
      <c r="G119" s="632"/>
      <c r="H119" s="632"/>
      <c r="I119" s="632"/>
    </row>
    <row r="120" spans="1:10" ht="26.25" customHeight="1" x14ac:dyDescent="0.45">
      <c r="A120" s="642" t="s">
        <v>105</v>
      </c>
      <c r="B120" s="643" t="s">
        <v>122</v>
      </c>
      <c r="C120" s="867" t="str">
        <f>B20</f>
        <v>ETHAMBUTOL HCl</v>
      </c>
      <c r="D120" s="867"/>
      <c r="E120" s="632" t="s">
        <v>123</v>
      </c>
      <c r="F120" s="632"/>
      <c r="G120" s="738">
        <f>F115</f>
        <v>0.94304611844613639</v>
      </c>
      <c r="H120" s="632"/>
      <c r="I120" s="632"/>
    </row>
    <row r="121" spans="1:10" ht="19.5" customHeight="1" thickBot="1" x14ac:dyDescent="0.4">
      <c r="A121" s="787"/>
      <c r="B121" s="787"/>
      <c r="C121" s="788"/>
      <c r="D121" s="788"/>
      <c r="E121" s="788"/>
      <c r="F121" s="788"/>
      <c r="G121" s="788"/>
      <c r="H121" s="788"/>
    </row>
    <row r="122" spans="1:10" ht="18" x14ac:dyDescent="0.35">
      <c r="B122" s="886" t="s">
        <v>25</v>
      </c>
      <c r="C122" s="886"/>
      <c r="E122" s="741" t="s">
        <v>26</v>
      </c>
      <c r="F122" s="789"/>
      <c r="G122" s="886" t="s">
        <v>27</v>
      </c>
      <c r="H122" s="886"/>
    </row>
    <row r="123" spans="1:10" ht="69.900000000000006" customHeight="1" x14ac:dyDescent="0.35">
      <c r="A123" s="642" t="s">
        <v>28</v>
      </c>
      <c r="B123" s="790"/>
      <c r="C123" s="790"/>
      <c r="E123" s="790"/>
      <c r="F123" s="632"/>
      <c r="G123" s="790"/>
      <c r="H123" s="790"/>
    </row>
    <row r="124" spans="1:10" ht="69.900000000000006" customHeight="1" x14ac:dyDescent="0.35">
      <c r="A124" s="642" t="s">
        <v>29</v>
      </c>
      <c r="B124" s="791"/>
      <c r="C124" s="791"/>
      <c r="E124" s="791"/>
      <c r="F124" s="632"/>
      <c r="G124" s="792"/>
      <c r="H124" s="792"/>
    </row>
    <row r="125" spans="1:10" ht="18" x14ac:dyDescent="0.35">
      <c r="A125" s="687"/>
      <c r="B125" s="687"/>
      <c r="C125" s="687"/>
      <c r="D125" s="687"/>
      <c r="E125" s="687"/>
      <c r="F125" s="689"/>
      <c r="G125" s="687"/>
      <c r="H125" s="687"/>
      <c r="I125" s="632"/>
    </row>
    <row r="126" spans="1:10" ht="18" x14ac:dyDescent="0.35">
      <c r="A126" s="687"/>
      <c r="B126" s="687"/>
      <c r="C126" s="687"/>
      <c r="D126" s="687"/>
      <c r="E126" s="687"/>
      <c r="F126" s="689"/>
      <c r="G126" s="687"/>
      <c r="H126" s="687"/>
      <c r="I126" s="632"/>
    </row>
    <row r="127" spans="1:10" ht="18" x14ac:dyDescent="0.35">
      <c r="A127" s="687"/>
      <c r="B127" s="687"/>
      <c r="C127" s="687"/>
      <c r="D127" s="687"/>
      <c r="E127" s="687"/>
      <c r="F127" s="689"/>
      <c r="G127" s="687"/>
      <c r="H127" s="687"/>
      <c r="I127" s="632"/>
    </row>
    <row r="128" spans="1:10" ht="18" x14ac:dyDescent="0.35">
      <c r="A128" s="687"/>
      <c r="B128" s="687"/>
      <c r="C128" s="687"/>
      <c r="D128" s="687"/>
      <c r="E128" s="687"/>
      <c r="F128" s="689"/>
      <c r="G128" s="687"/>
      <c r="H128" s="687"/>
      <c r="I128" s="632"/>
    </row>
    <row r="129" spans="1:9" ht="18" x14ac:dyDescent="0.35">
      <c r="A129" s="687"/>
      <c r="B129" s="687"/>
      <c r="C129" s="687"/>
      <c r="D129" s="687"/>
      <c r="E129" s="687"/>
      <c r="F129" s="689"/>
      <c r="G129" s="687"/>
      <c r="H129" s="687"/>
      <c r="I129" s="632"/>
    </row>
    <row r="130" spans="1:9" ht="18" x14ac:dyDescent="0.35">
      <c r="A130" s="687"/>
      <c r="B130" s="687"/>
      <c r="C130" s="687"/>
      <c r="D130" s="687"/>
      <c r="E130" s="687"/>
      <c r="F130" s="689"/>
      <c r="G130" s="687"/>
      <c r="H130" s="687"/>
      <c r="I130" s="632"/>
    </row>
    <row r="131" spans="1:9" ht="18" x14ac:dyDescent="0.35">
      <c r="A131" s="687"/>
      <c r="B131" s="687"/>
      <c r="C131" s="687"/>
      <c r="D131" s="687"/>
      <c r="E131" s="687"/>
      <c r="F131" s="689"/>
      <c r="G131" s="687"/>
      <c r="H131" s="687"/>
      <c r="I131" s="632"/>
    </row>
    <row r="132" spans="1:9" ht="18" x14ac:dyDescent="0.35">
      <c r="A132" s="687"/>
      <c r="B132" s="687"/>
      <c r="C132" s="687"/>
      <c r="D132" s="687"/>
      <c r="E132" s="687"/>
      <c r="F132" s="689"/>
      <c r="G132" s="687"/>
      <c r="H132" s="687"/>
      <c r="I132" s="632"/>
    </row>
    <row r="133" spans="1:9" ht="18" x14ac:dyDescent="0.35">
      <c r="A133" s="687"/>
      <c r="B133" s="687"/>
      <c r="C133" s="687"/>
      <c r="D133" s="687"/>
      <c r="E133" s="687"/>
      <c r="F133" s="689"/>
      <c r="G133" s="687"/>
      <c r="H133" s="687"/>
      <c r="I133" s="632"/>
    </row>
    <row r="250" spans="1:1" x14ac:dyDescent="0.3">
      <c r="A250" s="589">
        <v>5</v>
      </c>
    </row>
  </sheetData>
  <sheetProtection formatColumns="0" formatRows="0" insertColumns="0" insertHyperlinks="0" deleteColumns="0" deleteRows="0" autoFilter="0" pivotTables="0"/>
  <mergeCells count="35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20:C20"/>
    <mergeCell ref="B21:H21"/>
    <mergeCell ref="B26:C26"/>
    <mergeCell ref="B27:C27"/>
    <mergeCell ref="C29:G29"/>
    <mergeCell ref="C31:H3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SST I</vt:lpstr>
      <vt:lpstr>SST E</vt:lpstr>
      <vt:lpstr>SST P</vt:lpstr>
      <vt:lpstr>SST R</vt:lpstr>
      <vt:lpstr>Uniformity (2)</vt:lpstr>
      <vt:lpstr>Rifampicin</vt:lpstr>
      <vt:lpstr>Isoniazid</vt:lpstr>
      <vt:lpstr>Pyrazinamide</vt:lpstr>
      <vt:lpstr>SST E (2)</vt:lpstr>
      <vt:lpstr>Ethambutol hydrochloride (2)</vt:lpstr>
      <vt:lpstr>'Ethambutol hydrochloride (2)'!Print_Area</vt:lpstr>
      <vt:lpstr>Isoniazid!Print_Area</vt:lpstr>
      <vt:lpstr>Pyrazinamide!Print_Area</vt:lpstr>
      <vt:lpstr>Rifampicin!Print_Area</vt:lpstr>
      <vt:lpstr>'SST I'!Print_Area</vt:lpstr>
      <vt:lpstr>'SST P'!Print_Area</vt:lpstr>
      <vt:lpstr>'SST R'!Print_Area</vt:lpstr>
      <vt:lpstr>'Uniformity (2)'!Print_Area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2016-06-23T09:54:57Z</cp:lastPrinted>
  <dcterms:created xsi:type="dcterms:W3CDTF">2005-07-05T10:19:27Z</dcterms:created>
  <dcterms:modified xsi:type="dcterms:W3CDTF">2016-06-23T10:38:14Z</dcterms:modified>
</cp:coreProperties>
</file>