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75" windowHeight="9405" activeTab="2"/>
  </bookViews>
  <sheets>
    <sheet name="SST" sheetId="4" r:id="rId1"/>
    <sheet name="Uniformity" sheetId="2" r:id="rId2"/>
    <sheet name="Levofoxacin" sheetId="3" r:id="rId3"/>
  </sheets>
  <definedNames>
    <definedName name="_xlnm.Print_Area" localSheetId="2">Levofoxacin!$A$1:$I$124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120" i="3"/>
  <c r="B116" i="3"/>
  <c r="D100" i="3" s="1"/>
  <c r="D101" i="3" s="1"/>
  <c r="B98" i="3"/>
  <c r="F95" i="3"/>
  <c r="I92" i="3" s="1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9" i="2"/>
  <c r="C46" i="2"/>
  <c r="D49" i="2" s="1"/>
  <c r="C45" i="2"/>
  <c r="D43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41" i="2" l="1"/>
  <c r="C50" i="2"/>
  <c r="D26" i="2"/>
  <c r="D30" i="2"/>
  <c r="D34" i="2"/>
  <c r="D38" i="2"/>
  <c r="D42" i="2"/>
  <c r="B49" i="2"/>
  <c r="D50" i="2"/>
  <c r="B57" i="3"/>
  <c r="D102" i="3"/>
  <c r="F97" i="3"/>
  <c r="I39" i="3"/>
  <c r="F44" i="3"/>
  <c r="F45" i="3" s="1"/>
  <c r="D44" i="3"/>
  <c r="D45" i="3" s="1"/>
  <c r="D49" i="3"/>
  <c r="F98" i="3"/>
  <c r="D98" i="3"/>
  <c r="B69" i="3"/>
  <c r="G38" i="3" l="1"/>
  <c r="G39" i="3"/>
  <c r="G40" i="3"/>
  <c r="F46" i="3"/>
  <c r="D46" i="3"/>
  <c r="E39" i="3"/>
  <c r="E40" i="3"/>
  <c r="G41" i="3"/>
  <c r="E41" i="3"/>
  <c r="E38" i="3"/>
  <c r="F99" i="3"/>
  <c r="G92" i="3"/>
  <c r="G94" i="3"/>
  <c r="G91" i="3"/>
  <c r="G93" i="3"/>
  <c r="E94" i="3"/>
  <c r="E91" i="3"/>
  <c r="E93" i="3"/>
  <c r="D99" i="3"/>
  <c r="E92" i="3"/>
  <c r="G42" i="3" l="1"/>
  <c r="D52" i="3"/>
  <c r="E42" i="3"/>
  <c r="D50" i="3"/>
  <c r="D103" i="3"/>
  <c r="E95" i="3"/>
  <c r="D105" i="3"/>
  <c r="G95" i="3"/>
  <c r="D51" i="3" l="1"/>
  <c r="G64" i="3"/>
  <c r="H64" i="3" s="1"/>
  <c r="G70" i="3"/>
  <c r="H70" i="3" s="1"/>
  <c r="G68" i="3"/>
  <c r="H68" i="3" s="1"/>
  <c r="G65" i="3"/>
  <c r="H65" i="3" s="1"/>
  <c r="G63" i="3"/>
  <c r="H63" i="3" s="1"/>
  <c r="G67" i="3"/>
  <c r="H67" i="3" s="1"/>
  <c r="G71" i="3"/>
  <c r="H71" i="3" s="1"/>
  <c r="G69" i="3"/>
  <c r="H69" i="3" s="1"/>
  <c r="G61" i="3"/>
  <c r="H61" i="3" s="1"/>
  <c r="G62" i="3"/>
  <c r="H62" i="3" s="1"/>
  <c r="G60" i="3"/>
  <c r="G66" i="3"/>
  <c r="H66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60" i="3" l="1"/>
  <c r="G72" i="3"/>
  <c r="G73" i="3" s="1"/>
  <c r="G74" i="3"/>
  <c r="E117" i="3"/>
  <c r="F108" i="3"/>
  <c r="E115" i="3"/>
  <c r="E116" i="3" s="1"/>
  <c r="H74" i="3" l="1"/>
  <c r="H72" i="3"/>
  <c r="G76" i="3" s="1"/>
  <c r="F115" i="3"/>
  <c r="F117" i="3"/>
  <c r="H73" i="3" l="1"/>
  <c r="G120" i="3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<sst xmlns="http://schemas.openxmlformats.org/spreadsheetml/2006/main" count="233" uniqueCount="129">
  <si>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</si>
  <si>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</si>
  <si>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</si>
  <si>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</si>
  <si>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</si>
  <si>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LEVOMAC 250MG</t>
  </si>
  <si>
    <t>% age Purity:</t>
  </si>
  <si>
    <t>NDQD2016061117</t>
  </si>
  <si>
    <t>Weight (mg):</t>
  </si>
  <si>
    <t>Levofloxacin hemihydrate equivalent to Levofloxacin 250mg.</t>
  </si>
  <si>
    <t>Standard Conc (mg/mL):</t>
  </si>
  <si>
    <t>2016-06-21 08:15:59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</si>
  <si>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</si>
  <si>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</si>
  <si>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</si>
  <si>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</si>
  <si>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</si>
  <si>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</si>
  <si>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</si>
  <si>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</si>
  <si>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</si>
  <si>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</si>
  <si>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</si>
  <si>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</si>
  <si>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</si>
  <si>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</si>
  <si>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</si>
  <si>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</si>
  <si>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</si>
  <si>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</si>
  <si>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</si>
  <si>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</si>
  <si>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</si>
  <si>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</si>
  <si>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</si>
  <si>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</si>
  <si>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</si>
  <si>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</si>
  <si>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</si>
  <si>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</si>
  <si>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</si>
  <si>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</si>
  <si>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</si>
  <si>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</si>
  <si>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</si>
  <si>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</si>
  <si>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</si>
  <si>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</si>
  <si>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</si>
  <si>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</si>
  <si>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</si>
  <si>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</si>
  <si>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</si>
  <si>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</si>
  <si>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</si>
  <si>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</si>
  <si>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</si>
  <si>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</si>
  <si>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</si>
  <si>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</si>
  <si>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</si>
  <si>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</si>
  <si>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</si>
  <si>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</si>
  <si>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</si>
  <si>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</si>
  <si>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</si>
  <si>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</si>
  <si>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</si>
  <si>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</si>
  <si>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</si>
  <si>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</si>
  <si>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</si>
  <si>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</si>
  <si>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</si>
  <si>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</si>
  <si>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</si>
  <si>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</si>
  <si>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</si>
  <si>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</si>
  <si>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</si>
  <si>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</si>
  <si>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</si>
  <si>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</si>
  <si>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</si>
  <si>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</si>
  <si>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</si>
  <si>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</si>
  <si>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</si>
  <si>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</si>
  <si>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</si>
  <si>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</si>
  <si>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</si>
  <si>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</si>
  <si>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</si>
  <si>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</si>
  <si>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</si>
  <si>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</si>
  <si>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</si>
  <si>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</si>
  <si>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</si>
  <si>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</si>
  <si>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</si>
  <si>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</si>
  <si>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</si>
  <si>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</si>
  <si>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</si>
  <si>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</si>
  <si>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</si>
  <si>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</si>
  <si>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</si>
  <si>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</si>
  <si>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</si>
  <si>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</si>
  <si>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</si>
  <si>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</si>
  <si>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</si>
  <si>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</si>
  <si>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</si>
  <si>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</si>
  <si>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</si>
  <si>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</si>
  <si>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</si>
  <si>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</si>
  <si>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Levofloxacin Hemihydrate</t>
  </si>
  <si>
    <t>L11-2</t>
  </si>
  <si>
    <t>LEVOFLOXACIN</t>
  </si>
  <si>
    <t>2016-06-10 07:27:04</t>
  </si>
  <si>
    <t>Levofloxacin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</si>
</sst>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7" t="s">
        <v>0</v>
      </c>
      <c r="B15" s="277"/>
      <c r="C15" s="277"/>
      <c r="D15" s="277"/>
      <c r="E15" s="277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239" t="s">
        <v>7</v>
      </c>
      <c r="D17" s="240"/>
      <c r="E17" s="241"/>
    </row>
    <row r="18" spans="1:5" ht="16.5" customHeight="1" x14ac:dyDescent="0.3">
      <c r="A18" s="242" t="s">
        <v>4</v>
      </c>
      <c r="B18" s="238" t="s">
        <v>126</v>
      </c>
      <c r="C18" s="241"/>
      <c r="D18" s="241"/>
      <c r="E18" s="241"/>
    </row>
    <row r="19" spans="1:5" ht="16.5" customHeight="1" x14ac:dyDescent="0.3">
      <c r="A19" s="242" t="s">
        <v>6</v>
      </c>
      <c r="B19" s="234">
        <v>99.9</v>
      </c>
      <c r="C19" s="241"/>
      <c r="D19" s="241"/>
      <c r="E19" s="241"/>
    </row>
    <row r="20" spans="1:5" ht="16.5" customHeight="1" x14ac:dyDescent="0.3">
      <c r="A20" s="238" t="s">
        <v>8</v>
      </c>
      <c r="B20" s="239">
        <v>21.71</v>
      </c>
      <c r="C20" s="241"/>
      <c r="D20" s="241"/>
      <c r="E20" s="241"/>
    </row>
    <row r="21" spans="1:5" ht="16.5" customHeight="1" x14ac:dyDescent="0.3">
      <c r="A21" s="238" t="s">
        <v>10</v>
      </c>
      <c r="B21" s="243">
        <v>0.01</v>
      </c>
      <c r="C21" s="241"/>
      <c r="D21" s="241"/>
      <c r="E21" s="241"/>
    </row>
    <row r="22" spans="1:5" ht="15.75" customHeight="1" x14ac:dyDescent="0.25">
      <c r="A22" s="241"/>
      <c r="B22" s="241" t="s">
        <v>127</v>
      </c>
      <c r="C22" s="241"/>
      <c r="D22" s="241"/>
      <c r="E22" s="241"/>
    </row>
    <row r="23" spans="1:5" ht="16.5" customHeight="1" x14ac:dyDescent="0.3">
      <c r="A23" s="244" t="s">
        <v>12</v>
      </c>
      <c r="B23" s="245" t="s">
        <v>13</v>
      </c>
      <c r="C23" s="244" t="s">
        <v>14</v>
      </c>
      <c r="D23" s="244" t="s">
        <v>15</v>
      </c>
      <c r="E23" s="244" t="s">
        <v>16</v>
      </c>
    </row>
    <row r="24" spans="1:5" ht="16.5" customHeight="1" x14ac:dyDescent="0.3">
      <c r="A24" s="246">
        <v>1</v>
      </c>
      <c r="B24" s="247">
        <v>11543437</v>
      </c>
      <c r="C24" s="247">
        <v>8021</v>
      </c>
      <c r="D24" s="248">
        <v>1.1000000000000001</v>
      </c>
      <c r="E24" s="249">
        <v>5.7</v>
      </c>
    </row>
    <row r="25" spans="1:5" ht="16.5" customHeight="1" x14ac:dyDescent="0.3">
      <c r="A25" s="246">
        <v>2</v>
      </c>
      <c r="B25" s="247">
        <v>11537710</v>
      </c>
      <c r="C25" s="247">
        <v>8029.1</v>
      </c>
      <c r="D25" s="248">
        <v>1.1000000000000001</v>
      </c>
      <c r="E25" s="248">
        <v>5.7</v>
      </c>
    </row>
    <row r="26" spans="1:5" ht="16.5" customHeight="1" x14ac:dyDescent="0.3">
      <c r="A26" s="246">
        <v>3</v>
      </c>
      <c r="B26" s="247">
        <v>11532186</v>
      </c>
      <c r="C26" s="247">
        <v>8023.7</v>
      </c>
      <c r="D26" s="248">
        <v>1.1000000000000001</v>
      </c>
      <c r="E26" s="248">
        <v>5.7</v>
      </c>
    </row>
    <row r="27" spans="1:5" ht="16.5" customHeight="1" x14ac:dyDescent="0.3">
      <c r="A27" s="246">
        <v>4</v>
      </c>
      <c r="B27" s="247">
        <v>11534241</v>
      </c>
      <c r="C27" s="247">
        <v>8003.7</v>
      </c>
      <c r="D27" s="248">
        <v>1.1000000000000001</v>
      </c>
      <c r="E27" s="248">
        <v>5.7</v>
      </c>
    </row>
    <row r="28" spans="1:5" ht="16.5" customHeight="1" x14ac:dyDescent="0.3">
      <c r="A28" s="246">
        <v>5</v>
      </c>
      <c r="B28" s="247">
        <v>11549836</v>
      </c>
      <c r="C28" s="247">
        <v>8016.9</v>
      </c>
      <c r="D28" s="248">
        <v>1.1000000000000001</v>
      </c>
      <c r="E28" s="248">
        <v>5.7</v>
      </c>
    </row>
    <row r="29" spans="1:5" ht="16.5" customHeight="1" x14ac:dyDescent="0.3">
      <c r="A29" s="246">
        <v>6</v>
      </c>
      <c r="B29" s="250">
        <v>11560351</v>
      </c>
      <c r="C29" s="250">
        <v>7967</v>
      </c>
      <c r="D29" s="251">
        <v>1.1000000000000001</v>
      </c>
      <c r="E29" s="251">
        <v>5.7</v>
      </c>
    </row>
    <row r="30" spans="1:5" ht="16.5" customHeight="1" x14ac:dyDescent="0.3">
      <c r="A30" s="252" t="s">
        <v>17</v>
      </c>
      <c r="B30" s="253">
        <f>AVERAGE(B24:B29)</f>
        <v>11542960.166666666</v>
      </c>
      <c r="C30" s="254">
        <f>AVERAGE(C24:C29)</f>
        <v>8010.2333333333336</v>
      </c>
      <c r="D30" s="255">
        <f>AVERAGE(D24:D29)</f>
        <v>1.0999999999999999</v>
      </c>
      <c r="E30" s="255">
        <f>AVERAGE(E24:E29)</f>
        <v>5.7</v>
      </c>
    </row>
    <row r="31" spans="1:5" ht="16.5" customHeight="1" x14ac:dyDescent="0.3">
      <c r="A31" s="256" t="s">
        <v>18</v>
      </c>
      <c r="B31" s="257">
        <f>(STDEV(B24:B29)/B30)</f>
        <v>9.2467478247377339E-4</v>
      </c>
      <c r="C31" s="258"/>
      <c r="D31" s="258"/>
      <c r="E31" s="259"/>
    </row>
    <row r="32" spans="1:5" s="234" customFormat="1" ht="16.5" customHeight="1" x14ac:dyDescent="0.3">
      <c r="A32" s="260" t="s">
        <v>19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1"/>
      <c r="B33" s="241"/>
      <c r="C33" s="241"/>
      <c r="D33" s="241"/>
      <c r="E33" s="241"/>
    </row>
    <row r="34" spans="1:5" s="234" customFormat="1" ht="16.5" customHeight="1" x14ac:dyDescent="0.3">
      <c r="A34" s="242" t="s">
        <v>20</v>
      </c>
      <c r="B34" s="265" t="s">
        <v>21</v>
      </c>
      <c r="C34" s="266"/>
      <c r="D34" s="266"/>
      <c r="E34" s="266"/>
    </row>
    <row r="35" spans="1:5" ht="16.5" customHeight="1" x14ac:dyDescent="0.3">
      <c r="A35" s="242"/>
      <c r="B35" s="265" t="s">
        <v>22</v>
      </c>
      <c r="C35" s="266"/>
      <c r="D35" s="266"/>
      <c r="E35" s="266"/>
    </row>
    <row r="36" spans="1:5" ht="16.5" customHeight="1" x14ac:dyDescent="0.3">
      <c r="A36" s="242"/>
      <c r="B36" s="265" t="s">
        <v>23</v>
      </c>
      <c r="C36" s="266"/>
      <c r="D36" s="266"/>
      <c r="E36" s="266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6" t="s">
        <v>1</v>
      </c>
      <c r="B38" s="237" t="s">
        <v>24</v>
      </c>
    </row>
    <row r="39" spans="1:5" ht="16.5" customHeight="1" x14ac:dyDescent="0.3">
      <c r="A39" s="242" t="s">
        <v>4</v>
      </c>
      <c r="B39" s="238" t="s">
        <v>128</v>
      </c>
      <c r="C39" s="241"/>
      <c r="D39" s="241"/>
      <c r="E39" s="241"/>
    </row>
    <row r="40" spans="1:5" ht="16.5" customHeight="1" x14ac:dyDescent="0.3">
      <c r="A40" s="242" t="s">
        <v>6</v>
      </c>
      <c r="B40" s="239">
        <v>99.9</v>
      </c>
      <c r="C40" s="241"/>
      <c r="D40" s="241"/>
      <c r="E40" s="241"/>
    </row>
    <row r="41" spans="1:5" ht="16.5" customHeight="1" x14ac:dyDescent="0.3">
      <c r="A41" s="238" t="s">
        <v>8</v>
      </c>
      <c r="B41" s="239">
        <v>27.99</v>
      </c>
      <c r="C41" s="241"/>
      <c r="D41" s="241"/>
      <c r="E41" s="241"/>
    </row>
    <row r="42" spans="1:5" ht="16.5" customHeight="1" x14ac:dyDescent="0.3">
      <c r="A42" s="238" t="s">
        <v>10</v>
      </c>
      <c r="B42" s="243">
        <v>0.09</v>
      </c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244" t="s">
        <v>12</v>
      </c>
      <c r="B44" s="245" t="s">
        <v>13</v>
      </c>
      <c r="C44" s="244" t="s">
        <v>14</v>
      </c>
      <c r="D44" s="244" t="s">
        <v>15</v>
      </c>
      <c r="E44" s="244" t="s">
        <v>16</v>
      </c>
    </row>
    <row r="45" spans="1:5" ht="16.5" customHeight="1" x14ac:dyDescent="0.3">
      <c r="A45" s="246">
        <v>1</v>
      </c>
      <c r="B45" s="247"/>
      <c r="C45" s="247"/>
      <c r="D45" s="248"/>
      <c r="E45" s="249"/>
    </row>
    <row r="46" spans="1:5" ht="16.5" customHeight="1" x14ac:dyDescent="0.3">
      <c r="A46" s="246">
        <v>2</v>
      </c>
      <c r="B46" s="247"/>
      <c r="C46" s="247"/>
      <c r="D46" s="248"/>
      <c r="E46" s="248"/>
    </row>
    <row r="47" spans="1:5" ht="16.5" customHeight="1" x14ac:dyDescent="0.3">
      <c r="A47" s="246">
        <v>3</v>
      </c>
      <c r="B47" s="247"/>
      <c r="C47" s="247"/>
      <c r="D47" s="248"/>
      <c r="E47" s="248"/>
    </row>
    <row r="48" spans="1:5" ht="16.5" customHeight="1" x14ac:dyDescent="0.3">
      <c r="A48" s="246">
        <v>4</v>
      </c>
      <c r="B48" s="247"/>
      <c r="C48" s="247"/>
      <c r="D48" s="248"/>
      <c r="E48" s="248"/>
    </row>
    <row r="49" spans="1:7" ht="16.5" customHeight="1" x14ac:dyDescent="0.3">
      <c r="A49" s="246">
        <v>5</v>
      </c>
      <c r="B49" s="247"/>
      <c r="C49" s="247"/>
      <c r="D49" s="248"/>
      <c r="E49" s="248"/>
    </row>
    <row r="50" spans="1:7" ht="16.5" customHeight="1" x14ac:dyDescent="0.3">
      <c r="A50" s="246">
        <v>6</v>
      </c>
      <c r="B50" s="250"/>
      <c r="C50" s="250"/>
      <c r="D50" s="251"/>
      <c r="E50" s="251"/>
    </row>
    <row r="51" spans="1:7" ht="16.5" customHeight="1" x14ac:dyDescent="0.3">
      <c r="A51" s="252" t="s">
        <v>17</v>
      </c>
      <c r="B51" s="253" t="e">
        <f>AVERAGE(B45:B50)</f>
        <v>#DIV/0!</v>
      </c>
      <c r="C51" s="254" t="e">
        <f>AVERAGE(C45:C50)</f>
        <v>#DIV/0!</v>
      </c>
      <c r="D51" s="255" t="e">
        <f>AVERAGE(D45:D50)</f>
        <v>#DIV/0!</v>
      </c>
      <c r="E51" s="255" t="e">
        <f>AVERAGE(E45:E50)</f>
        <v>#DIV/0!</v>
      </c>
    </row>
    <row r="52" spans="1:7" ht="16.5" customHeight="1" x14ac:dyDescent="0.3">
      <c r="A52" s="256" t="s">
        <v>18</v>
      </c>
      <c r="B52" s="257" t="e">
        <f>(STDEV(B45:B50)/B51)</f>
        <v>#DIV/0!</v>
      </c>
      <c r="C52" s="258"/>
      <c r="D52" s="258"/>
      <c r="E52" s="259"/>
    </row>
    <row r="53" spans="1:7" s="234" customFormat="1" ht="16.5" customHeight="1" x14ac:dyDescent="0.3">
      <c r="A53" s="260" t="s">
        <v>19</v>
      </c>
      <c r="B53" s="261">
        <f>COUNT(B45:B50)</f>
        <v>0</v>
      </c>
      <c r="C53" s="262"/>
      <c r="D53" s="263"/>
      <c r="E53" s="264"/>
    </row>
    <row r="54" spans="1:7" s="234" customFormat="1" ht="15.75" customHeight="1" x14ac:dyDescent="0.25">
      <c r="A54" s="241"/>
      <c r="B54" s="241"/>
      <c r="C54" s="241"/>
      <c r="D54" s="241"/>
      <c r="E54" s="241"/>
    </row>
    <row r="55" spans="1:7" s="234" customFormat="1" ht="16.5" customHeight="1" x14ac:dyDescent="0.3">
      <c r="A55" s="242" t="s">
        <v>20</v>
      </c>
      <c r="B55" s="265" t="s">
        <v>21</v>
      </c>
      <c r="C55" s="266"/>
      <c r="D55" s="266"/>
      <c r="E55" s="266"/>
    </row>
    <row r="56" spans="1:7" ht="16.5" customHeight="1" x14ac:dyDescent="0.3">
      <c r="A56" s="242"/>
      <c r="B56" s="265" t="s">
        <v>22</v>
      </c>
      <c r="C56" s="266"/>
      <c r="D56" s="266"/>
      <c r="E56" s="266"/>
    </row>
    <row r="57" spans="1:7" ht="16.5" customHeight="1" x14ac:dyDescent="0.3">
      <c r="A57" s="242"/>
      <c r="B57" s="265" t="s">
        <v>23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278" t="s">
        <v>25</v>
      </c>
      <c r="C59" s="278"/>
      <c r="E59" s="271" t="s">
        <v>26</v>
      </c>
      <c r="F59" s="272"/>
      <c r="G59" s="271" t="s">
        <v>27</v>
      </c>
    </row>
    <row r="60" spans="1:7" ht="15" customHeight="1" x14ac:dyDescent="0.3">
      <c r="A60" s="273" t="s">
        <v>28</v>
      </c>
      <c r="B60" s="274"/>
      <c r="C60" s="274"/>
      <c r="E60" s="274"/>
      <c r="G60" s="274"/>
    </row>
    <row r="61" spans="1:7" ht="15" customHeight="1" x14ac:dyDescent="0.3">
      <c r="A61" s="273" t="s">
        <v>29</v>
      </c>
      <c r="B61" s="275"/>
      <c r="C61" s="275"/>
      <c r="E61" s="275"/>
      <c r="G61" s="2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2" t="s">
        <v>30</v>
      </c>
      <c r="B11" s="283"/>
      <c r="C11" s="283"/>
      <c r="D11" s="283"/>
      <c r="E11" s="283"/>
      <c r="F11" s="284"/>
      <c r="G11" s="43"/>
    </row>
    <row r="12" spans="1:7" ht="16.5" customHeight="1" x14ac:dyDescent="0.3">
      <c r="A12" s="281" t="s">
        <v>31</v>
      </c>
      <c r="B12" s="281"/>
      <c r="C12" s="281"/>
      <c r="D12" s="281"/>
      <c r="E12" s="281"/>
      <c r="F12" s="281"/>
      <c r="G12" s="42"/>
    </row>
    <row r="14" spans="1:7" ht="16.5" customHeight="1" x14ac:dyDescent="0.3">
      <c r="A14" s="286" t="s">
        <v>32</v>
      </c>
      <c r="B14" s="286"/>
      <c r="C14" s="12" t="s">
        <v>5</v>
      </c>
    </row>
    <row r="15" spans="1:7" ht="16.5" customHeight="1" x14ac:dyDescent="0.3">
      <c r="A15" s="286" t="s">
        <v>33</v>
      </c>
      <c r="B15" s="286"/>
      <c r="C15" s="12" t="s">
        <v>7</v>
      </c>
    </row>
    <row r="16" spans="1:7" ht="16.5" customHeight="1" x14ac:dyDescent="0.3">
      <c r="A16" s="286" t="s">
        <v>34</v>
      </c>
      <c r="B16" s="286"/>
      <c r="C16" s="12" t="s">
        <v>9</v>
      </c>
    </row>
    <row r="17" spans="1:5" ht="16.5" customHeight="1" x14ac:dyDescent="0.3">
      <c r="A17" s="286" t="s">
        <v>35</v>
      </c>
      <c r="B17" s="286"/>
      <c r="C17" s="12" t="s">
        <v>9</v>
      </c>
    </row>
    <row r="18" spans="1:5" ht="16.5" customHeight="1" x14ac:dyDescent="0.3">
      <c r="A18" s="286" t="s">
        <v>36</v>
      </c>
      <c r="B18" s="286"/>
      <c r="C18" s="49" t="s">
        <v>11</v>
      </c>
    </row>
    <row r="19" spans="1:5" ht="16.5" customHeight="1" x14ac:dyDescent="0.3">
      <c r="A19" s="286" t="s">
        <v>37</v>
      </c>
      <c r="B19" s="28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1" t="s">
        <v>1</v>
      </c>
      <c r="B21" s="281"/>
      <c r="C21" s="11" t="s">
        <v>38</v>
      </c>
      <c r="D21" s="18"/>
    </row>
    <row r="22" spans="1:5" ht="15.75" customHeight="1" x14ac:dyDescent="0.3">
      <c r="A22" s="285"/>
      <c r="B22" s="285"/>
      <c r="C22" s="9"/>
      <c r="D22" s="285"/>
      <c r="E22" s="285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360.78</v>
      </c>
      <c r="D24" s="39">
        <f t="shared" ref="D24:D43" si="0">(C24-$C$46)/$C$46</f>
        <v>-9.3238012990989969E-3</v>
      </c>
      <c r="E24" s="5"/>
    </row>
    <row r="25" spans="1:5" ht="15.75" customHeight="1" x14ac:dyDescent="0.3">
      <c r="C25" s="47">
        <v>368.63</v>
      </c>
      <c r="D25" s="40">
        <f t="shared" si="0"/>
        <v>1.2231739916606131E-2</v>
      </c>
      <c r="E25" s="5"/>
    </row>
    <row r="26" spans="1:5" ht="15.75" customHeight="1" x14ac:dyDescent="0.3">
      <c r="C26" s="47">
        <v>365.77</v>
      </c>
      <c r="D26" s="40">
        <f t="shared" si="0"/>
        <v>4.3783834991645027E-3</v>
      </c>
      <c r="E26" s="5"/>
    </row>
    <row r="27" spans="1:5" ht="15.75" customHeight="1" x14ac:dyDescent="0.3">
      <c r="C27" s="47">
        <v>364.45</v>
      </c>
      <c r="D27" s="40">
        <f t="shared" si="0"/>
        <v>7.5375746034532553E-4</v>
      </c>
      <c r="E27" s="5"/>
    </row>
    <row r="28" spans="1:5" ht="15.75" customHeight="1" x14ac:dyDescent="0.3">
      <c r="C28" s="47">
        <v>362.32</v>
      </c>
      <c r="D28" s="40">
        <f t="shared" si="0"/>
        <v>-5.0950709204765458E-3</v>
      </c>
      <c r="E28" s="5"/>
    </row>
    <row r="29" spans="1:5" ht="15.75" customHeight="1" x14ac:dyDescent="0.3">
      <c r="C29" s="47">
        <v>360.93</v>
      </c>
      <c r="D29" s="40">
        <f t="shared" si="0"/>
        <v>-8.9119119765058135E-3</v>
      </c>
      <c r="E29" s="5"/>
    </row>
    <row r="30" spans="1:5" ht="15.75" customHeight="1" x14ac:dyDescent="0.3">
      <c r="C30" s="47">
        <v>362.56</v>
      </c>
      <c r="D30" s="40">
        <f t="shared" si="0"/>
        <v>-4.4360480043275762E-3</v>
      </c>
      <c r="E30" s="5"/>
    </row>
    <row r="31" spans="1:5" ht="15.75" customHeight="1" x14ac:dyDescent="0.3">
      <c r="C31" s="47">
        <v>369.82</v>
      </c>
      <c r="D31" s="40">
        <f t="shared" si="0"/>
        <v>1.5499395209177974E-2</v>
      </c>
      <c r="E31" s="5"/>
    </row>
    <row r="32" spans="1:5" ht="15.75" customHeight="1" x14ac:dyDescent="0.3">
      <c r="C32" s="47">
        <v>361.58</v>
      </c>
      <c r="D32" s="40">
        <f t="shared" si="0"/>
        <v>-7.12705824526915E-3</v>
      </c>
      <c r="E32" s="5"/>
    </row>
    <row r="33" spans="1:7" ht="15.75" customHeight="1" x14ac:dyDescent="0.3">
      <c r="C33" s="47">
        <v>367.01</v>
      </c>
      <c r="D33" s="40">
        <f t="shared" si="0"/>
        <v>7.7833352326007414E-3</v>
      </c>
      <c r="E33" s="5"/>
    </row>
    <row r="34" spans="1:7" ht="15.75" customHeight="1" x14ac:dyDescent="0.3">
      <c r="C34" s="47">
        <v>364.12</v>
      </c>
      <c r="D34" s="40">
        <f t="shared" si="0"/>
        <v>-1.5239904935942971E-4</v>
      </c>
      <c r="E34" s="5"/>
    </row>
    <row r="35" spans="1:7" ht="15.75" customHeight="1" x14ac:dyDescent="0.3">
      <c r="C35" s="47">
        <v>362.35</v>
      </c>
      <c r="D35" s="40">
        <f t="shared" si="0"/>
        <v>-5.0126930559578464E-3</v>
      </c>
      <c r="E35" s="5"/>
    </row>
    <row r="36" spans="1:7" ht="15.75" customHeight="1" x14ac:dyDescent="0.3">
      <c r="C36" s="47">
        <v>366.02</v>
      </c>
      <c r="D36" s="40">
        <f t="shared" si="0"/>
        <v>5.0648657034863195E-3</v>
      </c>
      <c r="E36" s="5"/>
    </row>
    <row r="37" spans="1:7" ht="15.75" customHeight="1" x14ac:dyDescent="0.3">
      <c r="C37" s="47">
        <v>362.55</v>
      </c>
      <c r="D37" s="40">
        <f t="shared" si="0"/>
        <v>-4.4635072925004243E-3</v>
      </c>
      <c r="E37" s="5"/>
    </row>
    <row r="38" spans="1:7" ht="15.75" customHeight="1" x14ac:dyDescent="0.3">
      <c r="C38" s="47">
        <v>368.23</v>
      </c>
      <c r="D38" s="40">
        <f t="shared" si="0"/>
        <v>1.1133368389691286E-2</v>
      </c>
      <c r="E38" s="5"/>
    </row>
    <row r="39" spans="1:7" ht="15.75" customHeight="1" x14ac:dyDescent="0.3">
      <c r="C39" s="47">
        <v>366.82</v>
      </c>
      <c r="D39" s="40">
        <f t="shared" si="0"/>
        <v>7.2616087573161665E-3</v>
      </c>
      <c r="E39" s="5"/>
    </row>
    <row r="40" spans="1:7" ht="15.75" customHeight="1" x14ac:dyDescent="0.3">
      <c r="C40" s="47">
        <v>363.08</v>
      </c>
      <c r="D40" s="40">
        <f t="shared" si="0"/>
        <v>-3.008165019338246E-3</v>
      </c>
      <c r="E40" s="5"/>
    </row>
    <row r="41" spans="1:7" ht="15.75" customHeight="1" x14ac:dyDescent="0.3">
      <c r="C41" s="47">
        <v>361.88</v>
      </c>
      <c r="D41" s="40">
        <f t="shared" si="0"/>
        <v>-6.3032796000829384E-3</v>
      </c>
      <c r="E41" s="5"/>
    </row>
    <row r="42" spans="1:7" ht="15.75" customHeight="1" x14ac:dyDescent="0.3">
      <c r="C42" s="47">
        <v>363.2</v>
      </c>
      <c r="D42" s="40">
        <f t="shared" si="0"/>
        <v>-2.6786535612637612E-3</v>
      </c>
      <c r="E42" s="5"/>
    </row>
    <row r="43" spans="1:7" ht="16.5" customHeight="1" x14ac:dyDescent="0.3">
      <c r="C43" s="48">
        <v>361.41</v>
      </c>
      <c r="D43" s="41">
        <f t="shared" si="0"/>
        <v>-7.5938661442078734E-3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7283.51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364.1755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279">
        <f>C46</f>
        <v>364.1755</v>
      </c>
      <c r="C49" s="45">
        <f>-IF(C46&lt;=80,10%,IF(C46&lt;250,7.5%,5%))</f>
        <v>-0.05</v>
      </c>
      <c r="D49" s="33">
        <f>IF(C46&lt;=80,C46*0.9,IF(C46&lt;250,C46*0.925,C46*0.95))</f>
        <v>345.966725</v>
      </c>
    </row>
    <row r="50" spans="1:6" ht="17.25" customHeight="1" x14ac:dyDescent="0.3">
      <c r="B50" s="280"/>
      <c r="C50" s="46">
        <f>IF(C46&lt;=80, 10%, IF(C46&lt;250, 7.5%, 5%))</f>
        <v>0.05</v>
      </c>
      <c r="D50" s="33">
        <f>IF(C46&lt;=80, C46*1.1, IF(C46&lt;250, C46*1.075, C46*1.05))</f>
        <v>382.384275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7" t="s">
        <v>44</v>
      </c>
      <c r="B1" s="287"/>
      <c r="C1" s="287"/>
      <c r="D1" s="287"/>
      <c r="E1" s="287"/>
      <c r="F1" s="287"/>
      <c r="G1" s="287"/>
      <c r="H1" s="287"/>
      <c r="I1" s="287"/>
    </row>
    <row r="2" spans="1:9" ht="18.75" customHeight="1" x14ac:dyDescent="0.25">
      <c r="A2" s="287"/>
      <c r="B2" s="287"/>
      <c r="C2" s="287"/>
      <c r="D2" s="287"/>
      <c r="E2" s="287"/>
      <c r="F2" s="287"/>
      <c r="G2" s="287"/>
      <c r="H2" s="287"/>
      <c r="I2" s="287"/>
    </row>
    <row r="3" spans="1:9" ht="18.75" customHeight="1" x14ac:dyDescent="0.25">
      <c r="A3" s="287"/>
      <c r="B3" s="287"/>
      <c r="C3" s="287"/>
      <c r="D3" s="287"/>
      <c r="E3" s="287"/>
      <c r="F3" s="287"/>
      <c r="G3" s="287"/>
      <c r="H3" s="287"/>
      <c r="I3" s="287"/>
    </row>
    <row r="4" spans="1:9" ht="18.75" customHeight="1" x14ac:dyDescent="0.25">
      <c r="A4" s="287"/>
      <c r="B4" s="287"/>
      <c r="C4" s="287"/>
      <c r="D4" s="287"/>
      <c r="E4" s="287"/>
      <c r="F4" s="287"/>
      <c r="G4" s="287"/>
      <c r="H4" s="287"/>
      <c r="I4" s="287"/>
    </row>
    <row r="5" spans="1:9" ht="18.75" customHeight="1" x14ac:dyDescent="0.25">
      <c r="A5" s="287"/>
      <c r="B5" s="287"/>
      <c r="C5" s="287"/>
      <c r="D5" s="287"/>
      <c r="E5" s="287"/>
      <c r="F5" s="287"/>
      <c r="G5" s="287"/>
      <c r="H5" s="287"/>
      <c r="I5" s="287"/>
    </row>
    <row r="6" spans="1:9" ht="18.75" customHeight="1" x14ac:dyDescent="0.25">
      <c r="A6" s="287"/>
      <c r="B6" s="287"/>
      <c r="C6" s="287"/>
      <c r="D6" s="287"/>
      <c r="E6" s="287"/>
      <c r="F6" s="287"/>
      <c r="G6" s="287"/>
      <c r="H6" s="287"/>
      <c r="I6" s="287"/>
    </row>
    <row r="7" spans="1:9" ht="18.75" customHeight="1" x14ac:dyDescent="0.25">
      <c r="A7" s="287"/>
      <c r="B7" s="287"/>
      <c r="C7" s="287"/>
      <c r="D7" s="287"/>
      <c r="E7" s="287"/>
      <c r="F7" s="287"/>
      <c r="G7" s="287"/>
      <c r="H7" s="287"/>
      <c r="I7" s="287"/>
    </row>
    <row r="8" spans="1:9" x14ac:dyDescent="0.25">
      <c r="A8" s="288" t="s">
        <v>45</v>
      </c>
      <c r="B8" s="288"/>
      <c r="C8" s="288"/>
      <c r="D8" s="288"/>
      <c r="E8" s="288"/>
      <c r="F8" s="288"/>
      <c r="G8" s="288"/>
      <c r="H8" s="288"/>
      <c r="I8" s="288"/>
    </row>
    <row r="9" spans="1:9" x14ac:dyDescent="0.25">
      <c r="A9" s="288"/>
      <c r="B9" s="288"/>
      <c r="C9" s="288"/>
      <c r="D9" s="288"/>
      <c r="E9" s="288"/>
      <c r="F9" s="288"/>
      <c r="G9" s="288"/>
      <c r="H9" s="288"/>
      <c r="I9" s="288"/>
    </row>
    <row r="10" spans="1:9" x14ac:dyDescent="0.25">
      <c r="A10" s="288"/>
      <c r="B10" s="288"/>
      <c r="C10" s="288"/>
      <c r="D10" s="288"/>
      <c r="E10" s="288"/>
      <c r="F10" s="288"/>
      <c r="G10" s="288"/>
      <c r="H10" s="288"/>
      <c r="I10" s="288"/>
    </row>
    <row r="11" spans="1:9" x14ac:dyDescent="0.25">
      <c r="A11" s="288"/>
      <c r="B11" s="288"/>
      <c r="C11" s="288"/>
      <c r="D11" s="288"/>
      <c r="E11" s="288"/>
      <c r="F11" s="288"/>
      <c r="G11" s="288"/>
      <c r="H11" s="288"/>
      <c r="I11" s="288"/>
    </row>
    <row r="12" spans="1:9" x14ac:dyDescent="0.25">
      <c r="A12" s="288"/>
      <c r="B12" s="288"/>
      <c r="C12" s="288"/>
      <c r="D12" s="288"/>
      <c r="E12" s="288"/>
      <c r="F12" s="288"/>
      <c r="G12" s="288"/>
      <c r="H12" s="288"/>
      <c r="I12" s="288"/>
    </row>
    <row r="13" spans="1:9" x14ac:dyDescent="0.25">
      <c r="A13" s="288"/>
      <c r="B13" s="288"/>
      <c r="C13" s="288"/>
      <c r="D13" s="288"/>
      <c r="E13" s="288"/>
      <c r="F13" s="288"/>
      <c r="G13" s="288"/>
      <c r="H13" s="288"/>
      <c r="I13" s="288"/>
    </row>
    <row r="14" spans="1:9" x14ac:dyDescent="0.25">
      <c r="A14" s="288"/>
      <c r="B14" s="288"/>
      <c r="C14" s="288"/>
      <c r="D14" s="288"/>
      <c r="E14" s="288"/>
      <c r="F14" s="288"/>
      <c r="G14" s="288"/>
      <c r="H14" s="288"/>
      <c r="I14" s="288"/>
    </row>
    <row r="15" spans="1:9" ht="19.5" customHeight="1" x14ac:dyDescent="0.3">
      <c r="A15" s="50"/>
    </row>
    <row r="16" spans="1:9" ht="19.5" customHeight="1" x14ac:dyDescent="0.3">
      <c r="A16" s="321" t="s">
        <v>30</v>
      </c>
      <c r="B16" s="322"/>
      <c r="C16" s="322"/>
      <c r="D16" s="322"/>
      <c r="E16" s="322"/>
      <c r="F16" s="322"/>
      <c r="G16" s="322"/>
      <c r="H16" s="323"/>
    </row>
    <row r="17" spans="1:14" ht="20.25" customHeight="1" x14ac:dyDescent="0.25">
      <c r="A17" s="324" t="s">
        <v>46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52" t="s">
        <v>32</v>
      </c>
      <c r="B18" s="320" t="s">
        <v>5</v>
      </c>
      <c r="C18" s="320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325" t="s">
        <v>9</v>
      </c>
      <c r="C20" s="325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325" t="s">
        <v>9</v>
      </c>
      <c r="C21" s="325"/>
      <c r="D21" s="325"/>
      <c r="E21" s="325"/>
      <c r="F21" s="325"/>
      <c r="G21" s="325"/>
      <c r="H21" s="325"/>
      <c r="I21" s="56"/>
    </row>
    <row r="22" spans="1:14" ht="26.25" customHeight="1" x14ac:dyDescent="0.4">
      <c r="A22" s="52" t="s">
        <v>36</v>
      </c>
      <c r="B22" s="57">
        <v>42547.34443287037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>
        <v>42548.34443287037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0" t="s">
        <v>124</v>
      </c>
      <c r="C26" s="320"/>
    </row>
    <row r="27" spans="1:14" ht="26.25" customHeight="1" x14ac:dyDescent="0.4">
      <c r="A27" s="61" t="s">
        <v>47</v>
      </c>
      <c r="B27" s="318" t="s">
        <v>125</v>
      </c>
      <c r="C27" s="318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48</v>
      </c>
      <c r="B29" s="63">
        <v>0</v>
      </c>
      <c r="C29" s="295" t="s">
        <v>49</v>
      </c>
      <c r="D29" s="296"/>
      <c r="E29" s="296"/>
      <c r="F29" s="296"/>
      <c r="G29" s="297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361.37</v>
      </c>
      <c r="C31" s="298" t="s">
        <v>52</v>
      </c>
      <c r="D31" s="299"/>
      <c r="E31" s="299"/>
      <c r="F31" s="299"/>
      <c r="G31" s="299"/>
      <c r="H31" s="300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370.37</v>
      </c>
      <c r="C32" s="298" t="s">
        <v>54</v>
      </c>
      <c r="D32" s="299"/>
      <c r="E32" s="299"/>
      <c r="F32" s="299"/>
      <c r="G32" s="299"/>
      <c r="H32" s="30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0.97569997569997569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100</v>
      </c>
      <c r="C36" s="51"/>
      <c r="D36" s="301" t="s">
        <v>58</v>
      </c>
      <c r="E36" s="319"/>
      <c r="F36" s="301" t="s">
        <v>59</v>
      </c>
      <c r="G36" s="30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5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100</v>
      </c>
      <c r="C38" s="83">
        <v>1</v>
      </c>
      <c r="D38" s="84">
        <v>11605548</v>
      </c>
      <c r="E38" s="85">
        <f>IF(ISBLANK(D38),"-",$D$48/$D$45*D38)</f>
        <v>10968671.801226024</v>
      </c>
      <c r="F38" s="84">
        <v>11488473</v>
      </c>
      <c r="G38" s="86">
        <f>IF(ISBLANK(F38),"-",$D$48/$F$45*F38)</f>
        <v>11225126.048094749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11574855</v>
      </c>
      <c r="E39" s="90">
        <f>IF(ISBLANK(D39),"-",$D$48/$D$45*D39)</f>
        <v>10939663.137128901</v>
      </c>
      <c r="F39" s="89">
        <v>11502046</v>
      </c>
      <c r="G39" s="91">
        <f>IF(ISBLANK(F39),"-",$D$48/$F$45*F39)</f>
        <v>11238387.918131854</v>
      </c>
      <c r="I39" s="303">
        <f>ABS((F43/D43*D42)-F42)/D42</f>
        <v>2.4872149135367831E-2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11569639</v>
      </c>
      <c r="E40" s="90">
        <f>IF(ISBLANK(D40),"-",$D$48/$D$45*D40)</f>
        <v>10934733.374905247</v>
      </c>
      <c r="F40" s="89">
        <v>11487372</v>
      </c>
      <c r="G40" s="91">
        <f>IF(ISBLANK(F40),"-",$D$48/$F$45*F40)</f>
        <v>11224050.286000088</v>
      </c>
      <c r="I40" s="303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11583347.333333334</v>
      </c>
      <c r="E42" s="100">
        <f>AVERAGE(E38:E41)</f>
        <v>10947689.437753391</v>
      </c>
      <c r="F42" s="99">
        <f>AVERAGE(F38:F41)</f>
        <v>11492630.333333334</v>
      </c>
      <c r="G42" s="101">
        <f>AVERAGE(G38:G41)</f>
        <v>11229188.084075565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21.71</v>
      </c>
      <c r="E43" s="92"/>
      <c r="F43" s="104">
        <v>21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21.182446472446472</v>
      </c>
      <c r="E44" s="107"/>
      <c r="F44" s="106">
        <f>F43*$B$34</f>
        <v>20.48969948969949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2000</v>
      </c>
      <c r="C45" s="105" t="s">
        <v>76</v>
      </c>
      <c r="D45" s="109">
        <f>D44*$B$30/100</f>
        <v>21.161264025974027</v>
      </c>
      <c r="E45" s="110"/>
      <c r="F45" s="109">
        <f>F44*$B$30/100</f>
        <v>20.469209790209792</v>
      </c>
      <c r="H45" s="102"/>
    </row>
    <row r="46" spans="1:14" ht="19.5" customHeight="1" x14ac:dyDescent="0.3">
      <c r="A46" s="289" t="s">
        <v>77</v>
      </c>
      <c r="B46" s="290"/>
      <c r="C46" s="105" t="s">
        <v>78</v>
      </c>
      <c r="D46" s="111">
        <f>D45/$B$45</f>
        <v>1.0580632012987014E-2</v>
      </c>
      <c r="E46" s="112"/>
      <c r="F46" s="113">
        <f>F45/$B$45</f>
        <v>1.0234604895104896E-2</v>
      </c>
      <c r="H46" s="102"/>
    </row>
    <row r="47" spans="1:14" ht="27" customHeight="1" x14ac:dyDescent="0.4">
      <c r="A47" s="291"/>
      <c r="B47" s="292"/>
      <c r="C47" s="114" t="s">
        <v>79</v>
      </c>
      <c r="D47" s="115">
        <v>0.01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20.498104435896728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11088438.760914477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1.3951576358637547E-2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Levofloxacin hemihydrate equivalent to Levofloxacin 250mg.</v>
      </c>
    </row>
    <row r="56" spans="1:12" ht="26.25" customHeight="1" x14ac:dyDescent="0.4">
      <c r="A56" s="129" t="s">
        <v>86</v>
      </c>
      <c r="B56" s="130">
        <v>250</v>
      </c>
      <c r="C56" s="51" t="str">
        <f>B20</f>
        <v>Levofloxacin hemihydrate equivalent to Levofloxacin 250mg.</v>
      </c>
      <c r="H56" s="131"/>
    </row>
    <row r="57" spans="1:12" ht="18.75" x14ac:dyDescent="0.3">
      <c r="A57" s="128" t="s">
        <v>87</v>
      </c>
      <c r="B57" s="220">
        <f>Uniformity!C46</f>
        <v>364.1755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250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5</v>
      </c>
      <c r="C60" s="306" t="s">
        <v>93</v>
      </c>
      <c r="D60" s="309">
        <v>364.13</v>
      </c>
      <c r="E60" s="134">
        <v>1</v>
      </c>
      <c r="F60" s="135">
        <v>11280855</v>
      </c>
      <c r="G60" s="221">
        <f>IF(ISBLANK(F60),"-",(F60/$D$50*$D$47*$B$68)*($B$57/$D$60))</f>
        <v>254.36999848919078</v>
      </c>
      <c r="H60" s="136">
        <f t="shared" ref="H60:H71" si="0">IF(ISBLANK(F60),"-",G60/$B$56)</f>
        <v>1.0174799939567631</v>
      </c>
      <c r="L60" s="64"/>
    </row>
    <row r="61" spans="1:12" s="3" customFormat="1" ht="26.25" customHeight="1" x14ac:dyDescent="0.4">
      <c r="A61" s="76" t="s">
        <v>94</v>
      </c>
      <c r="B61" s="77">
        <v>50</v>
      </c>
      <c r="C61" s="307"/>
      <c r="D61" s="310"/>
      <c r="E61" s="137">
        <v>2</v>
      </c>
      <c r="F61" s="89">
        <v>11649605</v>
      </c>
      <c r="G61" s="222">
        <f>IF(ISBLANK(F61),"-",(F61/$D$50*$D$47*$B$68)*($B$57/$D$60))</f>
        <v>262.6848768333312</v>
      </c>
      <c r="H61" s="138">
        <f t="shared" si="0"/>
        <v>1.0507395073333248</v>
      </c>
      <c r="L61" s="64"/>
    </row>
    <row r="62" spans="1:12" s="3" customFormat="1" ht="26.25" customHeight="1" x14ac:dyDescent="0.4">
      <c r="A62" s="76" t="s">
        <v>95</v>
      </c>
      <c r="B62" s="77">
        <v>5</v>
      </c>
      <c r="C62" s="307"/>
      <c r="D62" s="310"/>
      <c r="E62" s="137">
        <v>3</v>
      </c>
      <c r="F62" s="139">
        <v>11553707</v>
      </c>
      <c r="G62" s="222">
        <f>IF(ISBLANK(F62),"-",(F62/$D$50*$D$47*$B$68)*($B$57/$D$60))</f>
        <v>260.52248984093433</v>
      </c>
      <c r="H62" s="138">
        <f t="shared" si="0"/>
        <v>1.0420899593637374</v>
      </c>
      <c r="L62" s="64"/>
    </row>
    <row r="63" spans="1:12" ht="27" customHeight="1" x14ac:dyDescent="0.4">
      <c r="A63" s="76" t="s">
        <v>96</v>
      </c>
      <c r="B63" s="77">
        <v>50</v>
      </c>
      <c r="C63" s="317"/>
      <c r="D63" s="31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306" t="s">
        <v>98</v>
      </c>
      <c r="D64" s="309">
        <v>365.98</v>
      </c>
      <c r="E64" s="134">
        <v>1</v>
      </c>
      <c r="F64" s="135"/>
      <c r="G64" s="223" t="str">
        <f>IF(ISBLANK(F64),"-",(F64/$D$50*$D$47*$B$68)*($B$57/$D$64))</f>
        <v>-</v>
      </c>
      <c r="H64" s="142" t="str">
        <f t="shared" si="0"/>
        <v>-</v>
      </c>
    </row>
    <row r="65" spans="1:8" ht="26.25" customHeight="1" x14ac:dyDescent="0.4">
      <c r="A65" s="76" t="s">
        <v>99</v>
      </c>
      <c r="B65" s="77">
        <v>1</v>
      </c>
      <c r="C65" s="307"/>
      <c r="D65" s="310"/>
      <c r="E65" s="137">
        <v>2</v>
      </c>
      <c r="F65" s="89">
        <v>11570209</v>
      </c>
      <c r="G65" s="224">
        <f>IF(ISBLANK(F65),"-",(F65/$D$50*$D$47*$B$68)*($B$57/$D$64))</f>
        <v>259.57578895872535</v>
      </c>
      <c r="H65" s="143">
        <f t="shared" si="0"/>
        <v>1.0383031558349014</v>
      </c>
    </row>
    <row r="66" spans="1:8" ht="26.25" customHeight="1" x14ac:dyDescent="0.4">
      <c r="A66" s="76" t="s">
        <v>100</v>
      </c>
      <c r="B66" s="77">
        <v>1</v>
      </c>
      <c r="C66" s="307"/>
      <c r="D66" s="310"/>
      <c r="E66" s="137">
        <v>3</v>
      </c>
      <c r="F66" s="89">
        <v>11708471</v>
      </c>
      <c r="G66" s="224">
        <f>IF(ISBLANK(F66),"-",(F66/$D$50*$D$47*$B$68)*($B$57/$D$64))</f>
        <v>262.67767482206733</v>
      </c>
      <c r="H66" s="143">
        <f t="shared" si="0"/>
        <v>1.0507106992882693</v>
      </c>
    </row>
    <row r="67" spans="1:8" ht="27" customHeight="1" x14ac:dyDescent="0.4">
      <c r="A67" s="76" t="s">
        <v>101</v>
      </c>
      <c r="B67" s="77">
        <v>1</v>
      </c>
      <c r="C67" s="317"/>
      <c r="D67" s="31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25000</v>
      </c>
      <c r="C68" s="306" t="s">
        <v>103</v>
      </c>
      <c r="D68" s="309">
        <v>362.47</v>
      </c>
      <c r="E68" s="134">
        <v>1</v>
      </c>
      <c r="F68" s="135">
        <v>11574552</v>
      </c>
      <c r="G68" s="223">
        <f>IF(ISBLANK(F68),"-",(F68/$D$50*$D$47*$B$68)*($B$57/$D$68))</f>
        <v>262.187784714055</v>
      </c>
      <c r="H68" s="138">
        <f t="shared" si="0"/>
        <v>1.0487511388562201</v>
      </c>
    </row>
    <row r="69" spans="1:8" ht="27" customHeight="1" x14ac:dyDescent="0.4">
      <c r="A69" s="124" t="s">
        <v>104</v>
      </c>
      <c r="B69" s="146">
        <f>(D47*B68)/B56*B57</f>
        <v>364.1755</v>
      </c>
      <c r="C69" s="307"/>
      <c r="D69" s="310"/>
      <c r="E69" s="137">
        <v>2</v>
      </c>
      <c r="F69" s="89">
        <v>11567609</v>
      </c>
      <c r="G69" s="224">
        <f>IF(ISBLANK(F69),"-",(F69/$D$50*$D$47*$B$68)*($B$57/$D$68))</f>
        <v>262.03051125852346</v>
      </c>
      <c r="H69" s="138">
        <f t="shared" si="0"/>
        <v>1.0481220450340938</v>
      </c>
    </row>
    <row r="70" spans="1:8" ht="26.25" customHeight="1" x14ac:dyDescent="0.4">
      <c r="A70" s="312" t="s">
        <v>77</v>
      </c>
      <c r="B70" s="313"/>
      <c r="C70" s="307"/>
      <c r="D70" s="310"/>
      <c r="E70" s="137">
        <v>3</v>
      </c>
      <c r="F70" s="89">
        <v>11622594</v>
      </c>
      <c r="G70" s="224">
        <f>IF(ISBLANK(F70),"-",(F70/$D$50*$D$47*$B$68)*($B$57/$D$68))</f>
        <v>263.27603638489563</v>
      </c>
      <c r="H70" s="138">
        <f t="shared" si="0"/>
        <v>1.0531041455395824</v>
      </c>
    </row>
    <row r="71" spans="1:8" ht="27" customHeight="1" x14ac:dyDescent="0.4">
      <c r="A71" s="314"/>
      <c r="B71" s="315"/>
      <c r="C71" s="308"/>
      <c r="D71" s="31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260.91564516271535</v>
      </c>
      <c r="H72" s="151">
        <f>AVERAGE(H60:H71)</f>
        <v>1.0436625806508615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1.1170534794374368E-2</v>
      </c>
      <c r="H73" s="226">
        <f>STDEV(H60:H71)/H72</f>
        <v>1.1170534794374343E-2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8</v>
      </c>
      <c r="H74" s="155">
        <f>COUNT(H60:H71)</f>
        <v>8</v>
      </c>
    </row>
    <row r="76" spans="1:8" ht="26.25" customHeight="1" x14ac:dyDescent="0.4">
      <c r="A76" s="60" t="s">
        <v>105</v>
      </c>
      <c r="B76" s="156" t="s">
        <v>106</v>
      </c>
      <c r="C76" s="293" t="str">
        <f>B20</f>
        <v>Levofloxacin hemihydrate equivalent to Levofloxacin 250mg.</v>
      </c>
      <c r="D76" s="293"/>
      <c r="E76" s="157" t="s">
        <v>107</v>
      </c>
      <c r="F76" s="157"/>
      <c r="G76" s="158">
        <f>H72</f>
        <v>1.0436625806508615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6" t="str">
        <f>B26</f>
        <v>Levofloxacin Hemihydrate</v>
      </c>
      <c r="C79" s="316"/>
    </row>
    <row r="80" spans="1:8" ht="26.25" customHeight="1" x14ac:dyDescent="0.4">
      <c r="A80" s="61" t="s">
        <v>47</v>
      </c>
      <c r="B80" s="316" t="str">
        <f>B27</f>
        <v>L11-2</v>
      </c>
      <c r="C80" s="316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48</v>
      </c>
      <c r="B82" s="63">
        <v>0</v>
      </c>
      <c r="C82" s="295" t="s">
        <v>49</v>
      </c>
      <c r="D82" s="296"/>
      <c r="E82" s="296"/>
      <c r="F82" s="296"/>
      <c r="G82" s="297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361.37</v>
      </c>
      <c r="C84" s="298" t="s">
        <v>110</v>
      </c>
      <c r="D84" s="299"/>
      <c r="E84" s="299"/>
      <c r="F84" s="299"/>
      <c r="G84" s="299"/>
      <c r="H84" s="300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370.37</v>
      </c>
      <c r="C85" s="298" t="s">
        <v>111</v>
      </c>
      <c r="D85" s="299"/>
      <c r="E85" s="299"/>
      <c r="F85" s="299"/>
      <c r="G85" s="299"/>
      <c r="H85" s="30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0.97569997569997569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100</v>
      </c>
      <c r="D89" s="161" t="s">
        <v>58</v>
      </c>
      <c r="E89" s="162"/>
      <c r="F89" s="301" t="s">
        <v>59</v>
      </c>
      <c r="G89" s="302"/>
    </row>
    <row r="90" spans="1:12" ht="27" customHeight="1" x14ac:dyDescent="0.4">
      <c r="A90" s="76" t="s">
        <v>60</v>
      </c>
      <c r="B90" s="77">
        <v>3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100</v>
      </c>
      <c r="C91" s="165">
        <v>1</v>
      </c>
      <c r="D91" s="84">
        <v>0.73699999999999999</v>
      </c>
      <c r="E91" s="85">
        <f>IF(ISBLANK(D91),"-",$D$101/$D$98*D91)</f>
        <v>0.75037836898348287</v>
      </c>
      <c r="F91" s="84">
        <v>0.76349999999999996</v>
      </c>
      <c r="G91" s="86">
        <f>IF(ISBLANK(F91),"-",$D$101/$F$98*F91)</f>
        <v>0.75654693563169606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>
        <v>0.74019999999999997</v>
      </c>
      <c r="E92" s="90">
        <f>IF(ISBLANK(D92),"-",$D$101/$D$98*D92)</f>
        <v>0.75363645688137593</v>
      </c>
      <c r="F92" s="89">
        <v>0.76449999999999996</v>
      </c>
      <c r="G92" s="91">
        <f>IF(ISBLANK(F92),"-",$D$101/$F$98*F92)</f>
        <v>0.75753782880213705</v>
      </c>
      <c r="I92" s="303">
        <f>ABS((F96/D96*D95)-F95)/D95</f>
        <v>5.293311186525259E-3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>
        <v>0.74209999999999998</v>
      </c>
      <c r="E93" s="90">
        <f>IF(ISBLANK(D93),"-",$D$101/$D$98*D93)</f>
        <v>0.75557094657074986</v>
      </c>
      <c r="F93" s="89">
        <v>0.7641</v>
      </c>
      <c r="G93" s="91">
        <f>IF(ISBLANK(F93),"-",$D$101/$F$98*F93)</f>
        <v>0.75714147153396072</v>
      </c>
      <c r="I93" s="303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0.73976666666666657</v>
      </c>
      <c r="E95" s="100">
        <f>AVERAGE(E91:E94)</f>
        <v>0.75319525747853622</v>
      </c>
      <c r="F95" s="170">
        <f>AVERAGE(F91:F94)</f>
        <v>0.76403333333333334</v>
      </c>
      <c r="G95" s="171">
        <f>AVERAGE(G91:G94)</f>
        <v>0.75707541198926454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27.99</v>
      </c>
      <c r="E96" s="92"/>
      <c r="F96" s="104">
        <v>28.76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27.309842319842318</v>
      </c>
      <c r="E97" s="107"/>
      <c r="F97" s="106">
        <f>F96*$B$87</f>
        <v>28.061131301131301</v>
      </c>
    </row>
    <row r="98" spans="1:10" ht="19.5" customHeight="1" x14ac:dyDescent="0.3">
      <c r="A98" s="76" t="s">
        <v>75</v>
      </c>
      <c r="B98" s="176">
        <f>(B97/B96)*(B95/B94)*(B93/B92)*(B91/B90)*B89</f>
        <v>3333.3333333333335</v>
      </c>
      <c r="C98" s="174" t="s">
        <v>114</v>
      </c>
      <c r="D98" s="177">
        <f>D97*$B$83/100</f>
        <v>27.282532477522476</v>
      </c>
      <c r="E98" s="110"/>
      <c r="F98" s="109">
        <f>F97*$B$83/100</f>
        <v>28.033070169830172</v>
      </c>
    </row>
    <row r="99" spans="1:10" ht="19.5" customHeight="1" x14ac:dyDescent="0.3">
      <c r="A99" s="289" t="s">
        <v>77</v>
      </c>
      <c r="B99" s="304"/>
      <c r="C99" s="174" t="s">
        <v>115</v>
      </c>
      <c r="D99" s="178">
        <f>D98/$B$98</f>
        <v>8.1847597432567424E-3</v>
      </c>
      <c r="E99" s="110"/>
      <c r="F99" s="113">
        <f>F98/$B$98</f>
        <v>8.4099210509490513E-3</v>
      </c>
      <c r="G99" s="179"/>
      <c r="H99" s="102"/>
    </row>
    <row r="100" spans="1:10" ht="19.5" customHeight="1" x14ac:dyDescent="0.3">
      <c r="A100" s="291"/>
      <c r="B100" s="305"/>
      <c r="C100" s="174" t="s">
        <v>79</v>
      </c>
      <c r="D100" s="180">
        <f>$B$56/$B$116</f>
        <v>8.3333333333333315E-3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27.777777777777771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28.469589494301001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0.7551353347339006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3.5952927688618322E-3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3</v>
      </c>
      <c r="C108" s="195">
        <v>1</v>
      </c>
      <c r="D108" s="196">
        <v>0.76470000000000005</v>
      </c>
      <c r="E108" s="227">
        <f t="shared" ref="E108:E113" si="1">IF(ISBLANK(D108),"-",D108/$D$103*$D$100*$B$116)</f>
        <v>253.16654009756735</v>
      </c>
      <c r="F108" s="197">
        <f t="shared" ref="F108:F113" si="2">IF(ISBLANK(D108), "-", E108/$B$56)</f>
        <v>1.0126661603902694</v>
      </c>
    </row>
    <row r="109" spans="1:10" ht="26.25" customHeight="1" x14ac:dyDescent="0.4">
      <c r="A109" s="76" t="s">
        <v>94</v>
      </c>
      <c r="B109" s="77">
        <v>100</v>
      </c>
      <c r="C109" s="195">
        <v>2</v>
      </c>
      <c r="D109" s="196">
        <v>0.77439999999999998</v>
      </c>
      <c r="E109" s="228">
        <f t="shared" si="1"/>
        <v>256.3778849896118</v>
      </c>
      <c r="F109" s="198">
        <f t="shared" si="2"/>
        <v>1.0255115399584471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0.76270000000000004</v>
      </c>
      <c r="E110" s="228">
        <f t="shared" si="1"/>
        <v>252.50440713013552</v>
      </c>
      <c r="F110" s="198">
        <f t="shared" si="2"/>
        <v>1.010017628520542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0.75890000000000002</v>
      </c>
      <c r="E111" s="228">
        <f t="shared" si="1"/>
        <v>251.24635449201497</v>
      </c>
      <c r="F111" s="198">
        <f t="shared" si="2"/>
        <v>1.00498541796806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0.77129999999999999</v>
      </c>
      <c r="E112" s="228">
        <f t="shared" si="1"/>
        <v>255.35157889009241</v>
      </c>
      <c r="F112" s="198">
        <f t="shared" si="2"/>
        <v>1.0214063155603696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0.76070000000000004</v>
      </c>
      <c r="E113" s="229">
        <f t="shared" si="1"/>
        <v>251.84227416270366</v>
      </c>
      <c r="F113" s="201">
        <f t="shared" si="2"/>
        <v>1.0073690966508146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253.41483996035427</v>
      </c>
      <c r="F115" s="204">
        <f>AVERAGE(F108:F113)</f>
        <v>1.013659359841417</v>
      </c>
    </row>
    <row r="116" spans="1:10" ht="27" customHeight="1" x14ac:dyDescent="0.4">
      <c r="A116" s="76" t="s">
        <v>102</v>
      </c>
      <c r="B116" s="108">
        <f>(B115/B114)*(B113/B112)*(B111/B110)*(B109/B108)*B107</f>
        <v>30000.000000000004</v>
      </c>
      <c r="C116" s="205"/>
      <c r="D116" s="168" t="s">
        <v>83</v>
      </c>
      <c r="E116" s="206">
        <f>STDEV(E108:E113)/E115</f>
        <v>8.0090110821440137E-3</v>
      </c>
      <c r="F116" s="206">
        <f>STDEV(F108:F113)/F115</f>
        <v>8.009011082143986E-3</v>
      </c>
      <c r="I116" s="50"/>
    </row>
    <row r="117" spans="1:10" ht="27" customHeight="1" x14ac:dyDescent="0.4">
      <c r="A117" s="289" t="s">
        <v>77</v>
      </c>
      <c r="B117" s="290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91"/>
      <c r="B118" s="29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293" t="str">
        <f>B20</f>
        <v>Levofloxacin hemihydrate equivalent to Levofloxacin 250mg.</v>
      </c>
      <c r="D120" s="293"/>
      <c r="E120" s="157" t="s">
        <v>123</v>
      </c>
      <c r="F120" s="157"/>
      <c r="G120" s="158">
        <f>F115</f>
        <v>1.013659359841417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94" t="s">
        <v>25</v>
      </c>
      <c r="C122" s="294"/>
      <c r="E122" s="163" t="s">
        <v>26</v>
      </c>
      <c r="F122" s="212"/>
      <c r="G122" s="294" t="s">
        <v>27</v>
      </c>
      <c r="H122" s="294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Levofoxacin</vt:lpstr>
      <vt:lpstr>Levofoxacin!Print_Area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2016-06-28T11:19:17Z</cp:lastPrinted>
  <dcterms:created xsi:type="dcterms:W3CDTF">2005-07-05T10:19:27Z</dcterms:created>
  <dcterms:modified xsi:type="dcterms:W3CDTF">2016-06-28T11:38:00Z</dcterms:modified>
</cp:coreProperties>
</file>