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390" yWindow="555" windowWidth="19815" windowHeight="9405"/>
  </bookViews>
  <sheets>
    <sheet name="SST" sheetId="1" r:id="rId1"/>
    <sheet name="Uniformity" sheetId="2" r:id="rId2"/>
    <sheet name="Ethambutoldihydrochlorid" sheetId="3" r:id="rId3"/>
  </sheets>
  <definedNames>
    <definedName name="_xlnm.Print_Area" localSheetId="2">Ethambutoldihydrochlorid!$A$1:$I$125</definedName>
    <definedName name="_xlnm.Print_Area" localSheetId="1">Uniformity!$A$1:$F$54</definedName>
  </definedNames>
  <calcPr calcId="145621"/>
</workbook>
</file>

<file path=xl/calcChain.xml><?xml version="1.0" encoding="utf-8"?>
<calcChain xmlns="http://schemas.openxmlformats.org/spreadsheetml/2006/main">
  <c r="B26" i="3" l="1"/>
  <c r="C120" i="3" l="1"/>
  <c r="B116" i="3"/>
  <c r="D100" i="3" s="1"/>
  <c r="B98" i="3"/>
  <c r="F95" i="3"/>
  <c r="D95" i="3"/>
  <c r="B87" i="3"/>
  <c r="F97" i="3" s="1"/>
  <c r="B81" i="3"/>
  <c r="B83" i="3" s="1"/>
  <c r="B80" i="3"/>
  <c r="B79" i="3"/>
  <c r="C76" i="3"/>
  <c r="B68" i="3"/>
  <c r="C56" i="3"/>
  <c r="B55" i="3"/>
  <c r="B45" i="3"/>
  <c r="D48" i="3" s="1"/>
  <c r="F42" i="3"/>
  <c r="I39" i="3" s="1"/>
  <c r="D42" i="3"/>
  <c r="B34" i="3"/>
  <c r="D44" i="3" s="1"/>
  <c r="B30" i="3"/>
  <c r="C46" i="2"/>
  <c r="D50" i="2" s="1"/>
  <c r="C45" i="2"/>
  <c r="C19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D37" i="2" l="1"/>
  <c r="D41" i="2"/>
  <c r="D29" i="2"/>
  <c r="D33" i="2"/>
  <c r="D25" i="2"/>
  <c r="D101" i="3"/>
  <c r="D102" i="3" s="1"/>
  <c r="I92" i="3"/>
  <c r="D97" i="3"/>
  <c r="D49" i="3"/>
  <c r="D45" i="3"/>
  <c r="D46" i="3" s="1"/>
  <c r="E38" i="3"/>
  <c r="D98" i="3"/>
  <c r="E94" i="3" s="1"/>
  <c r="F98" i="3"/>
  <c r="G92" i="3" s="1"/>
  <c r="D27" i="2"/>
  <c r="D31" i="2"/>
  <c r="D35" i="2"/>
  <c r="D39" i="2"/>
  <c r="D43" i="2"/>
  <c r="C49" i="2"/>
  <c r="F44" i="3"/>
  <c r="F45" i="3" s="1"/>
  <c r="G39" i="3" s="1"/>
  <c r="D24" i="2"/>
  <c r="D28" i="2"/>
  <c r="D32" i="2"/>
  <c r="D36" i="2"/>
  <c r="D40" i="2"/>
  <c r="D49" i="2"/>
  <c r="B57" i="3"/>
  <c r="B69" i="3" s="1"/>
  <c r="E91" i="3"/>
  <c r="C50" i="2"/>
  <c r="D26" i="2"/>
  <c r="D30" i="2"/>
  <c r="D34" i="2"/>
  <c r="D38" i="2"/>
  <c r="D42" i="2"/>
  <c r="B49" i="2"/>
  <c r="E92" i="3"/>
  <c r="G93" i="3" l="1"/>
  <c r="E39" i="3"/>
  <c r="E40" i="3"/>
  <c r="E41" i="3"/>
  <c r="G38" i="3"/>
  <c r="G94" i="3"/>
  <c r="G41" i="3"/>
  <c r="F46" i="3"/>
  <c r="G91" i="3"/>
  <c r="F99" i="3"/>
  <c r="D99" i="3"/>
  <c r="E93" i="3"/>
  <c r="E95" i="3" s="1"/>
  <c r="G40" i="3"/>
  <c r="G95" i="3" l="1"/>
  <c r="D50" i="3"/>
  <c r="G71" i="3" s="1"/>
  <c r="H71" i="3" s="1"/>
  <c r="E42" i="3"/>
  <c r="G42" i="3"/>
  <c r="D103" i="3"/>
  <c r="E113" i="3" s="1"/>
  <c r="F113" i="3" s="1"/>
  <c r="D105" i="3"/>
  <c r="D52" i="3"/>
  <c r="E109" i="3" l="1"/>
  <c r="F109" i="3" s="1"/>
  <c r="E110" i="3"/>
  <c r="F110" i="3" s="1"/>
  <c r="E112" i="3"/>
  <c r="F112" i="3" s="1"/>
  <c r="G64" i="3"/>
  <c r="H64" i="3" s="1"/>
  <c r="D104" i="3"/>
  <c r="E111" i="3"/>
  <c r="F111" i="3" s="1"/>
  <c r="E108" i="3"/>
  <c r="E117" i="3" s="1"/>
  <c r="G65" i="3"/>
  <c r="H65" i="3" s="1"/>
  <c r="G70" i="3"/>
  <c r="H70" i="3" s="1"/>
  <c r="G66" i="3"/>
  <c r="H66" i="3" s="1"/>
  <c r="G61" i="3"/>
  <c r="H61" i="3" s="1"/>
  <c r="D51" i="3"/>
  <c r="G69" i="3"/>
  <c r="H69" i="3" s="1"/>
  <c r="G63" i="3"/>
  <c r="H63" i="3" s="1"/>
  <c r="G60" i="3"/>
  <c r="H60" i="3" s="1"/>
  <c r="G68" i="3"/>
  <c r="H68" i="3" s="1"/>
  <c r="G67" i="3"/>
  <c r="H67" i="3" s="1"/>
  <c r="G62" i="3"/>
  <c r="H62" i="3" s="1"/>
  <c r="E115" i="3" l="1"/>
  <c r="E116" i="3" s="1"/>
  <c r="F108" i="3"/>
  <c r="F117" i="3" s="1"/>
  <c r="G72" i="3"/>
  <c r="G73" i="3" s="1"/>
  <c r="G74" i="3"/>
  <c r="H74" i="3"/>
  <c r="H72" i="3"/>
  <c r="F115" i="3" l="1"/>
  <c r="G120" i="3" s="1"/>
  <c r="G76" i="3"/>
  <c r="H73" i="3"/>
  <c r="F116" i="3" l="1"/>
</calcChain>
</file>

<file path=xl/sharedStrings.xml><?xml version="1.0" encoding="utf-8"?>
<sst xmlns="http://schemas.openxmlformats.org/spreadsheetml/2006/main" count="234" uniqueCount="126">
  <si>
    <t>HPLC System Suitability Report</t>
  </si>
  <si>
    <t>Analysis Data</t>
  </si>
  <si>
    <t>Assay</t>
  </si>
  <si>
    <t>Sample(s)</t>
  </si>
  <si>
    <t>Reference Substance:</t>
  </si>
  <si>
    <t>EMB-FATOL TABLETS</t>
  </si>
  <si>
    <t>% age Purity:</t>
  </si>
  <si>
    <t>NDQD2016061121</t>
  </si>
  <si>
    <t>Weight (mg):</t>
  </si>
  <si>
    <t>Ethambutol</t>
  </si>
  <si>
    <t>Standard Conc (mg/mL):</t>
  </si>
  <si>
    <t>Ethambutol 100mg</t>
  </si>
  <si>
    <t>2016-06-10 14:44:18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</si>
  <si>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</si>
  <si>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</si>
  <si>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</si>
  <si>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</si>
  <si>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</si>
  <si>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</si>
  <si>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</si>
  <si>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</si>
  <si>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</si>
  <si>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</si>
  <si>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</si>
  <si>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</si>
  <si>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</si>
  <si>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</si>
  <si>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</si>
  <si>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</si>
  <si>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</si>
  <si>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</si>
  <si>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</si>
  <si>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</si>
  <si>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</si>
  <si>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</si>
  <si>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</si>
  <si>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</si>
  <si>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</si>
  <si>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</si>
  <si>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</si>
  <si>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</si>
  <si>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</si>
  <si>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</si>
  <si>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</si>
  <si>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</si>
  <si>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</si>
  <si>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</si>
  <si>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</si>
  <si>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</si>
  <si>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</si>
  <si>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</si>
  <si>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</si>
  <si>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</si>
  <si>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</si>
  <si>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</si>
  <si>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</si>
  <si>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</si>
  <si>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</si>
  <si>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</si>
  <si>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</si>
  <si>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</si>
  <si>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</si>
  <si>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</si>
  <si>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</si>
  <si>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</si>
  <si>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</si>
  <si>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</si>
  <si>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</si>
  <si>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</si>
  <si>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</si>
  <si>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</si>
  <si>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</si>
  <si>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</si>
  <si>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</si>
  <si>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</si>
  <si>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</si>
  <si>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</si>
  <si>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</si>
  <si>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</si>
  <si>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</si>
  <si>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</si>
  <si>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</si>
  <si>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</si>
  <si>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</si>
  <si>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</si>
  <si>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</si>
  <si>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</si>
  <si>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</si>
  <si>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</si>
  <si>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</si>
  <si>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</si>
  <si>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</si>
  <si>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</si>
  <si>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</si>
  <si>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</si>
  <si>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</si>
  <si>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</si>
  <si>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</si>
  <si>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</si>
  <si>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</si>
  <si>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</si>
  <si>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</si>
  <si>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</si>
  <si>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</si>
  <si>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</si>
  <si>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</si>
  <si>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</si>
  <si>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</si>
  <si>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</si>
  <si>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</si>
  <si>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</si>
  <si>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</si>
  <si>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</si>
  <si>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</si>
  <si>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</si>
  <si>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</si>
  <si>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</si>
  <si>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</si>
  <si>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</si>
  <si>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</si>
  <si>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</si>
  <si>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</si>
  <si>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</si>
  <si>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</si>
  <si>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</si>
  <si>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E12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</si>
</sst>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</numFmts>
  <fonts count="26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u/>
      <sz val="1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vertAlign val="superscript"/>
      <sz val="14"/>
      <color rgb="FF000000"/>
      <name val="Book Antiqua"/>
    </font>
    <font>
      <sz val="10"/>
      <color rgb="FF000000"/>
      <name val="Arial"/>
    </font>
    <font>
      <b/>
      <sz val="20"/>
      <color rgb="FF000000"/>
      <name val="Book Antiqua"/>
      <family val="1"/>
    </font>
    <font>
      <sz val="11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3" fillId="2" borderId="0"/>
  </cellStyleXfs>
  <cellXfs count="332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7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7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8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9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0" fillId="2" borderId="0" xfId="0" applyFont="1" applyFill="1"/>
    <xf numFmtId="0" fontId="10" fillId="2" borderId="0" xfId="0" applyFont="1" applyFill="1"/>
    <xf numFmtId="0" fontId="11" fillId="2" borderId="0" xfId="0" applyFont="1" applyFill="1"/>
    <xf numFmtId="0" fontId="12" fillId="2" borderId="0" xfId="0" applyFont="1" applyFill="1" applyAlignment="1" applyProtection="1">
      <alignment horizontal="left"/>
      <protection locked="0"/>
    </xf>
    <xf numFmtId="0" fontId="13" fillId="2" borderId="0" xfId="0" applyFont="1" applyFill="1"/>
    <xf numFmtId="0" fontId="13" fillId="3" borderId="0" xfId="0" applyFont="1" applyFill="1" applyAlignment="1" applyProtection="1">
      <alignment horizontal="left"/>
      <protection locked="0"/>
    </xf>
    <xf numFmtId="0" fontId="10" fillId="3" borderId="0" xfId="0" applyFont="1" applyFill="1" applyProtection="1">
      <protection locked="0"/>
    </xf>
    <xf numFmtId="168" fontId="13" fillId="3" borderId="0" xfId="0" applyNumberFormat="1" applyFont="1" applyFill="1" applyAlignment="1" applyProtection="1">
      <alignment horizontal="center"/>
      <protection locked="0"/>
    </xf>
    <xf numFmtId="169" fontId="10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1" fillId="2" borderId="0" xfId="0" applyFont="1" applyFill="1" applyAlignment="1">
      <alignment horizontal="right"/>
    </xf>
    <xf numFmtId="0" fontId="10" fillId="2" borderId="0" xfId="0" applyFont="1" applyFill="1" applyAlignment="1">
      <alignment horizontal="right"/>
    </xf>
    <xf numFmtId="0" fontId="12" fillId="3" borderId="0" xfId="0" applyFont="1" applyFill="1" applyAlignment="1" applyProtection="1">
      <alignment horizontal="center"/>
      <protection locked="0"/>
    </xf>
    <xf numFmtId="0" fontId="13" fillId="3" borderId="0" xfId="0" applyFont="1" applyFill="1" applyAlignment="1" applyProtection="1">
      <alignment horizontal="center"/>
      <protection locked="0"/>
    </xf>
    <xf numFmtId="0" fontId="14" fillId="2" borderId="0" xfId="0" applyFont="1" applyFill="1" applyAlignment="1">
      <alignment vertical="center" wrapText="1"/>
    </xf>
    <xf numFmtId="0" fontId="11" fillId="2" borderId="0" xfId="0" applyFont="1" applyFill="1" applyAlignment="1">
      <alignment horizontal="center"/>
    </xf>
    <xf numFmtId="0" fontId="15" fillId="2" borderId="0" xfId="0" applyFont="1" applyFill="1"/>
    <xf numFmtId="0" fontId="16" fillId="2" borderId="0" xfId="0" applyFont="1" applyFill="1"/>
    <xf numFmtId="2" fontId="12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vertical="center" wrapText="1"/>
    </xf>
    <xf numFmtId="0" fontId="17" fillId="2" borderId="0" xfId="0" applyFont="1" applyFill="1"/>
    <xf numFmtId="2" fontId="11" fillId="2" borderId="0" xfId="0" applyNumberFormat="1" applyFont="1" applyFill="1" applyAlignment="1">
      <alignment horizontal="center"/>
    </xf>
    <xf numFmtId="0" fontId="18" fillId="2" borderId="0" xfId="0" applyFont="1" applyFill="1" applyAlignment="1">
      <alignment horizontal="left" vertical="center" wrapText="1"/>
    </xf>
    <xf numFmtId="170" fontId="11" fillId="2" borderId="0" xfId="0" applyNumberFormat="1" applyFont="1" applyFill="1" applyAlignment="1">
      <alignment horizontal="center"/>
    </xf>
    <xf numFmtId="0" fontId="10" fillId="2" borderId="21" xfId="0" applyFont="1" applyFill="1" applyBorder="1" applyAlignment="1">
      <alignment horizontal="right"/>
    </xf>
    <xf numFmtId="0" fontId="12" fillId="3" borderId="22" xfId="0" applyFont="1" applyFill="1" applyBorder="1" applyAlignment="1" applyProtection="1">
      <alignment horizontal="center"/>
      <protection locked="0"/>
    </xf>
    <xf numFmtId="0" fontId="10" fillId="2" borderId="23" xfId="0" applyFont="1" applyFill="1" applyBorder="1" applyAlignment="1">
      <alignment horizontal="right"/>
    </xf>
    <xf numFmtId="0" fontId="12" fillId="3" borderId="24" xfId="0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>
      <alignment horizontal="center"/>
    </xf>
    <xf numFmtId="0" fontId="11" fillId="2" borderId="25" xfId="0" applyFont="1" applyFill="1" applyBorder="1" applyAlignment="1">
      <alignment horizontal="center"/>
    </xf>
    <xf numFmtId="0" fontId="11" fillId="2" borderId="26" xfId="0" applyFont="1" applyFill="1" applyBorder="1" applyAlignment="1">
      <alignment horizontal="center"/>
    </xf>
    <xf numFmtId="0" fontId="11" fillId="2" borderId="27" xfId="0" applyFont="1" applyFill="1" applyBorder="1" applyAlignment="1">
      <alignment horizontal="center"/>
    </xf>
    <xf numFmtId="0" fontId="11" fillId="2" borderId="12" xfId="0" applyFont="1" applyFill="1" applyBorder="1" applyAlignment="1">
      <alignment horizontal="center"/>
    </xf>
    <xf numFmtId="0" fontId="10" fillId="2" borderId="28" xfId="0" applyFont="1" applyFill="1" applyBorder="1" applyAlignment="1">
      <alignment horizontal="center"/>
    </xf>
    <xf numFmtId="0" fontId="12" fillId="3" borderId="29" xfId="0" applyFont="1" applyFill="1" applyBorder="1" applyAlignment="1" applyProtection="1">
      <alignment horizontal="center"/>
      <protection locked="0"/>
    </xf>
    <xf numFmtId="171" fontId="10" fillId="2" borderId="26" xfId="0" applyNumberFormat="1" applyFont="1" applyFill="1" applyBorder="1" applyAlignment="1">
      <alignment horizontal="center"/>
    </xf>
    <xf numFmtId="171" fontId="10" fillId="2" borderId="30" xfId="0" applyNumberFormat="1" applyFont="1" applyFill="1" applyBorder="1" applyAlignment="1">
      <alignment horizontal="center"/>
    </xf>
    <xf numFmtId="0" fontId="17" fillId="2" borderId="13" xfId="0" applyFont="1" applyFill="1" applyBorder="1"/>
    <xf numFmtId="0" fontId="10" fillId="2" borderId="24" xfId="0" applyFont="1" applyFill="1" applyBorder="1" applyAlignment="1">
      <alignment horizontal="center"/>
    </xf>
    <xf numFmtId="0" fontId="12" fillId="3" borderId="23" xfId="0" applyFont="1" applyFill="1" applyBorder="1" applyAlignment="1" applyProtection="1">
      <alignment horizontal="center"/>
      <protection locked="0"/>
    </xf>
    <xf numFmtId="171" fontId="10" fillId="2" borderId="31" xfId="0" applyNumberFormat="1" applyFont="1" applyFill="1" applyBorder="1" applyAlignment="1">
      <alignment horizontal="center"/>
    </xf>
    <xf numFmtId="171" fontId="10" fillId="2" borderId="32" xfId="0" applyNumberFormat="1" applyFont="1" applyFill="1" applyBorder="1" applyAlignment="1">
      <alignment horizontal="center"/>
    </xf>
    <xf numFmtId="0" fontId="10" fillId="2" borderId="0" xfId="0" applyFont="1" applyFill="1"/>
    <xf numFmtId="0" fontId="10" fillId="2" borderId="33" xfId="0" applyFont="1" applyFill="1" applyBorder="1" applyAlignment="1">
      <alignment horizontal="center"/>
    </xf>
    <xf numFmtId="0" fontId="12" fillId="3" borderId="34" xfId="0" applyFont="1" applyFill="1" applyBorder="1" applyAlignment="1" applyProtection="1">
      <alignment horizontal="center"/>
      <protection locked="0"/>
    </xf>
    <xf numFmtId="171" fontId="10" fillId="2" borderId="35" xfId="0" applyNumberFormat="1" applyFont="1" applyFill="1" applyBorder="1" applyAlignment="1">
      <alignment horizontal="center"/>
    </xf>
    <xf numFmtId="171" fontId="10" fillId="2" borderId="36" xfId="0" applyNumberFormat="1" applyFont="1" applyFill="1" applyBorder="1" applyAlignment="1">
      <alignment horizontal="center"/>
    </xf>
    <xf numFmtId="0" fontId="10" fillId="2" borderId="15" xfId="0" applyFont="1" applyFill="1" applyBorder="1"/>
    <xf numFmtId="0" fontId="10" fillId="2" borderId="24" xfId="0" applyFont="1" applyFill="1" applyBorder="1" applyAlignment="1">
      <alignment horizontal="right"/>
    </xf>
    <xf numFmtId="1" fontId="11" fillId="6" borderId="37" xfId="0" applyNumberFormat="1" applyFont="1" applyFill="1" applyBorder="1" applyAlignment="1">
      <alignment horizontal="center"/>
    </xf>
    <xf numFmtId="171" fontId="11" fillId="6" borderId="38" xfId="0" applyNumberFormat="1" applyFont="1" applyFill="1" applyBorder="1" applyAlignment="1">
      <alignment horizontal="center"/>
    </xf>
    <xf numFmtId="171" fontId="11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0" fillId="2" borderId="40" xfId="0" applyFont="1" applyFill="1" applyBorder="1" applyAlignment="1">
      <alignment horizontal="right"/>
    </xf>
    <xf numFmtId="0" fontId="12" fillId="3" borderId="16" xfId="0" applyFont="1" applyFill="1" applyBorder="1" applyAlignment="1" applyProtection="1">
      <alignment horizontal="center"/>
      <protection locked="0"/>
    </xf>
    <xf numFmtId="0" fontId="10" fillId="2" borderId="11" xfId="0" applyFont="1" applyFill="1" applyBorder="1" applyAlignment="1">
      <alignment horizontal="right"/>
    </xf>
    <xf numFmtId="2" fontId="10" fillId="6" borderId="41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24" xfId="0" applyFont="1" applyFill="1" applyBorder="1" applyAlignment="1">
      <alignment horizontal="center"/>
    </xf>
    <xf numFmtId="2" fontId="10" fillId="7" borderId="41" xfId="0" applyNumberFormat="1" applyFont="1" applyFill="1" applyBorder="1" applyAlignment="1">
      <alignment horizontal="center"/>
    </xf>
    <xf numFmtId="2" fontId="10" fillId="2" borderId="0" xfId="0" applyNumberFormat="1" applyFont="1" applyFill="1" applyAlignment="1">
      <alignment horizontal="center"/>
    </xf>
    <xf numFmtId="166" fontId="10" fillId="6" borderId="41" xfId="0" applyNumberFormat="1" applyFont="1" applyFill="1" applyBorder="1" applyAlignment="1">
      <alignment horizontal="center"/>
    </xf>
    <xf numFmtId="166" fontId="10" fillId="2" borderId="0" xfId="0" applyNumberFormat="1" applyFont="1" applyFill="1" applyAlignment="1">
      <alignment horizontal="center"/>
    </xf>
    <xf numFmtId="166" fontId="10" fillId="6" borderId="17" xfId="0" applyNumberFormat="1" applyFont="1" applyFill="1" applyBorder="1" applyAlignment="1">
      <alignment horizontal="center"/>
    </xf>
    <xf numFmtId="0" fontId="10" fillId="2" borderId="42" xfId="0" applyFont="1" applyFill="1" applyBorder="1" applyAlignment="1">
      <alignment horizontal="right"/>
    </xf>
    <xf numFmtId="166" fontId="12" fillId="3" borderId="41" xfId="0" applyNumberFormat="1" applyFont="1" applyFill="1" applyBorder="1" applyAlignment="1" applyProtection="1">
      <alignment horizontal="center"/>
      <protection locked="0"/>
    </xf>
    <xf numFmtId="166" fontId="10" fillId="2" borderId="0" xfId="0" applyNumberFormat="1" applyFont="1" applyFill="1"/>
    <xf numFmtId="0" fontId="10" fillId="2" borderId="29" xfId="0" applyFont="1" applyFill="1" applyBorder="1" applyAlignment="1">
      <alignment horizontal="right"/>
    </xf>
    <xf numFmtId="1" fontId="10" fillId="2" borderId="0" xfId="0" applyNumberFormat="1" applyFont="1" applyFill="1" applyAlignment="1">
      <alignment horizontal="center"/>
    </xf>
    <xf numFmtId="0" fontId="10" fillId="2" borderId="15" xfId="0" applyFont="1" applyFill="1" applyBorder="1" applyAlignment="1">
      <alignment horizontal="right"/>
    </xf>
    <xf numFmtId="2" fontId="10" fillId="6" borderId="15" xfId="0" applyNumberFormat="1" applyFont="1" applyFill="1" applyBorder="1" applyAlignment="1">
      <alignment horizontal="center"/>
    </xf>
    <xf numFmtId="171" fontId="11" fillId="7" borderId="13" xfId="0" applyNumberFormat="1" applyFont="1" applyFill="1" applyBorder="1" applyAlignment="1">
      <alignment horizontal="center"/>
    </xf>
    <xf numFmtId="171" fontId="10" fillId="2" borderId="0" xfId="0" applyNumberFormat="1" applyFont="1" applyFill="1" applyAlignment="1">
      <alignment horizontal="center"/>
    </xf>
    <xf numFmtId="10" fontId="10" fillId="6" borderId="41" xfId="0" applyNumberFormat="1" applyFont="1" applyFill="1" applyBorder="1" applyAlignment="1">
      <alignment horizontal="center"/>
    </xf>
    <xf numFmtId="0" fontId="10" fillId="2" borderId="43" xfId="0" applyFont="1" applyFill="1" applyBorder="1" applyAlignment="1">
      <alignment horizontal="right"/>
    </xf>
    <xf numFmtId="0" fontId="10" fillId="7" borderId="15" xfId="0" applyFont="1" applyFill="1" applyBorder="1" applyAlignment="1">
      <alignment horizontal="center"/>
    </xf>
    <xf numFmtId="0" fontId="3" fillId="2" borderId="0" xfId="0" applyFont="1" applyFill="1"/>
    <xf numFmtId="0" fontId="11" fillId="2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172" fontId="12" fillId="3" borderId="0" xfId="0" applyNumberFormat="1" applyFont="1" applyFill="1" applyAlignment="1" applyProtection="1">
      <alignment horizontal="center"/>
      <protection locked="0"/>
    </xf>
    <xf numFmtId="0" fontId="10" fillId="2" borderId="0" xfId="0" applyFont="1" applyFill="1" applyAlignment="1">
      <alignment horizontal="center"/>
    </xf>
    <xf numFmtId="2" fontId="11" fillId="2" borderId="13" xfId="0" applyNumberFormat="1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0" fillId="2" borderId="13" xfId="0" applyFont="1" applyFill="1" applyBorder="1" applyAlignment="1">
      <alignment horizontal="center"/>
    </xf>
    <xf numFmtId="0" fontId="12" fillId="3" borderId="21" xfId="0" applyFont="1" applyFill="1" applyBorder="1" applyAlignment="1" applyProtection="1">
      <alignment horizontal="center"/>
      <protection locked="0"/>
    </xf>
    <xf numFmtId="10" fontId="10" fillId="2" borderId="13" xfId="0" applyNumberFormat="1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/>
    </xf>
    <xf numFmtId="10" fontId="10" fillId="2" borderId="14" xfId="0" applyNumberFormat="1" applyFont="1" applyFill="1" applyBorder="1" applyAlignment="1">
      <alignment horizontal="center" vertical="center"/>
    </xf>
    <xf numFmtId="1" fontId="12" fillId="3" borderId="23" xfId="0" applyNumberFormat="1" applyFont="1" applyFill="1" applyBorder="1" applyAlignment="1" applyProtection="1">
      <alignment horizontal="center"/>
      <protection locked="0"/>
    </xf>
    <xf numFmtId="0" fontId="10" fillId="2" borderId="15" xfId="0" applyFont="1" applyFill="1" applyBorder="1" applyAlignment="1">
      <alignment horizontal="center"/>
    </xf>
    <xf numFmtId="0" fontId="12" fillId="3" borderId="43" xfId="0" applyFont="1" applyFill="1" applyBorder="1" applyAlignment="1" applyProtection="1">
      <alignment horizontal="center"/>
      <protection locked="0"/>
    </xf>
    <xf numFmtId="10" fontId="10" fillId="2" borderId="22" xfId="0" applyNumberFormat="1" applyFont="1" applyFill="1" applyBorder="1" applyAlignment="1">
      <alignment horizontal="center" vertical="center"/>
    </xf>
    <xf numFmtId="10" fontId="10" fillId="2" borderId="24" xfId="0" applyNumberFormat="1" applyFont="1" applyFill="1" applyBorder="1" applyAlignment="1">
      <alignment horizontal="center" vertical="center"/>
    </xf>
    <xf numFmtId="10" fontId="10" fillId="2" borderId="44" xfId="0" applyNumberFormat="1" applyFont="1" applyFill="1" applyBorder="1" applyAlignment="1">
      <alignment horizontal="center" vertical="center"/>
    </xf>
    <xf numFmtId="0" fontId="13" fillId="2" borderId="24" xfId="0" applyFont="1" applyFill="1" applyBorder="1" applyAlignment="1">
      <alignment horizontal="center"/>
    </xf>
    <xf numFmtId="2" fontId="13" fillId="2" borderId="44" xfId="0" applyNumberFormat="1" applyFont="1" applyFill="1" applyBorder="1" applyAlignment="1">
      <alignment horizontal="center"/>
    </xf>
    <xf numFmtId="10" fontId="10" fillId="2" borderId="15" xfId="0" applyNumberFormat="1" applyFont="1" applyFill="1" applyBorder="1" applyAlignment="1">
      <alignment horizontal="center" vertical="center"/>
    </xf>
    <xf numFmtId="0" fontId="10" fillId="2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45" xfId="0" applyFont="1" applyFill="1" applyBorder="1" applyAlignment="1">
      <alignment horizontal="right"/>
    </xf>
    <xf numFmtId="10" fontId="12" fillId="7" borderId="33" xfId="0" applyNumberFormat="1" applyFont="1" applyFill="1" applyBorder="1" applyAlignment="1">
      <alignment horizontal="center"/>
    </xf>
    <xf numFmtId="0" fontId="10" fillId="2" borderId="41" xfId="0" applyFont="1" applyFill="1" applyBorder="1" applyAlignment="1">
      <alignment horizontal="right"/>
    </xf>
    <xf numFmtId="2" fontId="10" fillId="2" borderId="0" xfId="0" applyNumberFormat="1" applyFont="1" applyFill="1" applyAlignment="1">
      <alignment horizontal="center"/>
    </xf>
    <xf numFmtId="0" fontId="10" fillId="2" borderId="17" xfId="0" applyFont="1" applyFill="1" applyBorder="1" applyAlignment="1">
      <alignment horizontal="right"/>
    </xf>
    <xf numFmtId="0" fontId="12" fillId="7" borderId="46" xfId="0" applyFont="1" applyFill="1" applyBorder="1" applyAlignment="1">
      <alignment horizontal="center"/>
    </xf>
    <xf numFmtId="0" fontId="10" fillId="2" borderId="0" xfId="0" applyFont="1" applyFill="1" applyAlignment="1">
      <alignment horizontal="right"/>
    </xf>
    <xf numFmtId="0" fontId="10" fillId="2" borderId="0" xfId="0" applyFont="1" applyFill="1"/>
    <xf numFmtId="165" fontId="12" fillId="2" borderId="0" xfId="0" applyNumberFormat="1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2" fillId="3" borderId="0" xfId="0" applyFont="1" applyFill="1" applyAlignment="1" applyProtection="1">
      <alignment horizontal="center"/>
      <protection locked="0"/>
    </xf>
    <xf numFmtId="0" fontId="11" fillId="2" borderId="47" xfId="0" applyFont="1" applyFill="1" applyBorder="1" applyAlignment="1">
      <alignment horizontal="center"/>
    </xf>
    <xf numFmtId="0" fontId="11" fillId="2" borderId="40" xfId="0" applyFont="1" applyFill="1" applyBorder="1" applyAlignment="1">
      <alignment horizontal="center"/>
    </xf>
    <xf numFmtId="0" fontId="11" fillId="2" borderId="10" xfId="0" applyFont="1" applyFill="1" applyBorder="1" applyAlignment="1">
      <alignment horizontal="center"/>
    </xf>
    <xf numFmtId="0" fontId="11" fillId="2" borderId="30" xfId="0" applyFont="1" applyFill="1" applyBorder="1" applyAlignment="1">
      <alignment horizontal="center"/>
    </xf>
    <xf numFmtId="0" fontId="10" fillId="2" borderId="48" xfId="0" applyFont="1" applyFill="1" applyBorder="1" applyAlignment="1">
      <alignment horizontal="center"/>
    </xf>
    <xf numFmtId="0" fontId="10" fillId="2" borderId="7" xfId="0" applyFont="1" applyFill="1" applyBorder="1" applyAlignment="1">
      <alignment horizontal="center"/>
    </xf>
    <xf numFmtId="0" fontId="10" fillId="2" borderId="0" xfId="0" applyFont="1" applyFill="1" applyAlignment="1">
      <alignment horizontal="right"/>
    </xf>
    <xf numFmtId="1" fontId="11" fillId="6" borderId="49" xfId="0" applyNumberFormat="1" applyFont="1" applyFill="1" applyBorder="1" applyAlignment="1">
      <alignment horizontal="center"/>
    </xf>
    <xf numFmtId="1" fontId="11" fillId="6" borderId="50" xfId="0" applyNumberFormat="1" applyFont="1" applyFill="1" applyBorder="1" applyAlignment="1">
      <alignment horizontal="center"/>
    </xf>
    <xf numFmtId="171" fontId="11" fillId="6" borderId="15" xfId="0" applyNumberFormat="1" applyFont="1" applyFill="1" applyBorder="1" applyAlignment="1">
      <alignment horizontal="center"/>
    </xf>
    <xf numFmtId="0" fontId="10" fillId="2" borderId="51" xfId="0" applyFont="1" applyFill="1" applyBorder="1" applyAlignment="1">
      <alignment horizontal="right"/>
    </xf>
    <xf numFmtId="0" fontId="12" fillId="3" borderId="52" xfId="0" applyFont="1" applyFill="1" applyBorder="1" applyAlignment="1" applyProtection="1">
      <alignment horizontal="center"/>
      <protection locked="0"/>
    </xf>
    <xf numFmtId="0" fontId="10" fillId="2" borderId="25" xfId="0" applyFont="1" applyFill="1" applyBorder="1" applyAlignment="1">
      <alignment horizontal="right"/>
    </xf>
    <xf numFmtId="2" fontId="10" fillId="6" borderId="27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2" fontId="10" fillId="7" borderId="27" xfId="0" applyNumberFormat="1" applyFont="1" applyFill="1" applyBorder="1" applyAlignment="1">
      <alignment horizontal="center"/>
    </xf>
    <xf numFmtId="166" fontId="10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0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0" fillId="2" borderId="53" xfId="0" applyFont="1" applyFill="1" applyBorder="1" applyAlignment="1">
      <alignment horizontal="right"/>
    </xf>
    <xf numFmtId="2" fontId="10" fillId="7" borderId="30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 wrapText="1"/>
    </xf>
    <xf numFmtId="0" fontId="10" fillId="2" borderId="16" xfId="0" applyFont="1" applyFill="1" applyBorder="1" applyAlignment="1">
      <alignment horizontal="right"/>
    </xf>
    <xf numFmtId="171" fontId="11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0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7" borderId="17" xfId="0" applyFont="1" applyFill="1" applyBorder="1" applyAlignment="1">
      <alignment horizontal="center"/>
    </xf>
    <xf numFmtId="0" fontId="11" fillId="2" borderId="47" xfId="0" applyFont="1" applyFill="1" applyBorder="1" applyAlignment="1">
      <alignment horizontal="center"/>
    </xf>
    <xf numFmtId="0" fontId="11" fillId="2" borderId="54" xfId="0" applyFont="1" applyFill="1" applyBorder="1" applyAlignment="1">
      <alignment horizontal="center"/>
    </xf>
    <xf numFmtId="0" fontId="11" fillId="2" borderId="55" xfId="0" applyFont="1" applyFill="1" applyBorder="1" applyAlignment="1">
      <alignment horizontal="center"/>
    </xf>
    <xf numFmtId="0" fontId="11" fillId="2" borderId="22" xfId="0" applyFont="1" applyFill="1" applyBorder="1" applyAlignment="1">
      <alignment horizontal="center" wrapText="1"/>
    </xf>
    <xf numFmtId="0" fontId="10" fillId="2" borderId="23" xfId="0" applyFont="1" applyFill="1" applyBorder="1" applyAlignment="1">
      <alignment horizontal="center"/>
    </xf>
    <xf numFmtId="1" fontId="12" fillId="3" borderId="31" xfId="0" applyNumberFormat="1" applyFont="1" applyFill="1" applyBorder="1" applyAlignment="1" applyProtection="1">
      <alignment horizontal="center"/>
      <protection locked="0"/>
    </xf>
    <xf numFmtId="10" fontId="10" fillId="2" borderId="30" xfId="0" applyNumberFormat="1" applyFont="1" applyFill="1" applyBorder="1" applyAlignment="1">
      <alignment horizontal="center"/>
    </xf>
    <xf numFmtId="10" fontId="10" fillId="2" borderId="32" xfId="0" applyNumberFormat="1" applyFont="1" applyFill="1" applyBorder="1" applyAlignment="1">
      <alignment horizontal="center"/>
    </xf>
    <xf numFmtId="0" fontId="10" fillId="2" borderId="34" xfId="0" applyFont="1" applyFill="1" applyBorder="1" applyAlignment="1">
      <alignment horizontal="center"/>
    </xf>
    <xf numFmtId="1" fontId="12" fillId="3" borderId="35" xfId="0" applyNumberFormat="1" applyFont="1" applyFill="1" applyBorder="1" applyAlignment="1" applyProtection="1">
      <alignment horizontal="center"/>
      <protection locked="0"/>
    </xf>
    <xf numFmtId="10" fontId="10" fillId="2" borderId="36" xfId="0" applyNumberFormat="1" applyFont="1" applyFill="1" applyBorder="1" applyAlignment="1">
      <alignment horizontal="center"/>
    </xf>
    <xf numFmtId="2" fontId="10" fillId="2" borderId="24" xfId="0" applyNumberFormat="1" applyFont="1" applyFill="1" applyBorder="1" applyAlignment="1">
      <alignment horizontal="center"/>
    </xf>
    <xf numFmtId="171" fontId="10" fillId="2" borderId="2" xfId="0" applyNumberFormat="1" applyFont="1" applyFill="1" applyBorder="1" applyAlignment="1">
      <alignment horizontal="right"/>
    </xf>
    <xf numFmtId="10" fontId="12" fillId="7" borderId="27" xfId="0" applyNumberFormat="1" applyFont="1" applyFill="1" applyBorder="1" applyAlignment="1">
      <alignment horizontal="center"/>
    </xf>
    <xf numFmtId="0" fontId="10" fillId="2" borderId="23" xfId="0" applyFont="1" applyFill="1" applyBorder="1"/>
    <xf numFmtId="10" fontId="12" fillId="6" borderId="27" xfId="0" applyNumberFormat="1" applyFont="1" applyFill="1" applyBorder="1" applyAlignment="1">
      <alignment horizontal="center"/>
    </xf>
    <xf numFmtId="0" fontId="10" fillId="2" borderId="43" xfId="0" applyFont="1" applyFill="1" applyBorder="1"/>
    <xf numFmtId="0" fontId="10" fillId="2" borderId="56" xfId="0" applyFont="1" applyFill="1" applyBorder="1" applyAlignment="1">
      <alignment horizontal="right"/>
    </xf>
    <xf numFmtId="0" fontId="12" fillId="7" borderId="17" xfId="0" applyFont="1" applyFill="1" applyBorder="1" applyAlignment="1">
      <alignment horizontal="center"/>
    </xf>
    <xf numFmtId="0" fontId="18" fillId="2" borderId="9" xfId="0" applyFont="1" applyFill="1" applyBorder="1" applyAlignment="1">
      <alignment horizontal="left" vertical="center" wrapText="1"/>
    </xf>
    <xf numFmtId="0" fontId="10" fillId="2" borderId="9" xfId="0" applyFont="1" applyFill="1" applyBorder="1"/>
    <xf numFmtId="0" fontId="10" fillId="2" borderId="10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0" fillId="2" borderId="7" xfId="0" applyFont="1" applyFill="1" applyBorder="1"/>
    <xf numFmtId="0" fontId="10" fillId="2" borderId="7" xfId="0" applyFont="1" applyFill="1" applyBorder="1"/>
    <xf numFmtId="0" fontId="11" fillId="2" borderId="11" xfId="0" applyFont="1" applyFill="1" applyBorder="1"/>
    <xf numFmtId="0" fontId="10" fillId="2" borderId="11" xfId="0" applyFont="1" applyFill="1" applyBorder="1"/>
    <xf numFmtId="0" fontId="18" fillId="2" borderId="0" xfId="0" applyFont="1" applyFill="1" applyAlignment="1">
      <alignment horizontal="right" vertical="center" wrapText="1"/>
    </xf>
    <xf numFmtId="0" fontId="12" fillId="2" borderId="0" xfId="0" applyFont="1" applyFill="1" applyAlignment="1" applyProtection="1">
      <alignment horizontal="right"/>
      <protection locked="0"/>
    </xf>
    <xf numFmtId="166" fontId="11" fillId="2" borderId="0" xfId="0" applyNumberFormat="1" applyFont="1" applyFill="1" applyAlignment="1" applyProtection="1">
      <alignment horizontal="center"/>
      <protection locked="0"/>
    </xf>
    <xf numFmtId="166" fontId="10" fillId="2" borderId="21" xfId="0" applyNumberFormat="1" applyFont="1" applyFill="1" applyBorder="1" applyAlignment="1">
      <alignment horizontal="center"/>
    </xf>
    <xf numFmtId="166" fontId="10" fillId="2" borderId="23" xfId="0" applyNumberFormat="1" applyFont="1" applyFill="1" applyBorder="1" applyAlignment="1">
      <alignment horizontal="center"/>
    </xf>
    <xf numFmtId="166" fontId="10" fillId="2" borderId="13" xfId="0" applyNumberFormat="1" applyFont="1" applyFill="1" applyBorder="1" applyAlignment="1">
      <alignment horizontal="center"/>
    </xf>
    <xf numFmtId="166" fontId="10" fillId="2" borderId="14" xfId="0" applyNumberFormat="1" applyFont="1" applyFill="1" applyBorder="1" applyAlignment="1">
      <alignment horizontal="center"/>
    </xf>
    <xf numFmtId="166" fontId="10" fillId="2" borderId="15" xfId="0" applyNumberFormat="1" applyFont="1" applyFill="1" applyBorder="1" applyAlignment="1">
      <alignment horizontal="center"/>
    </xf>
    <xf numFmtId="10" fontId="12" fillId="6" borderId="57" xfId="0" applyNumberFormat="1" applyFont="1" applyFill="1" applyBorder="1" applyAlignment="1">
      <alignment horizontal="center"/>
    </xf>
    <xf numFmtId="166" fontId="10" fillId="2" borderId="26" xfId="0" applyNumberFormat="1" applyFont="1" applyFill="1" applyBorder="1" applyAlignment="1">
      <alignment horizontal="center"/>
    </xf>
    <xf numFmtId="166" fontId="10" fillId="2" borderId="31" xfId="0" applyNumberFormat="1" applyFont="1" applyFill="1" applyBorder="1" applyAlignment="1">
      <alignment horizontal="center"/>
    </xf>
    <xf numFmtId="166" fontId="10" fillId="2" borderId="35" xfId="0" applyNumberFormat="1" applyFont="1" applyFill="1" applyBorder="1" applyAlignment="1">
      <alignment horizontal="center"/>
    </xf>
    <xf numFmtId="2" fontId="12" fillId="7" borderId="33" xfId="0" applyNumberFormat="1" applyFont="1" applyFill="1" applyBorder="1" applyAlignment="1">
      <alignment horizontal="center"/>
    </xf>
    <xf numFmtId="2" fontId="12" fillId="7" borderId="27" xfId="0" applyNumberFormat="1" applyFont="1" applyFill="1" applyBorder="1" applyAlignment="1">
      <alignment horizontal="center"/>
    </xf>
    <xf numFmtId="0" fontId="13" fillId="2" borderId="0" xfId="0" applyFont="1" applyFill="1"/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9" fillId="2" borderId="18" xfId="0" applyFont="1" applyFill="1" applyBorder="1" applyAlignment="1">
      <alignment horizontal="center" wrapText="1"/>
    </xf>
    <xf numFmtId="0" fontId="9" fillId="2" borderId="19" xfId="0" applyFont="1" applyFill="1" applyBorder="1" applyAlignment="1">
      <alignment horizontal="center" wrapText="1"/>
    </xf>
    <xf numFmtId="0" fontId="9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20" fillId="2" borderId="0" xfId="0" applyFont="1" applyFill="1" applyAlignment="1">
      <alignment horizontal="center" vertical="center"/>
    </xf>
    <xf numFmtId="0" fontId="21" fillId="2" borderId="0" xfId="0" applyFont="1" applyFill="1" applyAlignment="1">
      <alignment horizontal="center" vertical="center"/>
    </xf>
    <xf numFmtId="0" fontId="18" fillId="2" borderId="21" xfId="0" applyFont="1" applyFill="1" applyBorder="1" applyAlignment="1">
      <alignment horizontal="left" vertical="center" wrapText="1"/>
    </xf>
    <xf numFmtId="0" fontId="18" fillId="2" borderId="22" xfId="0" applyFont="1" applyFill="1" applyBorder="1" applyAlignment="1">
      <alignment horizontal="left" vertical="center" wrapText="1"/>
    </xf>
    <xf numFmtId="0" fontId="18" fillId="2" borderId="43" xfId="0" applyFont="1" applyFill="1" applyBorder="1" applyAlignment="1">
      <alignment horizontal="left" vertical="center" wrapText="1"/>
    </xf>
    <xf numFmtId="0" fontId="18" fillId="2" borderId="44" xfId="0" applyFont="1" applyFill="1" applyBorder="1" applyAlignment="1">
      <alignment horizontal="left" vertical="center" wrapText="1"/>
    </xf>
    <xf numFmtId="0" fontId="11" fillId="2" borderId="0" xfId="0" applyFont="1" applyFill="1" applyAlignment="1">
      <alignment horizontal="center"/>
    </xf>
    <xf numFmtId="0" fontId="11" fillId="2" borderId="10" xfId="0" applyFont="1" applyFill="1" applyBorder="1" applyAlignment="1">
      <alignment horizontal="center"/>
    </xf>
    <xf numFmtId="0" fontId="18" fillId="2" borderId="18" xfId="0" applyFont="1" applyFill="1" applyBorder="1" applyAlignment="1">
      <alignment horizontal="justify" vertical="center" wrapText="1"/>
    </xf>
    <xf numFmtId="0" fontId="18" fillId="2" borderId="19" xfId="0" applyFont="1" applyFill="1" applyBorder="1" applyAlignment="1">
      <alignment horizontal="justify" vertical="center" wrapText="1"/>
    </xf>
    <xf numFmtId="0" fontId="18" fillId="2" borderId="20" xfId="0" applyFont="1" applyFill="1" applyBorder="1" applyAlignment="1">
      <alignment horizontal="justify" vertical="center" wrapText="1"/>
    </xf>
    <xf numFmtId="0" fontId="18" fillId="2" borderId="18" xfId="0" applyFont="1" applyFill="1" applyBorder="1" applyAlignment="1">
      <alignment horizontal="left" vertical="center" wrapText="1"/>
    </xf>
    <xf numFmtId="0" fontId="18" fillId="2" borderId="19" xfId="0" applyFont="1" applyFill="1" applyBorder="1" applyAlignment="1">
      <alignment horizontal="left" vertical="center" wrapText="1"/>
    </xf>
    <xf numFmtId="0" fontId="18" fillId="2" borderId="20" xfId="0" applyFont="1" applyFill="1" applyBorder="1" applyAlignment="1">
      <alignment horizontal="left" vertical="center" wrapText="1"/>
    </xf>
    <xf numFmtId="0" fontId="11" fillId="2" borderId="47" xfId="0" applyFont="1" applyFill="1" applyBorder="1" applyAlignment="1">
      <alignment horizontal="center"/>
    </xf>
    <xf numFmtId="0" fontId="11" fillId="2" borderId="58" xfId="0" applyFont="1" applyFill="1" applyBorder="1" applyAlignment="1">
      <alignment horizontal="center"/>
    </xf>
    <xf numFmtId="10" fontId="14" fillId="2" borderId="14" xfId="0" applyNumberFormat="1" applyFont="1" applyFill="1" applyBorder="1" applyAlignment="1">
      <alignment horizontal="center" vertical="center"/>
    </xf>
    <xf numFmtId="0" fontId="18" fillId="2" borderId="10" xfId="0" applyFont="1" applyFill="1" applyBorder="1" applyAlignment="1">
      <alignment horizontal="left" vertical="center" wrapText="1"/>
    </xf>
    <xf numFmtId="0" fontId="18" fillId="2" borderId="9" xfId="0" applyFont="1" applyFill="1" applyBorder="1" applyAlignment="1">
      <alignment horizontal="left" vertical="center" wrapText="1"/>
    </xf>
    <xf numFmtId="0" fontId="11" fillId="2" borderId="10" xfId="0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1" fillId="2" borderId="43" xfId="0" applyFont="1" applyFill="1" applyBorder="1" applyAlignment="1">
      <alignment horizontal="center" vertical="center"/>
    </xf>
    <xf numFmtId="2" fontId="12" fillId="3" borderId="13" xfId="0" applyNumberFormat="1" applyFont="1" applyFill="1" applyBorder="1" applyAlignment="1" applyProtection="1">
      <alignment horizontal="center" vertical="center"/>
      <protection locked="0"/>
    </xf>
    <xf numFmtId="2" fontId="12" fillId="3" borderId="14" xfId="0" applyNumberFormat="1" applyFont="1" applyFill="1" applyBorder="1" applyAlignment="1" applyProtection="1">
      <alignment horizontal="center" vertical="center"/>
      <protection locked="0"/>
    </xf>
    <xf numFmtId="2" fontId="12" fillId="3" borderId="15" xfId="0" applyNumberFormat="1" applyFont="1" applyFill="1" applyBorder="1" applyAlignment="1" applyProtection="1">
      <alignment horizontal="center" vertical="center"/>
      <protection locked="0"/>
    </xf>
    <xf numFmtId="0" fontId="18" fillId="2" borderId="21" xfId="0" applyFont="1" applyFill="1" applyBorder="1" applyAlignment="1">
      <alignment horizontal="center" vertical="center" wrapText="1"/>
    </xf>
    <xf numFmtId="0" fontId="18" fillId="2" borderId="22" xfId="0" applyFont="1" applyFill="1" applyBorder="1" applyAlignment="1">
      <alignment horizontal="center" vertical="center" wrapText="1"/>
    </xf>
    <xf numFmtId="0" fontId="18" fillId="2" borderId="43" xfId="0" applyFont="1" applyFill="1" applyBorder="1" applyAlignment="1">
      <alignment horizontal="center" vertical="center" wrapText="1"/>
    </xf>
    <xf numFmtId="0" fontId="18" fillId="2" borderId="44" xfId="0" applyFont="1" applyFill="1" applyBorder="1" applyAlignment="1">
      <alignment horizontal="center" vertical="center" wrapText="1"/>
    </xf>
    <xf numFmtId="0" fontId="12" fillId="3" borderId="0" xfId="0" applyFont="1" applyFill="1" applyAlignment="1" applyProtection="1">
      <alignment horizontal="left"/>
      <protection locked="0"/>
    </xf>
    <xf numFmtId="0" fontId="11" fillId="2" borderId="9" xfId="0" applyFont="1" applyFill="1" applyBorder="1" applyAlignment="1">
      <alignment horizontal="center" vertical="center"/>
    </xf>
    <xf numFmtId="0" fontId="13" fillId="3" borderId="0" xfId="0" applyFont="1" applyFill="1" applyAlignment="1" applyProtection="1">
      <alignment horizontal="left"/>
      <protection locked="0"/>
    </xf>
    <xf numFmtId="0" fontId="11" fillId="2" borderId="40" xfId="0" applyFont="1" applyFill="1" applyBorder="1" applyAlignment="1">
      <alignment horizontal="center"/>
    </xf>
    <xf numFmtId="0" fontId="12" fillId="3" borderId="0" xfId="0" applyFont="1" applyFill="1" applyAlignment="1" applyProtection="1">
      <alignment horizontal="left" wrapText="1"/>
      <protection locked="0"/>
    </xf>
    <xf numFmtId="0" fontId="18" fillId="2" borderId="18" xfId="0" applyFont="1" applyFill="1" applyBorder="1" applyAlignment="1">
      <alignment horizontal="center"/>
    </xf>
    <xf numFmtId="0" fontId="18" fillId="2" borderId="19" xfId="0" applyFont="1" applyFill="1" applyBorder="1" applyAlignment="1">
      <alignment horizontal="center"/>
    </xf>
    <xf numFmtId="0" fontId="18" fillId="2" borderId="20" xfId="0" applyFont="1" applyFill="1" applyBorder="1" applyAlignment="1">
      <alignment horizontal="center"/>
    </xf>
    <xf numFmtId="0" fontId="19" fillId="2" borderId="10" xfId="0" applyFont="1" applyFill="1" applyBorder="1" applyAlignment="1">
      <alignment horizontal="center" vertical="center"/>
    </xf>
    <xf numFmtId="0" fontId="13" fillId="3" borderId="0" xfId="0" applyFont="1" applyFill="1" applyAlignment="1" applyProtection="1">
      <alignment horizontal="left" wrapText="1"/>
      <protection locked="0"/>
    </xf>
    <xf numFmtId="0" fontId="24" fillId="3" borderId="29" xfId="1" applyFont="1" applyFill="1" applyBorder="1" applyAlignment="1" applyProtection="1">
      <alignment horizontal="center"/>
      <protection locked="0"/>
    </xf>
    <xf numFmtId="0" fontId="24" fillId="3" borderId="23" xfId="1" applyFont="1" applyFill="1" applyBorder="1" applyAlignment="1" applyProtection="1">
      <alignment horizontal="center"/>
      <protection locked="0"/>
    </xf>
    <xf numFmtId="0" fontId="24" fillId="3" borderId="34" xfId="1" applyFont="1" applyFill="1" applyBorder="1" applyAlignment="1" applyProtection="1">
      <alignment horizontal="center"/>
      <protection locked="0"/>
    </xf>
    <xf numFmtId="0" fontId="25" fillId="3" borderId="3" xfId="1" applyFont="1" applyFill="1" applyBorder="1" applyAlignment="1" applyProtection="1">
      <alignment horizontal="center"/>
      <protection locked="0"/>
    </xf>
    <xf numFmtId="2" fontId="25" fillId="3" borderId="3" xfId="1" applyNumberFormat="1" applyFont="1" applyFill="1" applyBorder="1" applyAlignment="1" applyProtection="1">
      <alignment horizontal="center"/>
      <protection locked="0"/>
    </xf>
    <xf numFmtId="2" fontId="25" fillId="3" borderId="4" xfId="1" applyNumberFormat="1" applyFont="1" applyFill="1" applyBorder="1" applyAlignment="1" applyProtection="1">
      <alignment horizontal="center"/>
      <protection locked="0"/>
    </xf>
    <xf numFmtId="0" fontId="25" fillId="3" borderId="5" xfId="1" applyFont="1" applyFill="1" applyBorder="1" applyAlignment="1" applyProtection="1">
      <alignment horizontal="center"/>
      <protection locked="0"/>
    </xf>
    <xf numFmtId="2" fontId="25" fillId="3" borderId="5" xfId="1" applyNumberFormat="1" applyFont="1" applyFill="1" applyBorder="1" applyAlignment="1" applyProtection="1">
      <alignment horizontal="center"/>
      <protection locked="0"/>
    </xf>
  </cellXfs>
  <cellStyles count="2">
    <cellStyle name="Normal" xfId="0" builtinId="0"/>
    <cellStyle name="Normal 2" xfId="1"/>
  </cellStyles>
  <dxfs count="30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abSelected="1" view="pageBreakPreview" topLeftCell="A38" zoomScale="60" zoomScaleNormal="100" workbookViewId="0">
      <selection activeCell="B45" sqref="B45:E50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275" t="s">
        <v>0</v>
      </c>
      <c r="B15" s="275"/>
      <c r="C15" s="275"/>
      <c r="D15" s="275"/>
      <c r="E15" s="275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/>
      <c r="D17" s="9"/>
      <c r="E17" s="10"/>
    </row>
    <row r="18" spans="1:6" ht="16.5" customHeight="1" x14ac:dyDescent="0.3">
      <c r="A18" s="11" t="s">
        <v>4</v>
      </c>
      <c r="B18" s="8" t="s">
        <v>5</v>
      </c>
      <c r="C18" s="10"/>
      <c r="D18" s="10"/>
      <c r="E18" s="10"/>
    </row>
    <row r="19" spans="1:6" ht="16.5" customHeight="1" x14ac:dyDescent="0.3">
      <c r="A19" s="11" t="s">
        <v>6</v>
      </c>
      <c r="B19" s="12" t="s">
        <v>7</v>
      </c>
      <c r="C19" s="10"/>
      <c r="D19" s="10"/>
      <c r="E19" s="10"/>
    </row>
    <row r="20" spans="1:6" ht="16.5" customHeight="1" x14ac:dyDescent="0.3">
      <c r="A20" s="7" t="s">
        <v>8</v>
      </c>
      <c r="B20" s="12" t="s">
        <v>9</v>
      </c>
      <c r="C20" s="10"/>
      <c r="D20" s="10"/>
      <c r="E20" s="10"/>
    </row>
    <row r="21" spans="1:6" ht="16.5" customHeight="1" x14ac:dyDescent="0.3">
      <c r="A21" s="7" t="s">
        <v>10</v>
      </c>
      <c r="B21" s="13" t="s">
        <v>11</v>
      </c>
      <c r="C21" s="10"/>
      <c r="D21" s="10"/>
      <c r="E21" s="10"/>
    </row>
    <row r="22" spans="1:6" ht="15.75" customHeight="1" x14ac:dyDescent="0.25">
      <c r="A22" s="10"/>
      <c r="B22" s="10" t="s">
        <v>12</v>
      </c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 x14ac:dyDescent="0.3">
      <c r="A24" s="17">
        <v>1</v>
      </c>
      <c r="B24" s="327">
        <v>3256014</v>
      </c>
      <c r="C24" s="327">
        <v>12800.8</v>
      </c>
      <c r="D24" s="328">
        <v>1.2</v>
      </c>
      <c r="E24" s="329">
        <v>4.5</v>
      </c>
    </row>
    <row r="25" spans="1:6" ht="16.5" customHeight="1" x14ac:dyDescent="0.3">
      <c r="A25" s="17">
        <v>2</v>
      </c>
      <c r="B25" s="327">
        <v>3247663</v>
      </c>
      <c r="C25" s="327">
        <v>12827.5</v>
      </c>
      <c r="D25" s="328">
        <v>1.2</v>
      </c>
      <c r="E25" s="328">
        <v>4.5</v>
      </c>
    </row>
    <row r="26" spans="1:6" ht="16.5" customHeight="1" x14ac:dyDescent="0.3">
      <c r="A26" s="17">
        <v>3</v>
      </c>
      <c r="B26" s="327">
        <v>3250365</v>
      </c>
      <c r="C26" s="327">
        <v>12805.7</v>
      </c>
      <c r="D26" s="328">
        <v>1.1000000000000001</v>
      </c>
      <c r="E26" s="328">
        <v>4.5</v>
      </c>
    </row>
    <row r="27" spans="1:6" ht="16.5" customHeight="1" x14ac:dyDescent="0.3">
      <c r="A27" s="17">
        <v>4</v>
      </c>
      <c r="B27" s="327">
        <v>3246653</v>
      </c>
      <c r="C27" s="327">
        <v>12778.3</v>
      </c>
      <c r="D27" s="328">
        <v>1.1000000000000001</v>
      </c>
      <c r="E27" s="328">
        <v>4.5</v>
      </c>
    </row>
    <row r="28" spans="1:6" ht="16.5" customHeight="1" x14ac:dyDescent="0.3">
      <c r="A28" s="17">
        <v>5</v>
      </c>
      <c r="B28" s="327">
        <v>3243670</v>
      </c>
      <c r="C28" s="327">
        <v>12721.5</v>
      </c>
      <c r="D28" s="328">
        <v>1.2</v>
      </c>
      <c r="E28" s="328">
        <v>4.5</v>
      </c>
    </row>
    <row r="29" spans="1:6" ht="16.5" customHeight="1" x14ac:dyDescent="0.3">
      <c r="A29" s="17">
        <v>6</v>
      </c>
      <c r="B29" s="330">
        <v>3239308</v>
      </c>
      <c r="C29" s="330">
        <v>12774.1</v>
      </c>
      <c r="D29" s="331">
        <v>1.1000000000000001</v>
      </c>
      <c r="E29" s="331">
        <v>4.3</v>
      </c>
    </row>
    <row r="30" spans="1:6" ht="16.5" customHeight="1" x14ac:dyDescent="0.3">
      <c r="A30" s="18" t="s">
        <v>18</v>
      </c>
      <c r="B30" s="19">
        <f>AVERAGE(B24:B29)</f>
        <v>3247278.8333333335</v>
      </c>
      <c r="C30" s="20">
        <f>AVERAGE(C24:C29)</f>
        <v>12784.650000000001</v>
      </c>
      <c r="D30" s="21">
        <f>AVERAGE(D24:D29)</f>
        <v>1.1500000000000001</v>
      </c>
      <c r="E30" s="21">
        <f>AVERAGE(E24:E29)</f>
        <v>4.4666666666666668</v>
      </c>
    </row>
    <row r="31" spans="1:6" ht="16.5" customHeight="1" x14ac:dyDescent="0.3">
      <c r="A31" s="22" t="s">
        <v>19</v>
      </c>
      <c r="B31" s="23">
        <f>(STDEV(B24:B29)/B30)</f>
        <v>1.7578784721686985E-3</v>
      </c>
      <c r="C31" s="24"/>
      <c r="D31" s="24"/>
      <c r="E31" s="25"/>
      <c r="F31" s="2"/>
    </row>
    <row r="32" spans="1:6" s="2" customFormat="1" ht="16.5" customHeight="1" x14ac:dyDescent="0.3">
      <c r="A32" s="26" t="s">
        <v>20</v>
      </c>
      <c r="B32" s="27">
        <f>COUNT(B24:B29)</f>
        <v>6</v>
      </c>
      <c r="C32" s="28"/>
      <c r="D32" s="29"/>
      <c r="E32" s="30"/>
    </row>
    <row r="33" spans="1:6" s="2" customFormat="1" ht="15.75" customHeight="1" x14ac:dyDescent="0.25">
      <c r="A33" s="10"/>
      <c r="B33" s="10"/>
      <c r="C33" s="10"/>
      <c r="D33" s="10"/>
      <c r="E33" s="31"/>
    </row>
    <row r="34" spans="1:6" s="2" customFormat="1" ht="16.5" customHeight="1" x14ac:dyDescent="0.3">
      <c r="A34" s="11" t="s">
        <v>21</v>
      </c>
      <c r="B34" s="32" t="s">
        <v>22</v>
      </c>
      <c r="C34" s="33"/>
      <c r="D34" s="33"/>
      <c r="E34" s="34"/>
    </row>
    <row r="35" spans="1:6" ht="16.5" customHeight="1" x14ac:dyDescent="0.3">
      <c r="A35" s="11"/>
      <c r="B35" s="32" t="s">
        <v>23</v>
      </c>
      <c r="C35" s="33"/>
      <c r="D35" s="33"/>
      <c r="E35" s="34"/>
      <c r="F35" s="2"/>
    </row>
    <row r="36" spans="1:6" ht="16.5" customHeight="1" x14ac:dyDescent="0.3">
      <c r="A36" s="11"/>
      <c r="B36" s="35" t="s">
        <v>24</v>
      </c>
      <c r="C36" s="33"/>
      <c r="D36" s="33"/>
      <c r="E36" s="33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25</v>
      </c>
    </row>
    <row r="39" spans="1:6" ht="16.5" customHeight="1" x14ac:dyDescent="0.3">
      <c r="A39" s="11" t="s">
        <v>4</v>
      </c>
      <c r="B39" s="8"/>
      <c r="C39" s="10"/>
      <c r="D39" s="10"/>
      <c r="E39" s="10"/>
    </row>
    <row r="40" spans="1:6" ht="16.5" customHeight="1" x14ac:dyDescent="0.3">
      <c r="A40" s="11" t="s">
        <v>6</v>
      </c>
      <c r="B40" s="12"/>
      <c r="C40" s="10"/>
      <c r="D40" s="10"/>
      <c r="E40" s="10"/>
    </row>
    <row r="41" spans="1:6" ht="16.5" customHeight="1" x14ac:dyDescent="0.3">
      <c r="A41" s="7" t="s">
        <v>8</v>
      </c>
      <c r="B41" s="12"/>
      <c r="C41" s="10"/>
      <c r="D41" s="10"/>
      <c r="E41" s="10"/>
    </row>
    <row r="42" spans="1:6" ht="16.5" customHeight="1" x14ac:dyDescent="0.3">
      <c r="A42" s="7" t="s">
        <v>10</v>
      </c>
      <c r="B42" s="13"/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327">
        <v>3256014</v>
      </c>
      <c r="C45" s="327">
        <v>12800.8</v>
      </c>
      <c r="D45" s="328">
        <v>1.2</v>
      </c>
      <c r="E45" s="329">
        <v>4.5</v>
      </c>
    </row>
    <row r="46" spans="1:6" ht="16.5" customHeight="1" x14ac:dyDescent="0.3">
      <c r="A46" s="17">
        <v>2</v>
      </c>
      <c r="B46" s="327">
        <v>3247663</v>
      </c>
      <c r="C46" s="327">
        <v>12827.5</v>
      </c>
      <c r="D46" s="328">
        <v>1.2</v>
      </c>
      <c r="E46" s="328">
        <v>4.5</v>
      </c>
    </row>
    <row r="47" spans="1:6" ht="16.5" customHeight="1" x14ac:dyDescent="0.3">
      <c r="A47" s="17">
        <v>3</v>
      </c>
      <c r="B47" s="327">
        <v>3250365</v>
      </c>
      <c r="C47" s="327">
        <v>12805.7</v>
      </c>
      <c r="D47" s="328">
        <v>1.1000000000000001</v>
      </c>
      <c r="E47" s="328">
        <v>4.5</v>
      </c>
    </row>
    <row r="48" spans="1:6" ht="16.5" customHeight="1" x14ac:dyDescent="0.3">
      <c r="A48" s="17">
        <v>4</v>
      </c>
      <c r="B48" s="327">
        <v>3246653</v>
      </c>
      <c r="C48" s="327">
        <v>12778.3</v>
      </c>
      <c r="D48" s="328">
        <v>1.1000000000000001</v>
      </c>
      <c r="E48" s="328">
        <v>4.5</v>
      </c>
    </row>
    <row r="49" spans="1:7" ht="16.5" customHeight="1" x14ac:dyDescent="0.3">
      <c r="A49" s="17">
        <v>5</v>
      </c>
      <c r="B49" s="327">
        <v>3243670</v>
      </c>
      <c r="C49" s="327">
        <v>12721.5</v>
      </c>
      <c r="D49" s="328">
        <v>1.2</v>
      </c>
      <c r="E49" s="328">
        <v>4.5</v>
      </c>
    </row>
    <row r="50" spans="1:7" ht="16.5" customHeight="1" x14ac:dyDescent="0.3">
      <c r="A50" s="17">
        <v>6</v>
      </c>
      <c r="B50" s="330">
        <v>3239308</v>
      </c>
      <c r="C50" s="330">
        <v>12774.1</v>
      </c>
      <c r="D50" s="331">
        <v>1.1000000000000001</v>
      </c>
      <c r="E50" s="331">
        <v>4.3</v>
      </c>
    </row>
    <row r="51" spans="1:7" ht="16.5" customHeight="1" x14ac:dyDescent="0.3">
      <c r="A51" s="18" t="s">
        <v>18</v>
      </c>
      <c r="B51" s="19">
        <f>AVERAGE(B45:B50)</f>
        <v>3247278.8333333335</v>
      </c>
      <c r="C51" s="20">
        <f>AVERAGE(C45:C50)</f>
        <v>12784.650000000001</v>
      </c>
      <c r="D51" s="21">
        <f>AVERAGE(D45:D50)</f>
        <v>1.1500000000000001</v>
      </c>
      <c r="E51" s="21">
        <f>AVERAGE(E45:E50)</f>
        <v>4.4666666666666668</v>
      </c>
    </row>
    <row r="52" spans="1:7" ht="16.5" customHeight="1" x14ac:dyDescent="0.3">
      <c r="A52" s="22" t="s">
        <v>19</v>
      </c>
      <c r="B52" s="23">
        <f>(STDEV(B45:B50)/B51)</f>
        <v>1.7578784721686985E-3</v>
      </c>
      <c r="C52" s="24"/>
      <c r="D52" s="24"/>
      <c r="E52" s="25"/>
      <c r="F52" s="2"/>
    </row>
    <row r="53" spans="1:7" s="2" customFormat="1" ht="16.5" customHeight="1" x14ac:dyDescent="0.3">
      <c r="A53" s="26" t="s">
        <v>20</v>
      </c>
      <c r="B53" s="27">
        <f>COUNT(B45:B50)</f>
        <v>6</v>
      </c>
      <c r="C53" s="28"/>
      <c r="D53" s="29"/>
      <c r="E53" s="30"/>
    </row>
    <row r="54" spans="1:7" s="2" customFormat="1" ht="15.75" customHeight="1" x14ac:dyDescent="0.25">
      <c r="A54" s="10"/>
      <c r="B54" s="10"/>
      <c r="C54" s="10"/>
      <c r="D54" s="10"/>
      <c r="E54" s="31"/>
    </row>
    <row r="55" spans="1:7" s="2" customFormat="1" ht="16.5" customHeight="1" x14ac:dyDescent="0.3">
      <c r="A55" s="11" t="s">
        <v>21</v>
      </c>
      <c r="B55" s="32" t="s">
        <v>22</v>
      </c>
      <c r="C55" s="33"/>
      <c r="D55" s="33"/>
      <c r="E55" s="34"/>
    </row>
    <row r="56" spans="1:7" ht="16.5" customHeight="1" x14ac:dyDescent="0.3">
      <c r="A56" s="11"/>
      <c r="B56" s="32" t="s">
        <v>23</v>
      </c>
      <c r="C56" s="33"/>
      <c r="D56" s="33"/>
      <c r="E56" s="34"/>
      <c r="F56" s="2"/>
    </row>
    <row r="57" spans="1:7" ht="16.5" customHeight="1" x14ac:dyDescent="0.3">
      <c r="A57" s="11"/>
      <c r="B57" s="35" t="s">
        <v>24</v>
      </c>
      <c r="C57" s="33"/>
      <c r="D57" s="34"/>
      <c r="E57" s="33"/>
    </row>
    <row r="58" spans="1:7" ht="14.25" customHeight="1" x14ac:dyDescent="0.25">
      <c r="A58" s="36"/>
      <c r="B58" s="37"/>
      <c r="D58" s="38"/>
      <c r="F58" s="39"/>
      <c r="G58" s="39"/>
    </row>
    <row r="59" spans="1:7" ht="15" customHeight="1" x14ac:dyDescent="0.3">
      <c r="B59" s="276" t="s">
        <v>26</v>
      </c>
      <c r="C59" s="276"/>
      <c r="E59" s="40" t="s">
        <v>27</v>
      </c>
      <c r="F59" s="41"/>
      <c r="G59" s="40" t="s">
        <v>28</v>
      </c>
    </row>
    <row r="60" spans="1:7" ht="15" customHeight="1" x14ac:dyDescent="0.3">
      <c r="A60" s="42" t="s">
        <v>29</v>
      </c>
      <c r="B60" s="43"/>
      <c r="C60" s="43"/>
      <c r="E60" s="43"/>
      <c r="F60" s="2"/>
      <c r="G60" s="44"/>
    </row>
    <row r="61" spans="1:7" ht="15" customHeight="1" x14ac:dyDescent="0.3">
      <c r="A61" s="42" t="s">
        <v>30</v>
      </c>
      <c r="B61" s="45"/>
      <c r="C61" s="45"/>
      <c r="E61" s="45"/>
      <c r="F61" s="2"/>
      <c r="G61" s="46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28" workbookViewId="0">
      <selection activeCell="F40" sqref="F40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280" t="s">
        <v>31</v>
      </c>
      <c r="B11" s="281"/>
      <c r="C11" s="281"/>
      <c r="D11" s="281"/>
      <c r="E11" s="281"/>
      <c r="F11" s="282"/>
      <c r="G11" s="86"/>
    </row>
    <row r="12" spans="1:7" ht="16.5" customHeight="1" x14ac:dyDescent="0.3">
      <c r="A12" s="279" t="s">
        <v>32</v>
      </c>
      <c r="B12" s="279"/>
      <c r="C12" s="279"/>
      <c r="D12" s="279"/>
      <c r="E12" s="279"/>
      <c r="F12" s="279"/>
      <c r="G12" s="85"/>
    </row>
    <row r="14" spans="1:7" ht="16.5" customHeight="1" x14ac:dyDescent="0.3">
      <c r="A14" s="284" t="s">
        <v>33</v>
      </c>
      <c r="B14" s="284"/>
      <c r="C14" s="55" t="s">
        <v>5</v>
      </c>
    </row>
    <row r="15" spans="1:7" ht="16.5" customHeight="1" x14ac:dyDescent="0.3">
      <c r="A15" s="284" t="s">
        <v>34</v>
      </c>
      <c r="B15" s="284"/>
      <c r="C15" s="55" t="s">
        <v>7</v>
      </c>
    </row>
    <row r="16" spans="1:7" ht="16.5" customHeight="1" x14ac:dyDescent="0.3">
      <c r="A16" s="284" t="s">
        <v>35</v>
      </c>
      <c r="B16" s="284"/>
      <c r="C16" s="55" t="s">
        <v>9</v>
      </c>
    </row>
    <row r="17" spans="1:5" ht="16.5" customHeight="1" x14ac:dyDescent="0.3">
      <c r="A17" s="284" t="s">
        <v>36</v>
      </c>
      <c r="B17" s="284"/>
      <c r="C17" s="55" t="s">
        <v>11</v>
      </c>
    </row>
    <row r="18" spans="1:5" ht="16.5" customHeight="1" x14ac:dyDescent="0.3">
      <c r="A18" s="284" t="s">
        <v>37</v>
      </c>
      <c r="B18" s="284"/>
      <c r="C18" s="92" t="s">
        <v>12</v>
      </c>
    </row>
    <row r="19" spans="1:5" ht="16.5" customHeight="1" x14ac:dyDescent="0.3">
      <c r="A19" s="284" t="s">
        <v>38</v>
      </c>
      <c r="B19" s="284"/>
      <c r="C19" s="92" t="e">
        <f>#REF!</f>
        <v>#REF!</v>
      </c>
    </row>
    <row r="20" spans="1:5" ht="16.5" customHeight="1" x14ac:dyDescent="0.3">
      <c r="A20" s="57"/>
      <c r="B20" s="57"/>
      <c r="C20" s="72"/>
    </row>
    <row r="21" spans="1:5" ht="16.5" customHeight="1" x14ac:dyDescent="0.3">
      <c r="A21" s="279" t="s">
        <v>1</v>
      </c>
      <c r="B21" s="279"/>
      <c r="C21" s="54" t="s">
        <v>39</v>
      </c>
      <c r="D21" s="61"/>
    </row>
    <row r="22" spans="1:5" ht="15.75" customHeight="1" x14ac:dyDescent="0.3">
      <c r="A22" s="283"/>
      <c r="B22" s="283"/>
      <c r="C22" s="52"/>
      <c r="D22" s="283"/>
      <c r="E22" s="283"/>
    </row>
    <row r="23" spans="1:5" ht="33.75" customHeight="1" x14ac:dyDescent="0.3">
      <c r="C23" s="81" t="s">
        <v>40</v>
      </c>
      <c r="D23" s="80" t="s">
        <v>41</v>
      </c>
      <c r="E23" s="47"/>
    </row>
    <row r="24" spans="1:5" ht="15.75" customHeight="1" x14ac:dyDescent="0.3">
      <c r="C24" s="90">
        <v>141.38</v>
      </c>
      <c r="D24" s="82">
        <f t="shared" ref="D24:D43" si="0">(C24-$C$46)/$C$46</f>
        <v>6.8404067512005977E-3</v>
      </c>
      <c r="E24" s="48"/>
    </row>
    <row r="25" spans="1:5" ht="15.75" customHeight="1" x14ac:dyDescent="0.3">
      <c r="C25" s="90">
        <v>140.93</v>
      </c>
      <c r="D25" s="83">
        <f t="shared" si="0"/>
        <v>3.635723040364349E-3</v>
      </c>
      <c r="E25" s="48"/>
    </row>
    <row r="26" spans="1:5" ht="15.75" customHeight="1" x14ac:dyDescent="0.3">
      <c r="C26" s="90">
        <v>139.74</v>
      </c>
      <c r="D26" s="83">
        <f t="shared" si="0"/>
        <v>-4.8388849949583734E-3</v>
      </c>
      <c r="E26" s="48"/>
    </row>
    <row r="27" spans="1:5" ht="15.75" customHeight="1" x14ac:dyDescent="0.3">
      <c r="C27" s="90">
        <v>141.87</v>
      </c>
      <c r="D27" s="83">
        <f t="shared" si="0"/>
        <v>1.0329951236333556E-2</v>
      </c>
      <c r="E27" s="48"/>
    </row>
    <row r="28" spans="1:5" ht="15.75" customHeight="1" x14ac:dyDescent="0.3">
      <c r="C28" s="90">
        <v>140.87</v>
      </c>
      <c r="D28" s="83">
        <f t="shared" si="0"/>
        <v>3.2084318789194891E-3</v>
      </c>
      <c r="E28" s="48"/>
    </row>
    <row r="29" spans="1:5" ht="15.75" customHeight="1" x14ac:dyDescent="0.3">
      <c r="C29" s="90">
        <v>140.63</v>
      </c>
      <c r="D29" s="83">
        <f t="shared" si="0"/>
        <v>1.4992672331400484E-3</v>
      </c>
      <c r="E29" s="48"/>
    </row>
    <row r="30" spans="1:5" ht="15.75" customHeight="1" x14ac:dyDescent="0.3">
      <c r="C30" s="90">
        <v>141.02000000000001</v>
      </c>
      <c r="D30" s="83">
        <f t="shared" si="0"/>
        <v>4.2766597825316397E-3</v>
      </c>
      <c r="E30" s="48"/>
    </row>
    <row r="31" spans="1:5" ht="15.75" customHeight="1" x14ac:dyDescent="0.3">
      <c r="C31" s="90">
        <v>141.82</v>
      </c>
      <c r="D31" s="83">
        <f t="shared" si="0"/>
        <v>9.9738752684627712E-3</v>
      </c>
      <c r="E31" s="48"/>
    </row>
    <row r="32" spans="1:5" ht="15.75" customHeight="1" x14ac:dyDescent="0.3">
      <c r="C32" s="90">
        <v>139.85</v>
      </c>
      <c r="D32" s="83">
        <f t="shared" si="0"/>
        <v>-4.0555178656429313E-3</v>
      </c>
      <c r="E32" s="48"/>
    </row>
    <row r="33" spans="1:7" ht="15.75" customHeight="1" x14ac:dyDescent="0.3">
      <c r="C33" s="90">
        <v>140.84</v>
      </c>
      <c r="D33" s="83">
        <f t="shared" si="0"/>
        <v>2.9947862981970588E-3</v>
      </c>
      <c r="E33" s="48"/>
    </row>
    <row r="34" spans="1:7" ht="15.75" customHeight="1" x14ac:dyDescent="0.3">
      <c r="C34" s="90">
        <v>139.82</v>
      </c>
      <c r="D34" s="83">
        <f t="shared" si="0"/>
        <v>-4.2691634463653608E-3</v>
      </c>
      <c r="E34" s="48"/>
    </row>
    <row r="35" spans="1:7" ht="15.75" customHeight="1" x14ac:dyDescent="0.3">
      <c r="C35" s="90">
        <v>140.57</v>
      </c>
      <c r="D35" s="83">
        <f t="shared" si="0"/>
        <v>1.0719760716951883E-3</v>
      </c>
      <c r="E35" s="48"/>
    </row>
    <row r="36" spans="1:7" ht="15.75" customHeight="1" x14ac:dyDescent="0.3">
      <c r="C36" s="90">
        <v>140.06</v>
      </c>
      <c r="D36" s="83">
        <f t="shared" si="0"/>
        <v>-2.5599988005859204E-3</v>
      </c>
      <c r="E36" s="48"/>
    </row>
    <row r="37" spans="1:7" ht="15.75" customHeight="1" x14ac:dyDescent="0.3">
      <c r="C37" s="90">
        <v>139.05000000000001</v>
      </c>
      <c r="D37" s="83">
        <f t="shared" si="0"/>
        <v>-9.7527333515740628E-3</v>
      </c>
      <c r="E37" s="48"/>
    </row>
    <row r="38" spans="1:7" ht="15.75" customHeight="1" x14ac:dyDescent="0.3">
      <c r="C38" s="90">
        <v>141.56</v>
      </c>
      <c r="D38" s="83">
        <f t="shared" si="0"/>
        <v>8.122280235535179E-3</v>
      </c>
      <c r="E38" s="48"/>
    </row>
    <row r="39" spans="1:7" ht="15.75" customHeight="1" x14ac:dyDescent="0.3">
      <c r="C39" s="90">
        <v>139.37</v>
      </c>
      <c r="D39" s="83">
        <f t="shared" si="0"/>
        <v>-7.4738471572016098E-3</v>
      </c>
      <c r="E39" s="48"/>
    </row>
    <row r="40" spans="1:7" ht="15.75" customHeight="1" x14ac:dyDescent="0.3">
      <c r="C40" s="90">
        <v>141.06</v>
      </c>
      <c r="D40" s="83">
        <f t="shared" si="0"/>
        <v>4.5615205568281456E-3</v>
      </c>
      <c r="E40" s="48"/>
    </row>
    <row r="41" spans="1:7" ht="15.75" customHeight="1" x14ac:dyDescent="0.3">
      <c r="C41" s="90">
        <v>137.43</v>
      </c>
      <c r="D41" s="83">
        <f t="shared" si="0"/>
        <v>-2.1289594710584881E-2</v>
      </c>
      <c r="E41" s="48"/>
    </row>
    <row r="42" spans="1:7" ht="15.75" customHeight="1" x14ac:dyDescent="0.3">
      <c r="C42" s="90">
        <v>140.1</v>
      </c>
      <c r="D42" s="83">
        <f t="shared" si="0"/>
        <v>-2.2751380262894146E-3</v>
      </c>
      <c r="E42" s="48"/>
    </row>
    <row r="43" spans="1:7" ht="16.5" customHeight="1" x14ac:dyDescent="0.3">
      <c r="C43" s="91"/>
      <c r="D43" s="84">
        <f t="shared" si="0"/>
        <v>-1</v>
      </c>
      <c r="E43" s="48"/>
    </row>
    <row r="44" spans="1:7" ht="16.5" customHeight="1" x14ac:dyDescent="0.3">
      <c r="C44" s="49"/>
      <c r="D44" s="48"/>
      <c r="E44" s="50"/>
    </row>
    <row r="45" spans="1:7" ht="16.5" customHeight="1" x14ac:dyDescent="0.3">
      <c r="B45" s="77" t="s">
        <v>42</v>
      </c>
      <c r="C45" s="78">
        <f>SUM(C24:C44)</f>
        <v>2667.9699999999993</v>
      </c>
      <c r="D45" s="73"/>
      <c r="E45" s="49"/>
    </row>
    <row r="46" spans="1:7" ht="17.25" customHeight="1" x14ac:dyDescent="0.3">
      <c r="B46" s="77" t="s">
        <v>43</v>
      </c>
      <c r="C46" s="79">
        <f>AVERAGE(C24:C44)</f>
        <v>140.41947368421049</v>
      </c>
      <c r="E46" s="51"/>
    </row>
    <row r="47" spans="1:7" ht="17.25" customHeight="1" x14ac:dyDescent="0.3">
      <c r="A47" s="55"/>
      <c r="B47" s="74"/>
      <c r="D47" s="53"/>
      <c r="E47" s="51"/>
    </row>
    <row r="48" spans="1:7" ht="33.75" customHeight="1" x14ac:dyDescent="0.3">
      <c r="B48" s="87" t="s">
        <v>43</v>
      </c>
      <c r="C48" s="80" t="s">
        <v>44</v>
      </c>
      <c r="D48" s="75"/>
      <c r="G48" s="53"/>
    </row>
    <row r="49" spans="1:6" ht="17.25" customHeight="1" x14ac:dyDescent="0.3">
      <c r="B49" s="277">
        <f>C46</f>
        <v>140.41947368421049</v>
      </c>
      <c r="C49" s="88">
        <f>-IF(C46&lt;=80,10%,IF(C46&lt;250,7.5%,5%))</f>
        <v>-7.4999999999999997E-2</v>
      </c>
      <c r="D49" s="76">
        <f>IF(C46&lt;=80,C46*0.9,IF(C46&lt;250,C46*0.925,C46*0.95))</f>
        <v>129.8880131578947</v>
      </c>
    </row>
    <row r="50" spans="1:6" ht="17.25" customHeight="1" x14ac:dyDescent="0.3">
      <c r="B50" s="278"/>
      <c r="C50" s="89">
        <f>IF(C46&lt;=80, 10%, IF(C46&lt;250, 7.5%, 5%))</f>
        <v>7.4999999999999997E-2</v>
      </c>
      <c r="D50" s="76">
        <f>IF(C46&lt;=80, C46*1.1, IF(C46&lt;250, C46*1.075, C46*1.05))</f>
        <v>150.95093421052627</v>
      </c>
    </row>
    <row r="51" spans="1:6" ht="16.5" customHeight="1" x14ac:dyDescent="0.3">
      <c r="A51" s="58"/>
      <c r="B51" s="59"/>
      <c r="C51" s="55"/>
      <c r="D51" s="60"/>
      <c r="E51" s="55"/>
      <c r="F51" s="61"/>
    </row>
    <row r="52" spans="1:6" ht="16.5" customHeight="1" x14ac:dyDescent="0.3">
      <c r="A52" s="55"/>
      <c r="B52" s="62" t="s">
        <v>26</v>
      </c>
      <c r="C52" s="62"/>
      <c r="D52" s="63" t="s">
        <v>27</v>
      </c>
      <c r="E52" s="64"/>
      <c r="F52" s="63" t="s">
        <v>28</v>
      </c>
    </row>
    <row r="53" spans="1:6" ht="34.5" customHeight="1" x14ac:dyDescent="0.3">
      <c r="A53" s="65" t="s">
        <v>29</v>
      </c>
      <c r="B53" s="66"/>
      <c r="C53" s="67"/>
      <c r="D53" s="66"/>
      <c r="E53" s="56"/>
      <c r="F53" s="68"/>
    </row>
    <row r="54" spans="1:6" ht="34.5" customHeight="1" x14ac:dyDescent="0.3">
      <c r="A54" s="65" t="s">
        <v>30</v>
      </c>
      <c r="B54" s="69"/>
      <c r="C54" s="70"/>
      <c r="D54" s="69"/>
      <c r="E54" s="56"/>
      <c r="F54" s="71"/>
    </row>
  </sheetData>
  <sheetProtection password="F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29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28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27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26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25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24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23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22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21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0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9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18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17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16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15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14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13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12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11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0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9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zoomScale="50" zoomScaleNormal="40" zoomScalePageLayoutView="50" workbookViewId="0">
      <selection sqref="A1:I125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285" t="s">
        <v>45</v>
      </c>
      <c r="B1" s="285"/>
      <c r="C1" s="285"/>
      <c r="D1" s="285"/>
      <c r="E1" s="285"/>
      <c r="F1" s="285"/>
      <c r="G1" s="285"/>
      <c r="H1" s="285"/>
      <c r="I1" s="285"/>
    </row>
    <row r="2" spans="1:9" ht="18.75" customHeight="1" x14ac:dyDescent="0.25">
      <c r="A2" s="285"/>
      <c r="B2" s="285"/>
      <c r="C2" s="285"/>
      <c r="D2" s="285"/>
      <c r="E2" s="285"/>
      <c r="F2" s="285"/>
      <c r="G2" s="285"/>
      <c r="H2" s="285"/>
      <c r="I2" s="285"/>
    </row>
    <row r="3" spans="1:9" ht="18.75" customHeight="1" x14ac:dyDescent="0.25">
      <c r="A3" s="285"/>
      <c r="B3" s="285"/>
      <c r="C3" s="285"/>
      <c r="D3" s="285"/>
      <c r="E3" s="285"/>
      <c r="F3" s="285"/>
      <c r="G3" s="285"/>
      <c r="H3" s="285"/>
      <c r="I3" s="285"/>
    </row>
    <row r="4" spans="1:9" ht="18.75" customHeight="1" x14ac:dyDescent="0.25">
      <c r="A4" s="285"/>
      <c r="B4" s="285"/>
      <c r="C4" s="285"/>
      <c r="D4" s="285"/>
      <c r="E4" s="285"/>
      <c r="F4" s="285"/>
      <c r="G4" s="285"/>
      <c r="H4" s="285"/>
      <c r="I4" s="285"/>
    </row>
    <row r="5" spans="1:9" ht="18.75" customHeight="1" x14ac:dyDescent="0.25">
      <c r="A5" s="285"/>
      <c r="B5" s="285"/>
      <c r="C5" s="285"/>
      <c r="D5" s="285"/>
      <c r="E5" s="285"/>
      <c r="F5" s="285"/>
      <c r="G5" s="285"/>
      <c r="H5" s="285"/>
      <c r="I5" s="285"/>
    </row>
    <row r="6" spans="1:9" ht="18.75" customHeight="1" x14ac:dyDescent="0.25">
      <c r="A6" s="285"/>
      <c r="B6" s="285"/>
      <c r="C6" s="285"/>
      <c r="D6" s="285"/>
      <c r="E6" s="285"/>
      <c r="F6" s="285"/>
      <c r="G6" s="285"/>
      <c r="H6" s="285"/>
      <c r="I6" s="285"/>
    </row>
    <row r="7" spans="1:9" ht="18.75" customHeight="1" x14ac:dyDescent="0.25">
      <c r="A7" s="285"/>
      <c r="B7" s="285"/>
      <c r="C7" s="285"/>
      <c r="D7" s="285"/>
      <c r="E7" s="285"/>
      <c r="F7" s="285"/>
      <c r="G7" s="285"/>
      <c r="H7" s="285"/>
      <c r="I7" s="285"/>
    </row>
    <row r="8" spans="1:9" x14ac:dyDescent="0.25">
      <c r="A8" s="286" t="s">
        <v>46</v>
      </c>
      <c r="B8" s="286"/>
      <c r="C8" s="286"/>
      <c r="D8" s="286"/>
      <c r="E8" s="286"/>
      <c r="F8" s="286"/>
      <c r="G8" s="286"/>
      <c r="H8" s="286"/>
      <c r="I8" s="286"/>
    </row>
    <row r="9" spans="1:9" x14ac:dyDescent="0.25">
      <c r="A9" s="286"/>
      <c r="B9" s="286"/>
      <c r="C9" s="286"/>
      <c r="D9" s="286"/>
      <c r="E9" s="286"/>
      <c r="F9" s="286"/>
      <c r="G9" s="286"/>
      <c r="H9" s="286"/>
      <c r="I9" s="286"/>
    </row>
    <row r="10" spans="1:9" x14ac:dyDescent="0.25">
      <c r="A10" s="286"/>
      <c r="B10" s="286"/>
      <c r="C10" s="286"/>
      <c r="D10" s="286"/>
      <c r="E10" s="286"/>
      <c r="F10" s="286"/>
      <c r="G10" s="286"/>
      <c r="H10" s="286"/>
      <c r="I10" s="286"/>
    </row>
    <row r="11" spans="1:9" x14ac:dyDescent="0.25">
      <c r="A11" s="286"/>
      <c r="B11" s="286"/>
      <c r="C11" s="286"/>
      <c r="D11" s="286"/>
      <c r="E11" s="286"/>
      <c r="F11" s="286"/>
      <c r="G11" s="286"/>
      <c r="H11" s="286"/>
      <c r="I11" s="286"/>
    </row>
    <row r="12" spans="1:9" x14ac:dyDescent="0.25">
      <c r="A12" s="286"/>
      <c r="B12" s="286"/>
      <c r="C12" s="286"/>
      <c r="D12" s="286"/>
      <c r="E12" s="286"/>
      <c r="F12" s="286"/>
      <c r="G12" s="286"/>
      <c r="H12" s="286"/>
      <c r="I12" s="286"/>
    </row>
    <row r="13" spans="1:9" x14ac:dyDescent="0.25">
      <c r="A13" s="286"/>
      <c r="B13" s="286"/>
      <c r="C13" s="286"/>
      <c r="D13" s="286"/>
      <c r="E13" s="286"/>
      <c r="F13" s="286"/>
      <c r="G13" s="286"/>
      <c r="H13" s="286"/>
      <c r="I13" s="286"/>
    </row>
    <row r="14" spans="1:9" x14ac:dyDescent="0.25">
      <c r="A14" s="286"/>
      <c r="B14" s="286"/>
      <c r="C14" s="286"/>
      <c r="D14" s="286"/>
      <c r="E14" s="286"/>
      <c r="F14" s="286"/>
      <c r="G14" s="286"/>
      <c r="H14" s="286"/>
      <c r="I14" s="286"/>
    </row>
    <row r="15" spans="1:9" ht="19.5" customHeight="1" x14ac:dyDescent="0.3">
      <c r="A15" s="93"/>
    </row>
    <row r="16" spans="1:9" ht="19.5" customHeight="1" x14ac:dyDescent="0.3">
      <c r="A16" s="319" t="s">
        <v>31</v>
      </c>
      <c r="B16" s="320"/>
      <c r="C16" s="320"/>
      <c r="D16" s="320"/>
      <c r="E16" s="320"/>
      <c r="F16" s="320"/>
      <c r="G16" s="320"/>
      <c r="H16" s="321"/>
    </row>
    <row r="17" spans="1:14" ht="20.25" customHeight="1" x14ac:dyDescent="0.25">
      <c r="A17" s="322" t="s">
        <v>47</v>
      </c>
      <c r="B17" s="322"/>
      <c r="C17" s="322"/>
      <c r="D17" s="322"/>
      <c r="E17" s="322"/>
      <c r="F17" s="322"/>
      <c r="G17" s="322"/>
      <c r="H17" s="322"/>
    </row>
    <row r="18" spans="1:14" ht="26.25" customHeight="1" x14ac:dyDescent="0.4">
      <c r="A18" s="95" t="s">
        <v>33</v>
      </c>
      <c r="B18" s="318" t="s">
        <v>5</v>
      </c>
      <c r="C18" s="318"/>
      <c r="D18" s="261"/>
      <c r="E18" s="96"/>
      <c r="F18" s="97"/>
      <c r="G18" s="97"/>
      <c r="H18" s="97"/>
    </row>
    <row r="19" spans="1:14" ht="26.25" customHeight="1" x14ac:dyDescent="0.4">
      <c r="A19" s="95" t="s">
        <v>34</v>
      </c>
      <c r="B19" s="98" t="s">
        <v>7</v>
      </c>
      <c r="C19" s="274">
        <v>29</v>
      </c>
      <c r="D19" s="97"/>
      <c r="E19" s="97"/>
      <c r="F19" s="97"/>
      <c r="G19" s="97"/>
      <c r="H19" s="97"/>
    </row>
    <row r="20" spans="1:14" ht="26.25" customHeight="1" x14ac:dyDescent="0.4">
      <c r="A20" s="95" t="s">
        <v>35</v>
      </c>
      <c r="B20" s="323" t="s">
        <v>9</v>
      </c>
      <c r="C20" s="323"/>
      <c r="D20" s="97"/>
      <c r="E20" s="97"/>
      <c r="F20" s="97"/>
      <c r="G20" s="97"/>
      <c r="H20" s="97"/>
    </row>
    <row r="21" spans="1:14" ht="26.25" customHeight="1" x14ac:dyDescent="0.4">
      <c r="A21" s="95" t="s">
        <v>36</v>
      </c>
      <c r="B21" s="323" t="s">
        <v>11</v>
      </c>
      <c r="C21" s="323"/>
      <c r="D21" s="323"/>
      <c r="E21" s="323"/>
      <c r="F21" s="323"/>
      <c r="G21" s="323"/>
      <c r="H21" s="323"/>
      <c r="I21" s="99"/>
    </row>
    <row r="22" spans="1:14" ht="26.25" customHeight="1" x14ac:dyDescent="0.4">
      <c r="A22" s="95" t="s">
        <v>37</v>
      </c>
      <c r="B22" s="100" t="s">
        <v>12</v>
      </c>
      <c r="C22" s="97"/>
      <c r="D22" s="97"/>
      <c r="E22" s="97"/>
      <c r="F22" s="97"/>
      <c r="G22" s="97"/>
      <c r="H22" s="97"/>
    </row>
    <row r="23" spans="1:14" ht="26.25" customHeight="1" x14ac:dyDescent="0.4">
      <c r="A23" s="95" t="s">
        <v>38</v>
      </c>
      <c r="B23" s="100"/>
      <c r="C23" s="97"/>
      <c r="D23" s="97"/>
      <c r="E23" s="97"/>
      <c r="F23" s="97"/>
      <c r="G23" s="97"/>
      <c r="H23" s="97"/>
    </row>
    <row r="24" spans="1:14" ht="18.75" x14ac:dyDescent="0.3">
      <c r="A24" s="95"/>
      <c r="B24" s="101"/>
    </row>
    <row r="25" spans="1:14" ht="18.75" x14ac:dyDescent="0.3">
      <c r="A25" s="102" t="s">
        <v>1</v>
      </c>
      <c r="B25" s="101"/>
    </row>
    <row r="26" spans="1:14" ht="26.25" customHeight="1" x14ac:dyDescent="0.4">
      <c r="A26" s="103" t="s">
        <v>4</v>
      </c>
      <c r="B26" s="318" t="str">
        <f>B20</f>
        <v>Ethambutol</v>
      </c>
      <c r="C26" s="318"/>
    </row>
    <row r="27" spans="1:14" ht="26.25" customHeight="1" x14ac:dyDescent="0.4">
      <c r="A27" s="104" t="s">
        <v>48</v>
      </c>
      <c r="B27" s="316" t="s">
        <v>125</v>
      </c>
      <c r="C27" s="316"/>
    </row>
    <row r="28" spans="1:14" ht="27" customHeight="1" x14ac:dyDescent="0.4">
      <c r="A28" s="104" t="s">
        <v>6</v>
      </c>
      <c r="B28" s="105">
        <v>100</v>
      </c>
    </row>
    <row r="29" spans="1:14" s="14" customFormat="1" ht="27" customHeight="1" x14ac:dyDescent="0.4">
      <c r="A29" s="104" t="s">
        <v>49</v>
      </c>
      <c r="B29" s="106">
        <v>0</v>
      </c>
      <c r="C29" s="293" t="s">
        <v>50</v>
      </c>
      <c r="D29" s="294"/>
      <c r="E29" s="294"/>
      <c r="F29" s="294"/>
      <c r="G29" s="295"/>
      <c r="I29" s="107"/>
      <c r="J29" s="107"/>
      <c r="K29" s="107"/>
      <c r="L29" s="107"/>
    </row>
    <row r="30" spans="1:14" s="14" customFormat="1" ht="19.5" customHeight="1" x14ac:dyDescent="0.3">
      <c r="A30" s="104" t="s">
        <v>51</v>
      </c>
      <c r="B30" s="108">
        <f>B28-B29</f>
        <v>100</v>
      </c>
      <c r="C30" s="109"/>
      <c r="D30" s="109"/>
      <c r="E30" s="109"/>
      <c r="F30" s="109"/>
      <c r="G30" s="110"/>
      <c r="I30" s="107"/>
      <c r="J30" s="107"/>
      <c r="K30" s="107"/>
      <c r="L30" s="107"/>
    </row>
    <row r="31" spans="1:14" s="14" customFormat="1" ht="27" customHeight="1" x14ac:dyDescent="0.4">
      <c r="A31" s="104" t="s">
        <v>52</v>
      </c>
      <c r="B31" s="111">
        <v>1</v>
      </c>
      <c r="C31" s="296" t="s">
        <v>53</v>
      </c>
      <c r="D31" s="297"/>
      <c r="E31" s="297"/>
      <c r="F31" s="297"/>
      <c r="G31" s="297"/>
      <c r="H31" s="298"/>
      <c r="I31" s="107"/>
      <c r="J31" s="107"/>
      <c r="K31" s="107"/>
      <c r="L31" s="107"/>
    </row>
    <row r="32" spans="1:14" s="14" customFormat="1" ht="27" customHeight="1" x14ac:dyDescent="0.4">
      <c r="A32" s="104" t="s">
        <v>54</v>
      </c>
      <c r="B32" s="111">
        <v>1</v>
      </c>
      <c r="C32" s="296" t="s">
        <v>55</v>
      </c>
      <c r="D32" s="297"/>
      <c r="E32" s="297"/>
      <c r="F32" s="297"/>
      <c r="G32" s="297"/>
      <c r="H32" s="298"/>
      <c r="I32" s="107"/>
      <c r="J32" s="107"/>
      <c r="K32" s="107"/>
      <c r="L32" s="112"/>
      <c r="M32" s="112"/>
      <c r="N32" s="113"/>
    </row>
    <row r="33" spans="1:14" s="14" customFormat="1" ht="17.25" customHeight="1" x14ac:dyDescent="0.3">
      <c r="A33" s="104"/>
      <c r="B33" s="114"/>
      <c r="C33" s="115"/>
      <c r="D33" s="115"/>
      <c r="E33" s="115"/>
      <c r="F33" s="115"/>
      <c r="G33" s="115"/>
      <c r="H33" s="115"/>
      <c r="I33" s="107"/>
      <c r="J33" s="107"/>
      <c r="K33" s="107"/>
      <c r="L33" s="112"/>
      <c r="M33" s="112"/>
      <c r="N33" s="113"/>
    </row>
    <row r="34" spans="1:14" s="14" customFormat="1" ht="18.75" x14ac:dyDescent="0.3">
      <c r="A34" s="104" t="s">
        <v>56</v>
      </c>
      <c r="B34" s="116">
        <f>B31/B32</f>
        <v>1</v>
      </c>
      <c r="C34" s="94" t="s">
        <v>57</v>
      </c>
      <c r="D34" s="94"/>
      <c r="E34" s="94"/>
      <c r="F34" s="94"/>
      <c r="G34" s="94"/>
      <c r="I34" s="107"/>
      <c r="J34" s="107"/>
      <c r="K34" s="107"/>
      <c r="L34" s="112"/>
      <c r="M34" s="112"/>
      <c r="N34" s="113"/>
    </row>
    <row r="35" spans="1:14" s="14" customFormat="1" ht="19.5" customHeight="1" x14ac:dyDescent="0.3">
      <c r="A35" s="104"/>
      <c r="B35" s="108"/>
      <c r="G35" s="94"/>
      <c r="I35" s="107"/>
      <c r="J35" s="107"/>
      <c r="K35" s="107"/>
      <c r="L35" s="112"/>
      <c r="M35" s="112"/>
      <c r="N35" s="113"/>
    </row>
    <row r="36" spans="1:14" s="14" customFormat="1" ht="27" customHeight="1" x14ac:dyDescent="0.4">
      <c r="A36" s="117" t="s">
        <v>58</v>
      </c>
      <c r="B36" s="118">
        <v>100</v>
      </c>
      <c r="C36" s="94"/>
      <c r="D36" s="299" t="s">
        <v>59</v>
      </c>
      <c r="E36" s="317"/>
      <c r="F36" s="299" t="s">
        <v>60</v>
      </c>
      <c r="G36" s="300"/>
      <c r="J36" s="107"/>
      <c r="K36" s="107"/>
      <c r="L36" s="112"/>
      <c r="M36" s="112"/>
      <c r="N36" s="113"/>
    </row>
    <row r="37" spans="1:14" s="14" customFormat="1" ht="27" customHeight="1" x14ac:dyDescent="0.4">
      <c r="A37" s="119" t="s">
        <v>61</v>
      </c>
      <c r="B37" s="120">
        <v>1</v>
      </c>
      <c r="C37" s="121" t="s">
        <v>62</v>
      </c>
      <c r="D37" s="122" t="s">
        <v>63</v>
      </c>
      <c r="E37" s="123" t="s">
        <v>64</v>
      </c>
      <c r="F37" s="122" t="s">
        <v>63</v>
      </c>
      <c r="G37" s="124" t="s">
        <v>64</v>
      </c>
      <c r="I37" s="125" t="s">
        <v>65</v>
      </c>
      <c r="J37" s="107"/>
      <c r="K37" s="107"/>
      <c r="L37" s="112"/>
      <c r="M37" s="112"/>
      <c r="N37" s="113"/>
    </row>
    <row r="38" spans="1:14" s="14" customFormat="1" ht="26.25" customHeight="1" x14ac:dyDescent="0.4">
      <c r="A38" s="119" t="s">
        <v>66</v>
      </c>
      <c r="B38" s="120">
        <v>1</v>
      </c>
      <c r="C38" s="126">
        <v>1</v>
      </c>
      <c r="D38" s="324">
        <v>3246653</v>
      </c>
      <c r="E38" s="128">
        <f>IF(ISBLANK(D38),"-",$D$48/$D$45*D38)</f>
        <v>195228.68310282624</v>
      </c>
      <c r="F38" s="324">
        <v>2530413</v>
      </c>
      <c r="G38" s="129">
        <f>IF(ISBLANK(F38),"-",$D$48/$F$45*F38)</f>
        <v>189473.08124298014</v>
      </c>
      <c r="I38" s="130"/>
      <c r="J38" s="107"/>
      <c r="K38" s="107"/>
      <c r="L38" s="112"/>
      <c r="M38" s="112"/>
      <c r="N38" s="113"/>
    </row>
    <row r="39" spans="1:14" s="14" customFormat="1" ht="26.25" customHeight="1" x14ac:dyDescent="0.4">
      <c r="A39" s="119" t="s">
        <v>67</v>
      </c>
      <c r="B39" s="120">
        <v>1</v>
      </c>
      <c r="C39" s="131">
        <v>2</v>
      </c>
      <c r="D39" s="325">
        <v>3243670</v>
      </c>
      <c r="E39" s="133">
        <f>IF(ISBLANK(D39),"-",$D$48/$D$45*D39)</f>
        <v>195049.30847865305</v>
      </c>
      <c r="F39" s="325">
        <v>2527029</v>
      </c>
      <c r="G39" s="134">
        <f>IF(ISBLANK(F39),"-",$D$48/$F$45*F39)</f>
        <v>189219.69299887682</v>
      </c>
      <c r="I39" s="301">
        <f>ABS((F43/D43*D42)-F42)/D42</f>
        <v>2.385117330280442E-2</v>
      </c>
      <c r="J39" s="107"/>
      <c r="K39" s="107"/>
      <c r="L39" s="112"/>
      <c r="M39" s="112"/>
      <c r="N39" s="113"/>
    </row>
    <row r="40" spans="1:14" ht="26.25" customHeight="1" x14ac:dyDescent="0.4">
      <c r="A40" s="119" t="s">
        <v>68</v>
      </c>
      <c r="B40" s="120">
        <v>1</v>
      </c>
      <c r="C40" s="131">
        <v>3</v>
      </c>
      <c r="D40" s="325">
        <v>3239308</v>
      </c>
      <c r="E40" s="133">
        <f>IF(ISBLANK(D40),"-",$D$48/$D$45*D40)</f>
        <v>194787.01142513531</v>
      </c>
      <c r="F40" s="325">
        <v>2524038</v>
      </c>
      <c r="G40" s="134">
        <f>IF(ISBLANK(F40),"-",$D$48/$F$45*F40)</f>
        <v>188995.73193560465</v>
      </c>
      <c r="I40" s="301"/>
      <c r="L40" s="112"/>
      <c r="M40" s="112"/>
      <c r="N40" s="135"/>
    </row>
    <row r="41" spans="1:14" ht="27" customHeight="1" x14ac:dyDescent="0.4">
      <c r="A41" s="119" t="s">
        <v>69</v>
      </c>
      <c r="B41" s="120">
        <v>1</v>
      </c>
      <c r="C41" s="136">
        <v>4</v>
      </c>
      <c r="D41" s="326"/>
      <c r="E41" s="138" t="str">
        <f>IF(ISBLANK(D41),"-",$D$48/$D$45*D41)</f>
        <v>-</v>
      </c>
      <c r="F41" s="326"/>
      <c r="G41" s="139" t="str">
        <f>IF(ISBLANK(F41),"-",$D$48/$F$45*F41)</f>
        <v>-</v>
      </c>
      <c r="I41" s="140"/>
      <c r="L41" s="112"/>
      <c r="M41" s="112"/>
      <c r="N41" s="135"/>
    </row>
    <row r="42" spans="1:14" ht="27" customHeight="1" x14ac:dyDescent="0.4">
      <c r="A42" s="119" t="s">
        <v>70</v>
      </c>
      <c r="B42" s="120">
        <v>1</v>
      </c>
      <c r="C42" s="141" t="s">
        <v>71</v>
      </c>
      <c r="D42" s="142">
        <f>AVERAGE(D38:D41)</f>
        <v>3243210.3333333335</v>
      </c>
      <c r="E42" s="143">
        <f>AVERAGE(E38:E41)</f>
        <v>195021.66766887155</v>
      </c>
      <c r="F42" s="142">
        <f>AVERAGE(F38:F41)</f>
        <v>2527160</v>
      </c>
      <c r="G42" s="144">
        <f>AVERAGE(G38:G41)</f>
        <v>189229.50205915389</v>
      </c>
      <c r="H42" s="145"/>
    </row>
    <row r="43" spans="1:14" ht="26.25" customHeight="1" x14ac:dyDescent="0.4">
      <c r="A43" s="119" t="s">
        <v>72</v>
      </c>
      <c r="B43" s="120">
        <v>1</v>
      </c>
      <c r="C43" s="146" t="s">
        <v>73</v>
      </c>
      <c r="D43" s="147">
        <v>33.26</v>
      </c>
      <c r="E43" s="135"/>
      <c r="F43" s="147">
        <v>26.71</v>
      </c>
      <c r="H43" s="145"/>
    </row>
    <row r="44" spans="1:14" ht="26.25" customHeight="1" x14ac:dyDescent="0.4">
      <c r="A44" s="119" t="s">
        <v>74</v>
      </c>
      <c r="B44" s="120">
        <v>1</v>
      </c>
      <c r="C44" s="148" t="s">
        <v>75</v>
      </c>
      <c r="D44" s="149">
        <f>D43*$B$34</f>
        <v>33.26</v>
      </c>
      <c r="E44" s="150"/>
      <c r="F44" s="149">
        <f>F43*$B$34</f>
        <v>26.71</v>
      </c>
      <c r="H44" s="145"/>
    </row>
    <row r="45" spans="1:14" ht="19.5" customHeight="1" x14ac:dyDescent="0.3">
      <c r="A45" s="119" t="s">
        <v>76</v>
      </c>
      <c r="B45" s="151">
        <f>(B44/B43)*(B42/B41)*(B40/B39)*(B38/B37)*B36</f>
        <v>100</v>
      </c>
      <c r="C45" s="148" t="s">
        <v>77</v>
      </c>
      <c r="D45" s="152">
        <f>D44*$B$30/100</f>
        <v>33.26</v>
      </c>
      <c r="E45" s="153"/>
      <c r="F45" s="152">
        <f>F44*$B$30/100</f>
        <v>26.71</v>
      </c>
      <c r="H45" s="145"/>
    </row>
    <row r="46" spans="1:14" ht="19.5" customHeight="1" x14ac:dyDescent="0.3">
      <c r="A46" s="287" t="s">
        <v>78</v>
      </c>
      <c r="B46" s="288"/>
      <c r="C46" s="148" t="s">
        <v>79</v>
      </c>
      <c r="D46" s="154">
        <f>D45/$B$45</f>
        <v>0.33260000000000001</v>
      </c>
      <c r="E46" s="155"/>
      <c r="F46" s="156">
        <f>F45/$B$45</f>
        <v>0.2671</v>
      </c>
      <c r="H46" s="145"/>
    </row>
    <row r="47" spans="1:14" ht="27" customHeight="1" x14ac:dyDescent="0.4">
      <c r="A47" s="289"/>
      <c r="B47" s="290"/>
      <c r="C47" s="157" t="s">
        <v>80</v>
      </c>
      <c r="D47" s="158">
        <v>0.02</v>
      </c>
      <c r="E47" s="159"/>
      <c r="F47" s="155"/>
      <c r="H47" s="145"/>
    </row>
    <row r="48" spans="1:14" ht="18.75" x14ac:dyDescent="0.3">
      <c r="C48" s="160" t="s">
        <v>81</v>
      </c>
      <c r="D48" s="152">
        <f>D47*$B$45</f>
        <v>2</v>
      </c>
      <c r="F48" s="161"/>
      <c r="H48" s="145"/>
    </row>
    <row r="49" spans="1:12" ht="19.5" customHeight="1" x14ac:dyDescent="0.3">
      <c r="C49" s="162" t="s">
        <v>82</v>
      </c>
      <c r="D49" s="163">
        <f>D48/B34</f>
        <v>2</v>
      </c>
      <c r="F49" s="161"/>
      <c r="H49" s="145"/>
    </row>
    <row r="50" spans="1:12" ht="18.75" x14ac:dyDescent="0.3">
      <c r="C50" s="117" t="s">
        <v>83</v>
      </c>
      <c r="D50" s="164">
        <f>AVERAGE(E38:E41,G38:G41)</f>
        <v>192125.58486401269</v>
      </c>
      <c r="F50" s="165"/>
      <c r="H50" s="145"/>
    </row>
    <row r="51" spans="1:12" ht="18.75" x14ac:dyDescent="0.3">
      <c r="C51" s="119" t="s">
        <v>84</v>
      </c>
      <c r="D51" s="166">
        <f>STDEV(E38:E41,G38:G41)/D50</f>
        <v>1.6547504723357569E-2</v>
      </c>
      <c r="F51" s="165"/>
      <c r="H51" s="145"/>
    </row>
    <row r="52" spans="1:12" ht="19.5" customHeight="1" x14ac:dyDescent="0.3">
      <c r="C52" s="167" t="s">
        <v>20</v>
      </c>
      <c r="D52" s="168">
        <f>COUNT(E38:E41,G38:G41)</f>
        <v>6</v>
      </c>
      <c r="F52" s="165"/>
    </row>
    <row r="54" spans="1:12" ht="18.75" x14ac:dyDescent="0.3">
      <c r="A54" s="169" t="s">
        <v>1</v>
      </c>
      <c r="B54" s="170" t="s">
        <v>85</v>
      </c>
    </row>
    <row r="55" spans="1:12" ht="18.75" x14ac:dyDescent="0.3">
      <c r="A55" s="94" t="s">
        <v>86</v>
      </c>
      <c r="B55" s="171" t="str">
        <f>B21</f>
        <v>Ethambutol 100mg</v>
      </c>
    </row>
    <row r="56" spans="1:12" ht="26.25" customHeight="1" x14ac:dyDescent="0.4">
      <c r="A56" s="172" t="s">
        <v>87</v>
      </c>
      <c r="B56" s="173">
        <v>100</v>
      </c>
      <c r="C56" s="94" t="str">
        <f>B20</f>
        <v>Ethambutol</v>
      </c>
      <c r="H56" s="174"/>
    </row>
    <row r="57" spans="1:12" ht="18.75" x14ac:dyDescent="0.3">
      <c r="A57" s="171" t="s">
        <v>88</v>
      </c>
      <c r="B57" s="262">
        <f>Uniformity!C46</f>
        <v>140.41947368421049</v>
      </c>
      <c r="H57" s="174"/>
    </row>
    <row r="58" spans="1:12" ht="19.5" customHeight="1" x14ac:dyDescent="0.3">
      <c r="H58" s="174"/>
    </row>
    <row r="59" spans="1:12" s="14" customFormat="1" ht="27" customHeight="1" x14ac:dyDescent="0.4">
      <c r="A59" s="117" t="s">
        <v>89</v>
      </c>
      <c r="B59" s="118">
        <v>100</v>
      </c>
      <c r="C59" s="94"/>
      <c r="D59" s="175" t="s">
        <v>90</v>
      </c>
      <c r="E59" s="176" t="s">
        <v>62</v>
      </c>
      <c r="F59" s="176" t="s">
        <v>63</v>
      </c>
      <c r="G59" s="176" t="s">
        <v>91</v>
      </c>
      <c r="H59" s="121" t="s">
        <v>92</v>
      </c>
      <c r="L59" s="107"/>
    </row>
    <row r="60" spans="1:12" s="14" customFormat="1" ht="26.25" customHeight="1" x14ac:dyDescent="0.4">
      <c r="A60" s="119" t="s">
        <v>93</v>
      </c>
      <c r="B60" s="120">
        <v>3</v>
      </c>
      <c r="C60" s="304" t="s">
        <v>94</v>
      </c>
      <c r="D60" s="307">
        <v>141.38999999999999</v>
      </c>
      <c r="E60" s="177">
        <v>1</v>
      </c>
      <c r="F60" s="178">
        <v>2828787</v>
      </c>
      <c r="G60" s="263">
        <f>IF(ISBLANK(F60),"-",(F60/$D$50*$D$47*$B$68)*($B$57/$D$60))</f>
        <v>97.483796019070653</v>
      </c>
      <c r="H60" s="179">
        <f t="shared" ref="H60:H71" si="0">IF(ISBLANK(F60),"-",G60/$B$56)</f>
        <v>0.97483796019070657</v>
      </c>
      <c r="L60" s="107"/>
    </row>
    <row r="61" spans="1:12" s="14" customFormat="1" ht="26.25" customHeight="1" x14ac:dyDescent="0.4">
      <c r="A61" s="119" t="s">
        <v>95</v>
      </c>
      <c r="B61" s="120">
        <v>10</v>
      </c>
      <c r="C61" s="305"/>
      <c r="D61" s="308"/>
      <c r="E61" s="180">
        <v>2</v>
      </c>
      <c r="F61" s="132">
        <v>2805165</v>
      </c>
      <c r="G61" s="264">
        <f>IF(ISBLANK(F61),"-",(F61/$D$50*$D$47*$B$68)*($B$57/$D$60))</f>
        <v>96.669750200293052</v>
      </c>
      <c r="H61" s="181">
        <f t="shared" si="0"/>
        <v>0.96669750200293048</v>
      </c>
      <c r="L61" s="107"/>
    </row>
    <row r="62" spans="1:12" s="14" customFormat="1" ht="26.25" customHeight="1" x14ac:dyDescent="0.4">
      <c r="A62" s="119" t="s">
        <v>96</v>
      </c>
      <c r="B62" s="120">
        <v>1</v>
      </c>
      <c r="C62" s="305"/>
      <c r="D62" s="308"/>
      <c r="E62" s="180">
        <v>3</v>
      </c>
      <c r="F62" s="182">
        <v>2788000</v>
      </c>
      <c r="G62" s="264">
        <f>IF(ISBLANK(F62),"-",(F62/$D$50*$D$47*$B$68)*($B$57/$D$60))</f>
        <v>96.078221266277396</v>
      </c>
      <c r="H62" s="181">
        <f t="shared" si="0"/>
        <v>0.96078221266277397</v>
      </c>
      <c r="L62" s="107"/>
    </row>
    <row r="63" spans="1:12" ht="27" customHeight="1" x14ac:dyDescent="0.4">
      <c r="A63" s="119" t="s">
        <v>97</v>
      </c>
      <c r="B63" s="120">
        <v>1</v>
      </c>
      <c r="C63" s="315"/>
      <c r="D63" s="309"/>
      <c r="E63" s="183">
        <v>4</v>
      </c>
      <c r="F63" s="184"/>
      <c r="G63" s="264" t="str">
        <f>IF(ISBLANK(F63),"-",(F63/$D$50*$D$47*$B$68)*($B$57/$D$60))</f>
        <v>-</v>
      </c>
      <c r="H63" s="181" t="str">
        <f t="shared" si="0"/>
        <v>-</v>
      </c>
    </row>
    <row r="64" spans="1:12" ht="26.25" customHeight="1" x14ac:dyDescent="0.4">
      <c r="A64" s="119" t="s">
        <v>98</v>
      </c>
      <c r="B64" s="120">
        <v>1</v>
      </c>
      <c r="C64" s="304" t="s">
        <v>99</v>
      </c>
      <c r="D64" s="307">
        <v>141.83000000000001</v>
      </c>
      <c r="E64" s="177">
        <v>1</v>
      </c>
      <c r="F64" s="178">
        <v>2808403</v>
      </c>
      <c r="G64" s="265">
        <f>IF(ISBLANK(F64),"-",(F64/$D$50*$D$47*$B$68)*($B$57/$D$64))</f>
        <v>96.481090746911434</v>
      </c>
      <c r="H64" s="185">
        <f t="shared" si="0"/>
        <v>0.96481090746911435</v>
      </c>
    </row>
    <row r="65" spans="1:8" ht="26.25" customHeight="1" x14ac:dyDescent="0.4">
      <c r="A65" s="119" t="s">
        <v>100</v>
      </c>
      <c r="B65" s="120">
        <v>1</v>
      </c>
      <c r="C65" s="305"/>
      <c r="D65" s="308"/>
      <c r="E65" s="180">
        <v>2</v>
      </c>
      <c r="F65" s="132">
        <v>2789695</v>
      </c>
      <c r="G65" s="266">
        <f>IF(ISBLANK(F65),"-",(F65/$D$50*$D$47*$B$68)*($B$57/$D$64))</f>
        <v>95.838388027361134</v>
      </c>
      <c r="H65" s="186">
        <f t="shared" si="0"/>
        <v>0.95838388027361132</v>
      </c>
    </row>
    <row r="66" spans="1:8" ht="26.25" customHeight="1" x14ac:dyDescent="0.4">
      <c r="A66" s="119" t="s">
        <v>101</v>
      </c>
      <c r="B66" s="120">
        <v>1</v>
      </c>
      <c r="C66" s="305"/>
      <c r="D66" s="308"/>
      <c r="E66" s="180">
        <v>3</v>
      </c>
      <c r="F66" s="132">
        <v>2783190</v>
      </c>
      <c r="G66" s="266">
        <f>IF(ISBLANK(F66),"-",(F66/$D$50*$D$47*$B$68)*($B$57/$D$64))</f>
        <v>95.614912445221151</v>
      </c>
      <c r="H66" s="186">
        <f t="shared" si="0"/>
        <v>0.95614912445221156</v>
      </c>
    </row>
    <row r="67" spans="1:8" ht="27" customHeight="1" x14ac:dyDescent="0.4">
      <c r="A67" s="119" t="s">
        <v>102</v>
      </c>
      <c r="B67" s="120">
        <v>1</v>
      </c>
      <c r="C67" s="315"/>
      <c r="D67" s="309"/>
      <c r="E67" s="183">
        <v>4</v>
      </c>
      <c r="F67" s="184"/>
      <c r="G67" s="267" t="str">
        <f>IF(ISBLANK(F67),"-",(F67/$D$50*$D$47*$B$68)*($B$57/$D$64))</f>
        <v>-</v>
      </c>
      <c r="H67" s="187" t="str">
        <f t="shared" si="0"/>
        <v>-</v>
      </c>
    </row>
    <row r="68" spans="1:8" ht="26.25" customHeight="1" x14ac:dyDescent="0.4">
      <c r="A68" s="119" t="s">
        <v>103</v>
      </c>
      <c r="B68" s="188">
        <f>(B67/B66)*(B65/B64)*(B63/B62)*(B61/B60)*B59</f>
        <v>333.33333333333337</v>
      </c>
      <c r="C68" s="304" t="s">
        <v>104</v>
      </c>
      <c r="D68" s="307">
        <v>141.13</v>
      </c>
      <c r="E68" s="177">
        <v>1</v>
      </c>
      <c r="F68" s="178">
        <v>2805998</v>
      </c>
      <c r="G68" s="265">
        <f>IF(ISBLANK(F68),"-",(F68/$D$50*$D$47*$B$68)*($B$57/$D$68))</f>
        <v>96.87660146154488</v>
      </c>
      <c r="H68" s="181">
        <f t="shared" si="0"/>
        <v>0.96876601461544876</v>
      </c>
    </row>
    <row r="69" spans="1:8" ht="27" customHeight="1" x14ac:dyDescent="0.4">
      <c r="A69" s="167" t="s">
        <v>105</v>
      </c>
      <c r="B69" s="189">
        <f>(D47*B68)/B56*B57</f>
        <v>9.3612982456140337</v>
      </c>
      <c r="C69" s="305"/>
      <c r="D69" s="308"/>
      <c r="E69" s="180">
        <v>2</v>
      </c>
      <c r="F69" s="132">
        <v>2793292</v>
      </c>
      <c r="G69" s="266">
        <f>IF(ISBLANK(F69),"-",(F69/$D$50*$D$47*$B$68)*($B$57/$D$68))</f>
        <v>96.437928982743983</v>
      </c>
      <c r="H69" s="181">
        <f t="shared" si="0"/>
        <v>0.96437928982743981</v>
      </c>
    </row>
    <row r="70" spans="1:8" ht="26.25" customHeight="1" x14ac:dyDescent="0.4">
      <c r="A70" s="310" t="s">
        <v>78</v>
      </c>
      <c r="B70" s="311"/>
      <c r="C70" s="305"/>
      <c r="D70" s="308"/>
      <c r="E70" s="180">
        <v>3</v>
      </c>
      <c r="F70" s="132">
        <v>2777418</v>
      </c>
      <c r="G70" s="266">
        <f>IF(ISBLANK(F70),"-",(F70/$D$50*$D$47*$B$68)*($B$57/$D$68))</f>
        <v>95.889881845290375</v>
      </c>
      <c r="H70" s="181">
        <f t="shared" si="0"/>
        <v>0.9588988184529037</v>
      </c>
    </row>
    <row r="71" spans="1:8" ht="27" customHeight="1" x14ac:dyDescent="0.4">
      <c r="A71" s="312"/>
      <c r="B71" s="313"/>
      <c r="C71" s="306"/>
      <c r="D71" s="309"/>
      <c r="E71" s="183">
        <v>4</v>
      </c>
      <c r="F71" s="184"/>
      <c r="G71" s="267" t="str">
        <f>IF(ISBLANK(F71),"-",(F71/$D$50*$D$47*$B$68)*($B$57/$D$68))</f>
        <v>-</v>
      </c>
      <c r="H71" s="190" t="str">
        <f t="shared" si="0"/>
        <v>-</v>
      </c>
    </row>
    <row r="72" spans="1:8" ht="26.25" customHeight="1" x14ac:dyDescent="0.4">
      <c r="A72" s="191"/>
      <c r="B72" s="191"/>
      <c r="C72" s="191"/>
      <c r="D72" s="191"/>
      <c r="E72" s="191"/>
      <c r="F72" s="193" t="s">
        <v>71</v>
      </c>
      <c r="G72" s="272">
        <f>AVERAGE(G60:G71)</f>
        <v>96.374507888301565</v>
      </c>
      <c r="H72" s="194">
        <f>AVERAGE(H60:H71)</f>
        <v>0.96374507888301564</v>
      </c>
    </row>
    <row r="73" spans="1:8" ht="26.25" customHeight="1" x14ac:dyDescent="0.4">
      <c r="C73" s="191"/>
      <c r="D73" s="191"/>
      <c r="E73" s="191"/>
      <c r="F73" s="195" t="s">
        <v>84</v>
      </c>
      <c r="G73" s="268">
        <f>STDEV(G60:G71)/G72</f>
        <v>6.1081144162780958E-3</v>
      </c>
      <c r="H73" s="268">
        <f>STDEV(H60:H71)/H72</f>
        <v>6.1081144162780966E-3</v>
      </c>
    </row>
    <row r="74" spans="1:8" ht="27" customHeight="1" x14ac:dyDescent="0.4">
      <c r="A74" s="191"/>
      <c r="B74" s="191"/>
      <c r="C74" s="192"/>
      <c r="D74" s="192"/>
      <c r="E74" s="196"/>
      <c r="F74" s="197" t="s">
        <v>20</v>
      </c>
      <c r="G74" s="198">
        <f>COUNT(G60:G71)</f>
        <v>9</v>
      </c>
      <c r="H74" s="198">
        <f>COUNT(H60:H71)</f>
        <v>9</v>
      </c>
    </row>
    <row r="76" spans="1:8" ht="26.25" customHeight="1" x14ac:dyDescent="0.4">
      <c r="A76" s="103" t="s">
        <v>106</v>
      </c>
      <c r="B76" s="199" t="s">
        <v>107</v>
      </c>
      <c r="C76" s="291" t="str">
        <f>B20</f>
        <v>Ethambutol</v>
      </c>
      <c r="D76" s="291"/>
      <c r="E76" s="200" t="s">
        <v>108</v>
      </c>
      <c r="F76" s="200"/>
      <c r="G76" s="201">
        <f>H72</f>
        <v>0.96374507888301564</v>
      </c>
      <c r="H76" s="202"/>
    </row>
    <row r="77" spans="1:8" ht="18.75" x14ac:dyDescent="0.3">
      <c r="A77" s="102" t="s">
        <v>109</v>
      </c>
      <c r="B77" s="102" t="s">
        <v>110</v>
      </c>
    </row>
    <row r="78" spans="1:8" ht="18.75" x14ac:dyDescent="0.3">
      <c r="A78" s="102"/>
      <c r="B78" s="102"/>
    </row>
    <row r="79" spans="1:8" ht="26.25" customHeight="1" x14ac:dyDescent="0.4">
      <c r="A79" s="103" t="s">
        <v>4</v>
      </c>
      <c r="B79" s="314" t="str">
        <f>B26</f>
        <v>Ethambutol</v>
      </c>
      <c r="C79" s="314"/>
    </row>
    <row r="80" spans="1:8" ht="26.25" customHeight="1" x14ac:dyDescent="0.4">
      <c r="A80" s="104" t="s">
        <v>48</v>
      </c>
      <c r="B80" s="314" t="str">
        <f>B27</f>
        <v>E12 3</v>
      </c>
      <c r="C80" s="314"/>
    </row>
    <row r="81" spans="1:12" ht="27" customHeight="1" x14ac:dyDescent="0.4">
      <c r="A81" s="104" t="s">
        <v>6</v>
      </c>
      <c r="B81" s="203">
        <f>B28</f>
        <v>100</v>
      </c>
    </row>
    <row r="82" spans="1:12" s="14" customFormat="1" ht="27" customHeight="1" x14ac:dyDescent="0.4">
      <c r="A82" s="104" t="s">
        <v>49</v>
      </c>
      <c r="B82" s="106">
        <v>0</v>
      </c>
      <c r="C82" s="293" t="s">
        <v>50</v>
      </c>
      <c r="D82" s="294"/>
      <c r="E82" s="294"/>
      <c r="F82" s="294"/>
      <c r="G82" s="295"/>
      <c r="I82" s="107"/>
      <c r="J82" s="107"/>
      <c r="K82" s="107"/>
      <c r="L82" s="107"/>
    </row>
    <row r="83" spans="1:12" s="14" customFormat="1" ht="19.5" customHeight="1" x14ac:dyDescent="0.3">
      <c r="A83" s="104" t="s">
        <v>51</v>
      </c>
      <c r="B83" s="108">
        <f>B81-B82</f>
        <v>100</v>
      </c>
      <c r="C83" s="109"/>
      <c r="D83" s="109"/>
      <c r="E83" s="109"/>
      <c r="F83" s="109"/>
      <c r="G83" s="110"/>
      <c r="I83" s="107"/>
      <c r="J83" s="107"/>
      <c r="K83" s="107"/>
      <c r="L83" s="107"/>
    </row>
    <row r="84" spans="1:12" s="14" customFormat="1" ht="27" customHeight="1" x14ac:dyDescent="0.4">
      <c r="A84" s="104" t="s">
        <v>52</v>
      </c>
      <c r="B84" s="111">
        <v>1</v>
      </c>
      <c r="C84" s="296" t="s">
        <v>111</v>
      </c>
      <c r="D84" s="297"/>
      <c r="E84" s="297"/>
      <c r="F84" s="297"/>
      <c r="G84" s="297"/>
      <c r="H84" s="298"/>
      <c r="I84" s="107"/>
      <c r="J84" s="107"/>
      <c r="K84" s="107"/>
      <c r="L84" s="107"/>
    </row>
    <row r="85" spans="1:12" s="14" customFormat="1" ht="27" customHeight="1" x14ac:dyDescent="0.4">
      <c r="A85" s="104" t="s">
        <v>54</v>
      </c>
      <c r="B85" s="111">
        <v>1</v>
      </c>
      <c r="C85" s="296" t="s">
        <v>112</v>
      </c>
      <c r="D85" s="297"/>
      <c r="E85" s="297"/>
      <c r="F85" s="297"/>
      <c r="G85" s="297"/>
      <c r="H85" s="298"/>
      <c r="I85" s="107"/>
      <c r="J85" s="107"/>
      <c r="K85" s="107"/>
      <c r="L85" s="107"/>
    </row>
    <row r="86" spans="1:12" s="14" customFormat="1" ht="18.75" x14ac:dyDescent="0.3">
      <c r="A86" s="104"/>
      <c r="B86" s="114"/>
      <c r="C86" s="115"/>
      <c r="D86" s="115"/>
      <c r="E86" s="115"/>
      <c r="F86" s="115"/>
      <c r="G86" s="115"/>
      <c r="H86" s="115"/>
      <c r="I86" s="107"/>
      <c r="J86" s="107"/>
      <c r="K86" s="107"/>
      <c r="L86" s="107"/>
    </row>
    <row r="87" spans="1:12" s="14" customFormat="1" ht="18.75" x14ac:dyDescent="0.3">
      <c r="A87" s="104" t="s">
        <v>56</v>
      </c>
      <c r="B87" s="116">
        <f>B84/B85</f>
        <v>1</v>
      </c>
      <c r="C87" s="94" t="s">
        <v>57</v>
      </c>
      <c r="D87" s="94"/>
      <c r="E87" s="94"/>
      <c r="F87" s="94"/>
      <c r="G87" s="94"/>
      <c r="I87" s="107"/>
      <c r="J87" s="107"/>
      <c r="K87" s="107"/>
      <c r="L87" s="107"/>
    </row>
    <row r="88" spans="1:12" ht="19.5" customHeight="1" x14ac:dyDescent="0.3">
      <c r="A88" s="102"/>
      <c r="B88" s="102"/>
    </row>
    <row r="89" spans="1:12" ht="27" customHeight="1" x14ac:dyDescent="0.4">
      <c r="A89" s="117" t="s">
        <v>58</v>
      </c>
      <c r="B89" s="118">
        <v>100</v>
      </c>
      <c r="D89" s="204" t="s">
        <v>59</v>
      </c>
      <c r="E89" s="205"/>
      <c r="F89" s="299" t="s">
        <v>60</v>
      </c>
      <c r="G89" s="300"/>
    </row>
    <row r="90" spans="1:12" ht="27" customHeight="1" x14ac:dyDescent="0.4">
      <c r="A90" s="119" t="s">
        <v>61</v>
      </c>
      <c r="B90" s="120">
        <v>10</v>
      </c>
      <c r="C90" s="206" t="s">
        <v>62</v>
      </c>
      <c r="D90" s="122" t="s">
        <v>63</v>
      </c>
      <c r="E90" s="123" t="s">
        <v>64</v>
      </c>
      <c r="F90" s="122" t="s">
        <v>63</v>
      </c>
      <c r="G90" s="207" t="s">
        <v>64</v>
      </c>
      <c r="I90" s="125" t="s">
        <v>65</v>
      </c>
    </row>
    <row r="91" spans="1:12" ht="26.25" customHeight="1" x14ac:dyDescent="0.4">
      <c r="A91" s="119" t="s">
        <v>66</v>
      </c>
      <c r="B91" s="120">
        <v>25</v>
      </c>
      <c r="C91" s="208">
        <v>1</v>
      </c>
      <c r="D91" s="127">
        <v>1573425</v>
      </c>
      <c r="E91" s="128">
        <f>IF(ISBLANK(D91),"-",$D$101/$D$98*D91)</f>
        <v>1314078.4726398075</v>
      </c>
      <c r="F91" s="324"/>
      <c r="G91" s="129" t="str">
        <f>IF(ISBLANK(F91),"-",$D$101/$F$98*F91)</f>
        <v>-</v>
      </c>
      <c r="I91" s="130"/>
    </row>
    <row r="92" spans="1:12" ht="26.25" customHeight="1" x14ac:dyDescent="0.4">
      <c r="A92" s="119" t="s">
        <v>67</v>
      </c>
      <c r="B92" s="120">
        <v>1</v>
      </c>
      <c r="C92" s="192">
        <v>2</v>
      </c>
      <c r="D92" s="132">
        <v>1508804</v>
      </c>
      <c r="E92" s="133">
        <f>IF(ISBLANK(D92),"-",$D$101/$D$98*D92)</f>
        <v>1260108.9062604397</v>
      </c>
      <c r="F92" s="325">
        <v>1238552</v>
      </c>
      <c r="G92" s="134">
        <f>IF(ISBLANK(F92),"-",$D$101/$F$98*F92)</f>
        <v>1288065.2273389075</v>
      </c>
      <c r="I92" s="301">
        <f>ABS((F96/D96*D95)-F95)/D95</f>
        <v>7.0077319098408898E-3</v>
      </c>
    </row>
    <row r="93" spans="1:12" ht="26.25" customHeight="1" x14ac:dyDescent="0.4">
      <c r="A93" s="119" t="s">
        <v>68</v>
      </c>
      <c r="B93" s="120">
        <v>1</v>
      </c>
      <c r="C93" s="192">
        <v>3</v>
      </c>
      <c r="D93" s="132">
        <v>1570085</v>
      </c>
      <c r="E93" s="133">
        <f>IF(ISBLANK(D93),"-",$D$101/$D$98*D93)</f>
        <v>1311289.0024721052</v>
      </c>
      <c r="F93" s="325">
        <v>1230459</v>
      </c>
      <c r="G93" s="134">
        <f>IF(ISBLANK(F93),"-",$D$101/$F$98*F93)</f>
        <v>1279648.6958692125</v>
      </c>
      <c r="I93" s="301"/>
    </row>
    <row r="94" spans="1:12" ht="27" customHeight="1" x14ac:dyDescent="0.4">
      <c r="A94" s="119" t="s">
        <v>69</v>
      </c>
      <c r="B94" s="120">
        <v>1</v>
      </c>
      <c r="C94" s="209">
        <v>4</v>
      </c>
      <c r="D94" s="137"/>
      <c r="E94" s="138" t="str">
        <f>IF(ISBLANK(D94),"-",$D$101/$D$98*D94)</f>
        <v>-</v>
      </c>
      <c r="F94" s="326"/>
      <c r="G94" s="139" t="str">
        <f>IF(ISBLANK(F94),"-",$D$101/$F$98*F94)</f>
        <v>-</v>
      </c>
      <c r="I94" s="140"/>
    </row>
    <row r="95" spans="1:12" ht="27" customHeight="1" x14ac:dyDescent="0.4">
      <c r="A95" s="119" t="s">
        <v>70</v>
      </c>
      <c r="B95" s="120">
        <v>1</v>
      </c>
      <c r="C95" s="210" t="s">
        <v>71</v>
      </c>
      <c r="D95" s="211">
        <f>AVERAGE(D91:D94)</f>
        <v>1550771.3333333333</v>
      </c>
      <c r="E95" s="143">
        <f>AVERAGE(E91:E94)</f>
        <v>1295158.793790784</v>
      </c>
      <c r="F95" s="212">
        <f>AVERAGE(F91:F94)</f>
        <v>1234505.5</v>
      </c>
      <c r="G95" s="213">
        <f>AVERAGE(G91:G94)</f>
        <v>1283856.9616040601</v>
      </c>
    </row>
    <row r="96" spans="1:12" ht="26.25" customHeight="1" x14ac:dyDescent="0.4">
      <c r="A96" s="119" t="s">
        <v>72</v>
      </c>
      <c r="B96" s="105">
        <v>1</v>
      </c>
      <c r="C96" s="214" t="s">
        <v>113</v>
      </c>
      <c r="D96" s="215">
        <v>33.26</v>
      </c>
      <c r="E96" s="135"/>
      <c r="F96" s="147">
        <v>26.71</v>
      </c>
    </row>
    <row r="97" spans="1:10" ht="26.25" customHeight="1" x14ac:dyDescent="0.4">
      <c r="A97" s="119" t="s">
        <v>74</v>
      </c>
      <c r="B97" s="105">
        <v>1</v>
      </c>
      <c r="C97" s="216" t="s">
        <v>114</v>
      </c>
      <c r="D97" s="217">
        <f>D96*$B$87</f>
        <v>33.26</v>
      </c>
      <c r="E97" s="150"/>
      <c r="F97" s="149">
        <f>F96*$B$87</f>
        <v>26.71</v>
      </c>
    </row>
    <row r="98" spans="1:10" ht="19.5" customHeight="1" x14ac:dyDescent="0.3">
      <c r="A98" s="119" t="s">
        <v>76</v>
      </c>
      <c r="B98" s="218">
        <f>(B97/B96)*(B95/B94)*(B93/B92)*(B91/B90)*B89</f>
        <v>250</v>
      </c>
      <c r="C98" s="216" t="s">
        <v>115</v>
      </c>
      <c r="D98" s="219">
        <f>D97*$B$83/100</f>
        <v>33.26</v>
      </c>
      <c r="E98" s="153"/>
      <c r="F98" s="152">
        <f>F97*$B$83/100</f>
        <v>26.71</v>
      </c>
    </row>
    <row r="99" spans="1:10" ht="19.5" customHeight="1" x14ac:dyDescent="0.3">
      <c r="A99" s="287" t="s">
        <v>78</v>
      </c>
      <c r="B99" s="302"/>
      <c r="C99" s="216" t="s">
        <v>116</v>
      </c>
      <c r="D99" s="220">
        <f>D98/$B$98</f>
        <v>0.13303999999999999</v>
      </c>
      <c r="E99" s="153"/>
      <c r="F99" s="156">
        <f>F98/$B$98</f>
        <v>0.10684</v>
      </c>
      <c r="G99" s="221"/>
      <c r="H99" s="145"/>
    </row>
    <row r="100" spans="1:10" ht="19.5" customHeight="1" x14ac:dyDescent="0.3">
      <c r="A100" s="289"/>
      <c r="B100" s="303"/>
      <c r="C100" s="216" t="s">
        <v>80</v>
      </c>
      <c r="D100" s="222">
        <f>$B$56/$B$116</f>
        <v>0.1111111111111111</v>
      </c>
      <c r="F100" s="161"/>
      <c r="G100" s="223"/>
      <c r="H100" s="145"/>
    </row>
    <row r="101" spans="1:10" ht="18.75" x14ac:dyDescent="0.3">
      <c r="C101" s="216" t="s">
        <v>81</v>
      </c>
      <c r="D101" s="217">
        <f>D100*$B$98</f>
        <v>27.777777777777775</v>
      </c>
      <c r="F101" s="161"/>
      <c r="G101" s="221"/>
      <c r="H101" s="145"/>
    </row>
    <row r="102" spans="1:10" ht="19.5" customHeight="1" x14ac:dyDescent="0.3">
      <c r="C102" s="224" t="s">
        <v>82</v>
      </c>
      <c r="D102" s="225">
        <f>D101/B34</f>
        <v>27.777777777777775</v>
      </c>
      <c r="F102" s="165"/>
      <c r="G102" s="221"/>
      <c r="H102" s="145"/>
      <c r="J102" s="226"/>
    </row>
    <row r="103" spans="1:10" ht="18.75" x14ac:dyDescent="0.3">
      <c r="C103" s="227" t="s">
        <v>117</v>
      </c>
      <c r="D103" s="228">
        <f>AVERAGE(E91:E94,G91:G94)</f>
        <v>1290638.0609160946</v>
      </c>
      <c r="F103" s="165"/>
      <c r="G103" s="229"/>
      <c r="H103" s="145"/>
      <c r="J103" s="230"/>
    </row>
    <row r="104" spans="1:10" ht="18.75" x14ac:dyDescent="0.3">
      <c r="C104" s="195" t="s">
        <v>84</v>
      </c>
      <c r="D104" s="231">
        <f>STDEV(E91:E94,G91:G94)/D103</f>
        <v>1.7477643096929885E-2</v>
      </c>
      <c r="F104" s="165"/>
      <c r="G104" s="221"/>
      <c r="H104" s="145"/>
      <c r="J104" s="230"/>
    </row>
    <row r="105" spans="1:10" ht="19.5" customHeight="1" x14ac:dyDescent="0.3">
      <c r="C105" s="197" t="s">
        <v>20</v>
      </c>
      <c r="D105" s="232">
        <f>COUNT(E91:E94,G91:G94)</f>
        <v>5</v>
      </c>
      <c r="F105" s="165"/>
      <c r="G105" s="221"/>
      <c r="H105" s="145"/>
      <c r="J105" s="230"/>
    </row>
    <row r="106" spans="1:10" ht="19.5" customHeight="1" x14ac:dyDescent="0.3">
      <c r="A106" s="169"/>
      <c r="B106" s="169"/>
      <c r="C106" s="169"/>
      <c r="D106" s="169"/>
      <c r="E106" s="169"/>
    </row>
    <row r="107" spans="1:10" ht="26.25" customHeight="1" x14ac:dyDescent="0.4">
      <c r="A107" s="117" t="s">
        <v>118</v>
      </c>
      <c r="B107" s="118">
        <v>900</v>
      </c>
      <c r="C107" s="233" t="s">
        <v>119</v>
      </c>
      <c r="D107" s="234" t="s">
        <v>63</v>
      </c>
      <c r="E107" s="235" t="s">
        <v>120</v>
      </c>
      <c r="F107" s="236" t="s">
        <v>121</v>
      </c>
    </row>
    <row r="108" spans="1:10" ht="26.25" customHeight="1" x14ac:dyDescent="0.4">
      <c r="A108" s="119" t="s">
        <v>122</v>
      </c>
      <c r="B108" s="120">
        <v>1</v>
      </c>
      <c r="C108" s="237">
        <v>1</v>
      </c>
      <c r="D108" s="238">
        <v>1329930</v>
      </c>
      <c r="E108" s="269">
        <f t="shared" ref="E108:E113" si="1">IF(ISBLANK(D108),"-",D108/$D$103*$D$100*$B$116)</f>
        <v>103.04438093635764</v>
      </c>
      <c r="F108" s="239">
        <f t="shared" ref="F108:F113" si="2">IF(ISBLANK(D108), "-", E108/$B$56)</f>
        <v>1.0304438093635764</v>
      </c>
    </row>
    <row r="109" spans="1:10" ht="26.25" customHeight="1" x14ac:dyDescent="0.4">
      <c r="A109" s="119" t="s">
        <v>95</v>
      </c>
      <c r="B109" s="120">
        <v>1</v>
      </c>
      <c r="C109" s="237">
        <v>2</v>
      </c>
      <c r="D109" s="238">
        <v>1325728</v>
      </c>
      <c r="E109" s="270">
        <f t="shared" si="1"/>
        <v>102.71880553863402</v>
      </c>
      <c r="F109" s="240">
        <f t="shared" si="2"/>
        <v>1.0271880553863402</v>
      </c>
    </row>
    <row r="110" spans="1:10" ht="26.25" customHeight="1" x14ac:dyDescent="0.4">
      <c r="A110" s="119" t="s">
        <v>96</v>
      </c>
      <c r="B110" s="120">
        <v>1</v>
      </c>
      <c r="C110" s="237">
        <v>3</v>
      </c>
      <c r="D110" s="238">
        <v>1332628</v>
      </c>
      <c r="E110" s="270">
        <f t="shared" si="1"/>
        <v>103.25342482570991</v>
      </c>
      <c r="F110" s="240">
        <f t="shared" si="2"/>
        <v>1.0325342482570992</v>
      </c>
    </row>
    <row r="111" spans="1:10" ht="26.25" customHeight="1" x14ac:dyDescent="0.4">
      <c r="A111" s="119" t="s">
        <v>97</v>
      </c>
      <c r="B111" s="120">
        <v>1</v>
      </c>
      <c r="C111" s="237">
        <v>4</v>
      </c>
      <c r="D111" s="238">
        <v>1334473</v>
      </c>
      <c r="E111" s="270">
        <f t="shared" si="1"/>
        <v>103.39637737421066</v>
      </c>
      <c r="F111" s="240">
        <f t="shared" si="2"/>
        <v>1.0339637737421066</v>
      </c>
    </row>
    <row r="112" spans="1:10" ht="26.25" customHeight="1" x14ac:dyDescent="0.4">
      <c r="A112" s="119" t="s">
        <v>98</v>
      </c>
      <c r="B112" s="120">
        <v>1</v>
      </c>
      <c r="C112" s="237">
        <v>5</v>
      </c>
      <c r="D112" s="238">
        <v>1323803</v>
      </c>
      <c r="E112" s="270">
        <f t="shared" si="1"/>
        <v>102.56965450564543</v>
      </c>
      <c r="F112" s="240">
        <f t="shared" si="2"/>
        <v>1.0256965450564544</v>
      </c>
    </row>
    <row r="113" spans="1:10" ht="26.25" customHeight="1" x14ac:dyDescent="0.4">
      <c r="A113" s="119" t="s">
        <v>100</v>
      </c>
      <c r="B113" s="120">
        <v>1</v>
      </c>
      <c r="C113" s="241">
        <v>6</v>
      </c>
      <c r="D113" s="242">
        <v>1326988</v>
      </c>
      <c r="E113" s="271">
        <f t="shared" si="1"/>
        <v>102.81643166931744</v>
      </c>
      <c r="F113" s="243">
        <f t="shared" si="2"/>
        <v>1.0281643166931744</v>
      </c>
    </row>
    <row r="114" spans="1:10" ht="26.25" customHeight="1" x14ac:dyDescent="0.4">
      <c r="A114" s="119" t="s">
        <v>101</v>
      </c>
      <c r="B114" s="120">
        <v>1</v>
      </c>
      <c r="C114" s="237"/>
      <c r="D114" s="192"/>
      <c r="E114" s="93"/>
      <c r="F114" s="244"/>
    </row>
    <row r="115" spans="1:10" ht="26.25" customHeight="1" x14ac:dyDescent="0.4">
      <c r="A115" s="119" t="s">
        <v>102</v>
      </c>
      <c r="B115" s="120">
        <v>1</v>
      </c>
      <c r="C115" s="237"/>
      <c r="D115" s="245" t="s">
        <v>71</v>
      </c>
      <c r="E115" s="273">
        <f>AVERAGE(E108:E113)</f>
        <v>102.9665124749792</v>
      </c>
      <c r="F115" s="246">
        <f>AVERAGE(F108:F113)</f>
        <v>1.0296651247497919</v>
      </c>
    </row>
    <row r="116" spans="1:10" ht="27" customHeight="1" x14ac:dyDescent="0.4">
      <c r="A116" s="119" t="s">
        <v>103</v>
      </c>
      <c r="B116" s="151">
        <f>(B115/B114)*(B113/B112)*(B111/B110)*(B109/B108)*B107</f>
        <v>900</v>
      </c>
      <c r="C116" s="247"/>
      <c r="D116" s="210" t="s">
        <v>84</v>
      </c>
      <c r="E116" s="248">
        <f>STDEV(E108:E113)/E115</f>
        <v>3.1155217002488455E-3</v>
      </c>
      <c r="F116" s="248">
        <f>STDEV(F108:F113)/F115</f>
        <v>3.1155217002488294E-3</v>
      </c>
      <c r="I116" s="93"/>
    </row>
    <row r="117" spans="1:10" ht="27" customHeight="1" x14ac:dyDescent="0.4">
      <c r="A117" s="287" t="s">
        <v>78</v>
      </c>
      <c r="B117" s="288"/>
      <c r="C117" s="249"/>
      <c r="D117" s="250" t="s">
        <v>20</v>
      </c>
      <c r="E117" s="251">
        <f>COUNT(E108:E113)</f>
        <v>6</v>
      </c>
      <c r="F117" s="251">
        <f>COUNT(F108:F113)</f>
        <v>6</v>
      </c>
      <c r="I117" s="93"/>
      <c r="J117" s="230"/>
    </row>
    <row r="118" spans="1:10" ht="19.5" customHeight="1" x14ac:dyDescent="0.3">
      <c r="A118" s="289"/>
      <c r="B118" s="290"/>
      <c r="C118" s="93"/>
      <c r="D118" s="93"/>
      <c r="E118" s="93"/>
      <c r="F118" s="192"/>
      <c r="G118" s="93"/>
      <c r="H118" s="93"/>
      <c r="I118" s="93"/>
    </row>
    <row r="119" spans="1:10" ht="18.75" x14ac:dyDescent="0.3">
      <c r="A119" s="260"/>
      <c r="B119" s="115"/>
      <c r="C119" s="93"/>
      <c r="D119" s="93"/>
      <c r="E119" s="93"/>
      <c r="F119" s="192"/>
      <c r="G119" s="93"/>
      <c r="H119" s="93"/>
      <c r="I119" s="93"/>
    </row>
    <row r="120" spans="1:10" ht="26.25" customHeight="1" x14ac:dyDescent="0.4">
      <c r="A120" s="103" t="s">
        <v>106</v>
      </c>
      <c r="B120" s="199" t="s">
        <v>123</v>
      </c>
      <c r="C120" s="291" t="str">
        <f>B20</f>
        <v>Ethambutol</v>
      </c>
      <c r="D120" s="291"/>
      <c r="E120" s="200" t="s">
        <v>124</v>
      </c>
      <c r="F120" s="200"/>
      <c r="G120" s="201">
        <f>F115</f>
        <v>1.0296651247497919</v>
      </c>
      <c r="H120" s="93"/>
      <c r="I120" s="93"/>
    </row>
    <row r="121" spans="1:10" ht="19.5" customHeight="1" x14ac:dyDescent="0.3">
      <c r="A121" s="252"/>
      <c r="B121" s="252"/>
      <c r="C121" s="253"/>
      <c r="D121" s="253"/>
      <c r="E121" s="253"/>
      <c r="F121" s="253"/>
      <c r="G121" s="253"/>
      <c r="H121" s="253"/>
    </row>
    <row r="122" spans="1:10" ht="18.75" x14ac:dyDescent="0.3">
      <c r="B122" s="292" t="s">
        <v>26</v>
      </c>
      <c r="C122" s="292"/>
      <c r="E122" s="206" t="s">
        <v>27</v>
      </c>
      <c r="F122" s="254"/>
      <c r="G122" s="292" t="s">
        <v>28</v>
      </c>
      <c r="H122" s="292"/>
    </row>
    <row r="123" spans="1:10" ht="69.95" customHeight="1" x14ac:dyDescent="0.3">
      <c r="A123" s="255" t="s">
        <v>29</v>
      </c>
      <c r="B123" s="256"/>
      <c r="C123" s="256"/>
      <c r="E123" s="256"/>
      <c r="F123" s="93"/>
      <c r="G123" s="257"/>
      <c r="H123" s="257"/>
    </row>
    <row r="124" spans="1:10" ht="69.95" customHeight="1" x14ac:dyDescent="0.3">
      <c r="A124" s="255" t="s">
        <v>30</v>
      </c>
      <c r="B124" s="258"/>
      <c r="C124" s="258"/>
      <c r="E124" s="258"/>
      <c r="F124" s="93"/>
      <c r="G124" s="259"/>
      <c r="H124" s="259"/>
    </row>
    <row r="125" spans="1:10" ht="18.75" x14ac:dyDescent="0.3">
      <c r="A125" s="191"/>
      <c r="B125" s="191"/>
      <c r="C125" s="192"/>
      <c r="D125" s="192"/>
      <c r="E125" s="192"/>
      <c r="F125" s="196"/>
      <c r="G125" s="192"/>
      <c r="H125" s="192"/>
      <c r="I125" s="93"/>
    </row>
    <row r="126" spans="1:10" ht="18.75" x14ac:dyDescent="0.3">
      <c r="A126" s="191"/>
      <c r="B126" s="191"/>
      <c r="C126" s="192"/>
      <c r="D126" s="192"/>
      <c r="E126" s="192"/>
      <c r="F126" s="196"/>
      <c r="G126" s="192"/>
      <c r="H126" s="192"/>
      <c r="I126" s="93"/>
    </row>
    <row r="127" spans="1:10" ht="18.75" x14ac:dyDescent="0.3">
      <c r="A127" s="191"/>
      <c r="B127" s="191"/>
      <c r="C127" s="192"/>
      <c r="D127" s="192"/>
      <c r="E127" s="192"/>
      <c r="F127" s="196"/>
      <c r="G127" s="192"/>
      <c r="H127" s="192"/>
      <c r="I127" s="93"/>
    </row>
    <row r="128" spans="1:10" ht="18.75" x14ac:dyDescent="0.3">
      <c r="A128" s="191"/>
      <c r="B128" s="191"/>
      <c r="C128" s="192"/>
      <c r="D128" s="192"/>
      <c r="E128" s="192"/>
      <c r="F128" s="196"/>
      <c r="G128" s="192"/>
      <c r="H128" s="192"/>
      <c r="I128" s="93"/>
    </row>
    <row r="129" spans="1:9" ht="18.75" x14ac:dyDescent="0.3">
      <c r="A129" s="191"/>
      <c r="B129" s="191"/>
      <c r="C129" s="192"/>
      <c r="D129" s="192"/>
      <c r="E129" s="192"/>
      <c r="F129" s="196"/>
      <c r="G129" s="192"/>
      <c r="H129" s="192"/>
      <c r="I129" s="93"/>
    </row>
    <row r="130" spans="1:9" ht="18.75" x14ac:dyDescent="0.3">
      <c r="A130" s="191"/>
      <c r="B130" s="191"/>
      <c r="C130" s="192"/>
      <c r="D130" s="192"/>
      <c r="E130" s="192"/>
      <c r="F130" s="196"/>
      <c r="G130" s="192"/>
      <c r="H130" s="192"/>
      <c r="I130" s="93"/>
    </row>
    <row r="131" spans="1:9" ht="18.75" x14ac:dyDescent="0.3">
      <c r="A131" s="191"/>
      <c r="B131" s="191"/>
      <c r="C131" s="192"/>
      <c r="D131" s="192"/>
      <c r="E131" s="192"/>
      <c r="F131" s="196"/>
      <c r="G131" s="192"/>
      <c r="H131" s="192"/>
      <c r="I131" s="93"/>
    </row>
    <row r="132" spans="1:9" ht="18.75" x14ac:dyDescent="0.3">
      <c r="A132" s="191"/>
      <c r="B132" s="191"/>
      <c r="C132" s="192"/>
      <c r="D132" s="192"/>
      <c r="E132" s="192"/>
      <c r="F132" s="196"/>
      <c r="G132" s="192"/>
      <c r="H132" s="192"/>
      <c r="I132" s="93"/>
    </row>
    <row r="133" spans="1:9" ht="18.75" x14ac:dyDescent="0.3">
      <c r="A133" s="191"/>
      <c r="B133" s="191"/>
      <c r="C133" s="192"/>
      <c r="D133" s="192"/>
      <c r="E133" s="192"/>
      <c r="F133" s="196"/>
      <c r="G133" s="192"/>
      <c r="H133" s="192"/>
      <c r="I133" s="93"/>
    </row>
    <row r="250" spans="1:1" x14ac:dyDescent="0.25">
      <c r="A250" s="2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SST</vt:lpstr>
      <vt:lpstr>Uniformity</vt:lpstr>
      <vt:lpstr>Ethambutoldihydrochlorid</vt:lpstr>
      <vt:lpstr>Ethambutoldihydrochlorid!Print_Area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HPLC_NQCL2</cp:lastModifiedBy>
  <cp:lastPrinted>2016-06-15T12:49:40Z</cp:lastPrinted>
  <dcterms:created xsi:type="dcterms:W3CDTF">2005-07-05T10:19:27Z</dcterms:created>
  <dcterms:modified xsi:type="dcterms:W3CDTF">2016-06-15T13:04:17Z</dcterms:modified>
</cp:coreProperties>
</file>