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96" yWindow="528" windowWidth="20772" windowHeight="11448" activeTab="2"/>
  </bookViews>
  <sheets>
    <sheet name="SST PYRAZINAMIDE" sheetId="6" r:id="rId1"/>
    <sheet name="Uniformity" sheetId="2" r:id="rId2"/>
    <sheet name="Pyrazinamide" sheetId="5" r:id="rId3"/>
  </sheets>
  <definedNames>
    <definedName name="_xlnm.Print_Area" localSheetId="2">Pyrazinamide!$A$1:$H$125</definedName>
    <definedName name="_xlnm.Print_Area" localSheetId="1">Uniformity!$A$1:$F$54</definedName>
  </definedNames>
  <calcPr calcId="145621"/>
</workbook>
</file>

<file path=xl/calcChain.xml><?xml version="1.0" encoding="utf-8"?>
<calcChain xmlns="http://schemas.openxmlformats.org/spreadsheetml/2006/main">
  <c r="D51" i="5" l="1"/>
  <c r="D50" i="5"/>
  <c r="D46" i="5"/>
  <c r="C30" i="6"/>
  <c r="B21" i="6"/>
  <c r="B53" i="6" l="1"/>
  <c r="E51" i="6"/>
  <c r="D51" i="6"/>
  <c r="C51" i="6"/>
  <c r="B51" i="6"/>
  <c r="B52" i="6" s="1"/>
  <c r="B32" i="6"/>
  <c r="E30" i="6"/>
  <c r="D30" i="6"/>
  <c r="B30" i="6"/>
  <c r="B31" i="6" s="1"/>
  <c r="C120" i="5"/>
  <c r="B116" i="5"/>
  <c r="D100" i="5" s="1"/>
  <c r="B98" i="5"/>
  <c r="F97" i="5"/>
  <c r="D97" i="5"/>
  <c r="F95" i="5"/>
  <c r="D95" i="5"/>
  <c r="G94" i="5"/>
  <c r="E94" i="5"/>
  <c r="B87" i="5"/>
  <c r="B81" i="5"/>
  <c r="B83" i="5" s="1"/>
  <c r="B80" i="5"/>
  <c r="B79" i="5"/>
  <c r="C76" i="5"/>
  <c r="H71" i="5"/>
  <c r="G71" i="5"/>
  <c r="G70" i="5"/>
  <c r="H70" i="5" s="1"/>
  <c r="G69" i="5"/>
  <c r="H69" i="5" s="1"/>
  <c r="G68" i="5"/>
  <c r="H68" i="5" s="1"/>
  <c r="B68" i="5"/>
  <c r="H67" i="5"/>
  <c r="G67" i="5"/>
  <c r="H63" i="5"/>
  <c r="G63" i="5"/>
  <c r="C56" i="5"/>
  <c r="B55" i="5"/>
  <c r="B45" i="5"/>
  <c r="D48" i="5" s="1"/>
  <c r="F42" i="5"/>
  <c r="I39" i="5" s="1"/>
  <c r="D42" i="5"/>
  <c r="G41" i="5"/>
  <c r="E41" i="5"/>
  <c r="B34" i="5"/>
  <c r="D44" i="5" s="1"/>
  <c r="D45" i="5" s="1"/>
  <c r="B30" i="5"/>
  <c r="D101" i="5" l="1"/>
  <c r="D102" i="5" s="1"/>
  <c r="I92" i="5"/>
  <c r="D98" i="5"/>
  <c r="D99" i="5" s="1"/>
  <c r="E92" i="5"/>
  <c r="E93" i="5"/>
  <c r="E91" i="5"/>
  <c r="E40" i="5"/>
  <c r="G38" i="5"/>
  <c r="G39" i="5"/>
  <c r="E38" i="5"/>
  <c r="E39" i="5"/>
  <c r="D49" i="5"/>
  <c r="F98" i="5"/>
  <c r="F99" i="5" s="1"/>
  <c r="F44" i="5"/>
  <c r="F45" i="5" s="1"/>
  <c r="F46" i="5" s="1"/>
  <c r="C46" i="2"/>
  <c r="D43" i="2" s="1"/>
  <c r="C45" i="2"/>
  <c r="C19" i="2"/>
  <c r="C49" i="2" l="1"/>
  <c r="D31" i="2"/>
  <c r="D50" i="2"/>
  <c r="B57" i="5"/>
  <c r="B69" i="5" s="1"/>
  <c r="D27" i="2"/>
  <c r="D35" i="2"/>
  <c r="D39" i="2"/>
  <c r="E42" i="5"/>
  <c r="G92" i="5"/>
  <c r="E95" i="5"/>
  <c r="G93" i="5"/>
  <c r="G91" i="5"/>
  <c r="G40" i="5"/>
  <c r="D52" i="5" s="1"/>
  <c r="D24" i="2"/>
  <c r="D28" i="2"/>
  <c r="D32" i="2"/>
  <c r="D36" i="2"/>
  <c r="D40" i="2"/>
  <c r="D49" i="2"/>
  <c r="D25" i="2"/>
  <c r="D29" i="2"/>
  <c r="D33" i="2"/>
  <c r="D37" i="2"/>
  <c r="D41" i="2"/>
  <c r="C50" i="2"/>
  <c r="D26" i="2"/>
  <c r="D30" i="2"/>
  <c r="D34" i="2"/>
  <c r="D38" i="2"/>
  <c r="D42" i="2"/>
  <c r="B49" i="2"/>
  <c r="D103" i="5" l="1"/>
  <c r="E113" i="5" s="1"/>
  <c r="F113" i="5" s="1"/>
  <c r="G95" i="5"/>
  <c r="D105" i="5"/>
  <c r="G42" i="5"/>
  <c r="D104" i="5" l="1"/>
  <c r="E109" i="5"/>
  <c r="F109" i="5" s="1"/>
  <c r="E110" i="5"/>
  <c r="F110" i="5" s="1"/>
  <c r="E108" i="5"/>
  <c r="E111" i="5"/>
  <c r="F111" i="5" s="1"/>
  <c r="E112" i="5"/>
  <c r="F112" i="5" s="1"/>
  <c r="G62" i="5"/>
  <c r="H62" i="5" s="1"/>
  <c r="G66" i="5"/>
  <c r="H66" i="5" s="1"/>
  <c r="G64" i="5"/>
  <c r="H64" i="5" s="1"/>
  <c r="G65" i="5"/>
  <c r="H65" i="5" s="1"/>
  <c r="G61" i="5"/>
  <c r="H61" i="5" s="1"/>
  <c r="G60" i="5"/>
  <c r="E115" i="5" l="1"/>
  <c r="E116" i="5" s="1"/>
  <c r="F108" i="5"/>
  <c r="F117" i="5" s="1"/>
  <c r="E117" i="5"/>
  <c r="H60" i="5"/>
  <c r="G74" i="5"/>
  <c r="G72" i="5"/>
  <c r="G73" i="5" s="1"/>
  <c r="F115" i="5" l="1"/>
  <c r="G120" i="5" s="1"/>
  <c r="H74" i="5"/>
  <c r="H72" i="5"/>
  <c r="F116" i="5" l="1"/>
  <c r="G76" i="5"/>
  <c r="H73" i="5"/>
</calcChain>
</file>

<file path=xl/sharedStrings.xml><?xml version="1.0" encoding="utf-8"?>
<sst xmlns="http://schemas.openxmlformats.org/spreadsheetml/2006/main" count="232" uniqueCount="128">
  <si>
    <t>HPLC System Suitability Report</t>
  </si>
  <si>
    <t>Analysis Data</t>
  </si>
  <si>
    <t>Assay</t>
  </si>
  <si>
    <t>Sample(s)</t>
  </si>
  <si>
    <t>Reference Substance:</t>
  </si>
  <si>
    <t>PYRAZINAMIDE TABLETS</t>
  </si>
  <si>
    <t>% age Purity:</t>
  </si>
  <si>
    <t>NDQD2016061123</t>
  </si>
  <si>
    <t>Weight (mg):</t>
  </si>
  <si>
    <t>Pyrazinamide</t>
  </si>
  <si>
    <t>Standard Conc (mg/mL):</t>
  </si>
  <si>
    <t>Pyrazinamide 500mg</t>
  </si>
  <si>
    <t>2016-06-10 14:50:38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</si>
  <si>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</si>
  <si>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</si>
  <si>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</si>
  <si>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</si>
  <si>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</si>
  <si>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</si>
  <si>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</si>
  <si>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</si>
  <si>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</si>
  <si>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</si>
  <si>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</si>
  <si>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</si>
  <si>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</si>
  <si>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</si>
  <si>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</si>
  <si>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</si>
  <si>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</si>
  <si>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</si>
  <si>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</si>
  <si>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</si>
  <si>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</si>
  <si>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</si>
  <si>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</si>
  <si>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</si>
  <si>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</si>
  <si>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</si>
  <si>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</si>
  <si>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</si>
  <si>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</si>
  <si>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</si>
  <si>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</si>
  <si>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</si>
  <si>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</si>
  <si>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</si>
  <si>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</si>
  <si>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</si>
  <si>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</si>
  <si>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</si>
  <si>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</si>
  <si>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</si>
  <si>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</si>
  <si>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</si>
  <si>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</si>
  <si>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</si>
  <si>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</si>
  <si>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</si>
  <si>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</si>
  <si>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</si>
  <si>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</si>
  <si>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</si>
  <si>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</si>
  <si>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</si>
  <si>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</si>
  <si>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</si>
  <si>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</si>
  <si>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</si>
  <si>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</si>
  <si>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</si>
  <si>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</si>
  <si>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</si>
  <si>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</si>
  <si>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</si>
  <si>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</si>
  <si>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</si>
  <si>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</si>
  <si>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</si>
  <si>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</si>
  <si>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</si>
  <si>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</si>
  <si>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</si>
  <si>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</si>
  <si>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</si>
  <si>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</si>
  <si>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</si>
  <si>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</si>
  <si>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</si>
  <si>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</si>
  <si>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</si>
  <si>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</si>
  <si>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</si>
  <si>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</si>
  <si>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</si>
  <si>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</si>
  <si>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</si>
  <si>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</si>
  <si>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</si>
  <si>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</si>
  <si>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</si>
  <si>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</si>
  <si>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</si>
  <si>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</si>
  <si>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</si>
  <si>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</si>
  <si>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</si>
  <si>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</si>
  <si>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</si>
  <si>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</si>
  <si>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</si>
  <si>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</si>
  <si>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</si>
  <si>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</si>
  <si>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</si>
  <si>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</si>
  <si>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Medium Volume (mL):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</si>
  <si>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</si>
  <si>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</si>
  <si>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</si>
  <si>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</si>
  <si>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</si>
  <si>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P19-1</t>
  </si>
  <si>
    <t>PYRAZINAMIDE</t>
  </si>
  <si>
    <t>Tablet No.</t>
  </si>
  <si>
    <t>Average Tablet  Weight (mg):</t>
  </si>
  <si>
    <t xml:space="preserve">Pyrazinamide 500 mg 
</t>
  </si>
  <si>
    <t>Average Normalised Response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</si>
</sst>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3" formatCode="0.0"/>
  </numFmts>
  <fonts count="25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i/>
      <sz val="10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u/>
      <sz val="16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4" fillId="2" borderId="0"/>
    <xf numFmtId="0" fontId="24" fillId="2" borderId="0"/>
  </cellStyleXfs>
  <cellXfs count="319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2" fillId="2" borderId="0" xfId="1" applyFont="1" applyFill="1"/>
    <xf numFmtId="0" fontId="11" fillId="2" borderId="0" xfId="1" applyFont="1" applyFill="1"/>
    <xf numFmtId="0" fontId="24" fillId="2" borderId="0" xfId="1" applyFill="1"/>
    <xf numFmtId="0" fontId="12" fillId="2" borderId="0" xfId="1" applyFont="1" applyFill="1"/>
    <xf numFmtId="0" fontId="13" fillId="2" borderId="0" xfId="1" applyFont="1" applyFill="1" applyAlignment="1" applyProtection="1">
      <alignment horizontal="right"/>
      <protection locked="0"/>
    </xf>
    <xf numFmtId="0" fontId="13" fillId="2" borderId="0" xfId="1" applyFont="1" applyFill="1" applyAlignment="1" applyProtection="1">
      <alignment horizontal="left"/>
      <protection locked="0"/>
    </xf>
    <xf numFmtId="0" fontId="14" fillId="2" borderId="0" xfId="1" applyFont="1" applyFill="1"/>
    <xf numFmtId="0" fontId="14" fillId="3" borderId="0" xfId="1" applyFont="1" applyFill="1" applyAlignment="1" applyProtection="1">
      <alignment horizontal="left"/>
      <protection locked="0"/>
    </xf>
    <xf numFmtId="0" fontId="11" fillId="3" borderId="0" xfId="1" applyFont="1" applyFill="1" applyProtection="1">
      <protection locked="0"/>
    </xf>
    <xf numFmtId="168" fontId="14" fillId="3" borderId="0" xfId="2" applyNumberFormat="1" applyFont="1" applyFill="1" applyAlignment="1" applyProtection="1">
      <alignment horizontal="center"/>
      <protection locked="0"/>
    </xf>
    <xf numFmtId="169" fontId="11" fillId="2" borderId="0" xfId="1" applyNumberFormat="1" applyFont="1" applyFill="1" applyAlignment="1">
      <alignment horizontal="left"/>
    </xf>
    <xf numFmtId="0" fontId="3" fillId="2" borderId="0" xfId="1" applyFont="1" applyFill="1" applyAlignment="1">
      <alignment horizontal="left"/>
    </xf>
    <xf numFmtId="0" fontId="12" fillId="2" borderId="0" xfId="1" applyFont="1" applyFill="1" applyAlignment="1">
      <alignment horizontal="right"/>
    </xf>
    <xf numFmtId="0" fontId="11" fillId="2" borderId="0" xfId="1" applyFont="1" applyFill="1" applyAlignment="1">
      <alignment horizontal="right"/>
    </xf>
    <xf numFmtId="0" fontId="13" fillId="3" borderId="0" xfId="1" applyFont="1" applyFill="1" applyAlignment="1" applyProtection="1">
      <alignment horizontal="center"/>
      <protection locked="0"/>
    </xf>
    <xf numFmtId="0" fontId="14" fillId="3" borderId="0" xfId="1" applyFont="1" applyFill="1" applyAlignment="1" applyProtection="1">
      <alignment horizontal="center"/>
      <protection locked="0"/>
    </xf>
    <xf numFmtId="0" fontId="5" fillId="2" borderId="1" xfId="1" applyFont="1" applyFill="1" applyBorder="1" applyAlignment="1">
      <alignment horizontal="center"/>
    </xf>
    <xf numFmtId="0" fontId="15" fillId="2" borderId="0" xfId="1" applyFont="1" applyFill="1" applyAlignment="1">
      <alignment vertical="center" wrapText="1"/>
    </xf>
    <xf numFmtId="0" fontId="12" fillId="2" borderId="0" xfId="1" applyFont="1" applyFill="1" applyAlignment="1">
      <alignment horizontal="center"/>
    </xf>
    <xf numFmtId="0" fontId="16" fillId="2" borderId="0" xfId="1" applyFont="1" applyFill="1"/>
    <xf numFmtId="0" fontId="17" fillId="2" borderId="0" xfId="1" applyFont="1" applyFill="1"/>
    <xf numFmtId="2" fontId="13" fillId="3" borderId="0" xfId="1" applyNumberFormat="1" applyFont="1" applyFill="1" applyAlignment="1" applyProtection="1">
      <alignment horizontal="center"/>
      <protection locked="0"/>
    </xf>
    <xf numFmtId="0" fontId="12" fillId="2" borderId="0" xfId="1" applyFont="1" applyFill="1" applyAlignment="1">
      <alignment vertical="center" wrapText="1"/>
    </xf>
    <xf numFmtId="0" fontId="18" fillId="2" borderId="0" xfId="1" applyFont="1" applyFill="1"/>
    <xf numFmtId="2" fontId="12" fillId="2" borderId="0" xfId="1" applyNumberFormat="1" applyFont="1" applyFill="1" applyAlignment="1">
      <alignment horizontal="center"/>
    </xf>
    <xf numFmtId="0" fontId="19" fillId="2" borderId="0" xfId="1" applyFont="1" applyFill="1" applyAlignment="1">
      <alignment horizontal="left" vertical="center" wrapText="1"/>
    </xf>
    <xf numFmtId="170" fontId="12" fillId="2" borderId="0" xfId="1" applyNumberFormat="1" applyFont="1" applyFill="1" applyAlignment="1">
      <alignment horizontal="center"/>
    </xf>
    <xf numFmtId="0" fontId="11" fillId="2" borderId="21" xfId="1" applyFont="1" applyFill="1" applyBorder="1" applyAlignment="1">
      <alignment horizontal="right"/>
    </xf>
    <xf numFmtId="0" fontId="13" fillId="3" borderId="22" xfId="1" applyFont="1" applyFill="1" applyBorder="1" applyAlignment="1" applyProtection="1">
      <alignment horizontal="center"/>
      <protection locked="0"/>
    </xf>
    <xf numFmtId="0" fontId="11" fillId="2" borderId="23" xfId="1" applyFont="1" applyFill="1" applyBorder="1" applyAlignment="1">
      <alignment horizontal="right"/>
    </xf>
    <xf numFmtId="0" fontId="13" fillId="3" borderId="24" xfId="1" applyFont="1" applyFill="1" applyBorder="1" applyAlignment="1" applyProtection="1">
      <alignment horizontal="center"/>
      <protection locked="0"/>
    </xf>
    <xf numFmtId="0" fontId="12" fillId="2" borderId="22" xfId="1" applyFont="1" applyFill="1" applyBorder="1" applyAlignment="1">
      <alignment horizontal="center"/>
    </xf>
    <xf numFmtId="0" fontId="12" fillId="2" borderId="25" xfId="1" applyFont="1" applyFill="1" applyBorder="1" applyAlignment="1">
      <alignment horizontal="center"/>
    </xf>
    <xf numFmtId="0" fontId="12" fillId="2" borderId="26" xfId="1" applyFont="1" applyFill="1" applyBorder="1" applyAlignment="1">
      <alignment horizontal="center"/>
    </xf>
    <xf numFmtId="0" fontId="12" fillId="2" borderId="27" xfId="1" applyFont="1" applyFill="1" applyBorder="1" applyAlignment="1">
      <alignment horizontal="center"/>
    </xf>
    <xf numFmtId="0" fontId="12" fillId="2" borderId="12" xfId="1" applyFont="1" applyFill="1" applyBorder="1" applyAlignment="1">
      <alignment horizontal="center"/>
    </xf>
    <xf numFmtId="0" fontId="11" fillId="2" borderId="28" xfId="1" applyFont="1" applyFill="1" applyBorder="1" applyAlignment="1">
      <alignment horizontal="center"/>
    </xf>
    <xf numFmtId="0" fontId="13" fillId="3" borderId="29" xfId="1" applyFont="1" applyFill="1" applyBorder="1" applyAlignment="1" applyProtection="1">
      <alignment horizontal="center"/>
      <protection locked="0"/>
    </xf>
    <xf numFmtId="171" fontId="11" fillId="2" borderId="26" xfId="1" applyNumberFormat="1" applyFont="1" applyFill="1" applyBorder="1" applyAlignment="1">
      <alignment horizontal="center"/>
    </xf>
    <xf numFmtId="171" fontId="11" fillId="2" borderId="30" xfId="1" applyNumberFormat="1" applyFont="1" applyFill="1" applyBorder="1" applyAlignment="1">
      <alignment horizontal="center"/>
    </xf>
    <xf numFmtId="0" fontId="18" fillId="2" borderId="13" xfId="1" applyFont="1" applyFill="1" applyBorder="1"/>
    <xf numFmtId="0" fontId="11" fillId="2" borderId="24" xfId="1" applyFont="1" applyFill="1" applyBorder="1" applyAlignment="1">
      <alignment horizontal="center"/>
    </xf>
    <xf numFmtId="0" fontId="13" fillId="3" borderId="23" xfId="1" applyFont="1" applyFill="1" applyBorder="1" applyAlignment="1" applyProtection="1">
      <alignment horizontal="center"/>
      <protection locked="0"/>
    </xf>
    <xf numFmtId="171" fontId="11" fillId="2" borderId="31" xfId="1" applyNumberFormat="1" applyFont="1" applyFill="1" applyBorder="1" applyAlignment="1">
      <alignment horizontal="center"/>
    </xf>
    <xf numFmtId="171" fontId="11" fillId="2" borderId="32" xfId="1" applyNumberFormat="1" applyFont="1" applyFill="1" applyBorder="1" applyAlignment="1">
      <alignment horizontal="center"/>
    </xf>
    <xf numFmtId="0" fontId="11" fillId="2" borderId="33" xfId="1" applyFont="1" applyFill="1" applyBorder="1" applyAlignment="1">
      <alignment horizontal="center"/>
    </xf>
    <xf numFmtId="0" fontId="13" fillId="3" borderId="34" xfId="1" applyFont="1" applyFill="1" applyBorder="1" applyAlignment="1" applyProtection="1">
      <alignment horizontal="center"/>
      <protection locked="0"/>
    </xf>
    <xf numFmtId="171" fontId="11" fillId="2" borderId="35" xfId="1" applyNumberFormat="1" applyFont="1" applyFill="1" applyBorder="1" applyAlignment="1">
      <alignment horizontal="center"/>
    </xf>
    <xf numFmtId="171" fontId="11" fillId="2" borderId="36" xfId="1" applyNumberFormat="1" applyFont="1" applyFill="1" applyBorder="1" applyAlignment="1">
      <alignment horizontal="center"/>
    </xf>
    <xf numFmtId="0" fontId="11" fillId="2" borderId="15" xfId="1" applyFont="1" applyFill="1" applyBorder="1"/>
    <xf numFmtId="0" fontId="11" fillId="2" borderId="24" xfId="1" applyFont="1" applyFill="1" applyBorder="1" applyAlignment="1">
      <alignment horizontal="right"/>
    </xf>
    <xf numFmtId="1" fontId="12" fillId="6" borderId="37" xfId="1" applyNumberFormat="1" applyFont="1" applyFill="1" applyBorder="1" applyAlignment="1">
      <alignment horizontal="center"/>
    </xf>
    <xf numFmtId="171" fontId="12" fillId="6" borderId="38" xfId="1" applyNumberFormat="1" applyFont="1" applyFill="1" applyBorder="1" applyAlignment="1">
      <alignment horizontal="center"/>
    </xf>
    <xf numFmtId="171" fontId="12" fillId="6" borderId="39" xfId="1" applyNumberFormat="1" applyFont="1" applyFill="1" applyBorder="1" applyAlignment="1">
      <alignment horizontal="center"/>
    </xf>
    <xf numFmtId="0" fontId="2" fillId="2" borderId="0" xfId="1" applyFont="1" applyFill="1" applyAlignment="1">
      <alignment horizontal="center"/>
    </xf>
    <xf numFmtId="0" fontId="11" fillId="2" borderId="40" xfId="1" applyFont="1" applyFill="1" applyBorder="1" applyAlignment="1">
      <alignment horizontal="right"/>
    </xf>
    <xf numFmtId="0" fontId="13" fillId="3" borderId="16" xfId="1" applyFont="1" applyFill="1" applyBorder="1" applyAlignment="1" applyProtection="1">
      <alignment horizontal="center"/>
      <protection locked="0"/>
    </xf>
    <xf numFmtId="0" fontId="11" fillId="2" borderId="11" xfId="1" applyFont="1" applyFill="1" applyBorder="1" applyAlignment="1">
      <alignment horizontal="right"/>
    </xf>
    <xf numFmtId="2" fontId="11" fillId="6" borderId="41" xfId="1" applyNumberFormat="1" applyFont="1" applyFill="1" applyBorder="1" applyAlignment="1">
      <alignment horizontal="center"/>
    </xf>
    <xf numFmtId="0" fontId="11" fillId="2" borderId="0" xfId="1" applyFont="1" applyFill="1" applyAlignment="1">
      <alignment horizontal="center"/>
    </xf>
    <xf numFmtId="2" fontId="11" fillId="7" borderId="41" xfId="1" applyNumberFormat="1" applyFont="1" applyFill="1" applyBorder="1" applyAlignment="1">
      <alignment horizontal="center"/>
    </xf>
    <xf numFmtId="2" fontId="11" fillId="2" borderId="0" xfId="1" applyNumberFormat="1" applyFont="1" applyFill="1" applyAlignment="1">
      <alignment horizontal="center"/>
    </xf>
    <xf numFmtId="166" fontId="11" fillId="6" borderId="41" xfId="1" applyNumberFormat="1" applyFont="1" applyFill="1" applyBorder="1" applyAlignment="1">
      <alignment horizontal="center"/>
    </xf>
    <xf numFmtId="166" fontId="11" fillId="2" borderId="0" xfId="1" applyNumberFormat="1" applyFont="1" applyFill="1" applyAlignment="1">
      <alignment horizontal="center"/>
    </xf>
    <xf numFmtId="166" fontId="11" fillId="6" borderId="17" xfId="1" applyNumberFormat="1" applyFont="1" applyFill="1" applyBorder="1" applyAlignment="1">
      <alignment horizontal="center"/>
    </xf>
    <xf numFmtId="0" fontId="11" fillId="2" borderId="42" xfId="1" applyFont="1" applyFill="1" applyBorder="1" applyAlignment="1">
      <alignment horizontal="right"/>
    </xf>
    <xf numFmtId="166" fontId="13" fillId="3" borderId="41" xfId="1" applyNumberFormat="1" applyFont="1" applyFill="1" applyBorder="1" applyAlignment="1" applyProtection="1">
      <alignment horizontal="center"/>
      <protection locked="0"/>
    </xf>
    <xf numFmtId="166" fontId="11" fillId="2" borderId="0" xfId="1" applyNumberFormat="1" applyFont="1" applyFill="1"/>
    <xf numFmtId="0" fontId="11" fillId="2" borderId="29" xfId="1" applyFont="1" applyFill="1" applyBorder="1" applyAlignment="1">
      <alignment horizontal="right"/>
    </xf>
    <xf numFmtId="1" fontId="11" fillId="2" borderId="0" xfId="1" applyNumberFormat="1" applyFont="1" applyFill="1" applyAlignment="1">
      <alignment horizontal="center"/>
    </xf>
    <xf numFmtId="0" fontId="11" fillId="2" borderId="15" xfId="1" applyFont="1" applyFill="1" applyBorder="1" applyAlignment="1">
      <alignment horizontal="right"/>
    </xf>
    <xf numFmtId="2" fontId="11" fillId="6" borderId="15" xfId="1" applyNumberFormat="1" applyFont="1" applyFill="1" applyBorder="1" applyAlignment="1">
      <alignment horizontal="center"/>
    </xf>
    <xf numFmtId="171" fontId="12" fillId="7" borderId="13" xfId="1" applyNumberFormat="1" applyFont="1" applyFill="1" applyBorder="1" applyAlignment="1">
      <alignment horizontal="center"/>
    </xf>
    <xf numFmtId="171" fontId="11" fillId="2" borderId="0" xfId="1" applyNumberFormat="1" applyFont="1" applyFill="1" applyAlignment="1">
      <alignment horizontal="center"/>
    </xf>
    <xf numFmtId="10" fontId="11" fillId="6" borderId="41" xfId="1" applyNumberFormat="1" applyFont="1" applyFill="1" applyBorder="1" applyAlignment="1">
      <alignment horizontal="center"/>
    </xf>
    <xf numFmtId="0" fontId="11" fillId="2" borderId="43" xfId="1" applyFont="1" applyFill="1" applyBorder="1" applyAlignment="1">
      <alignment horizontal="right"/>
    </xf>
    <xf numFmtId="0" fontId="11" fillId="7" borderId="15" xfId="1" applyFont="1" applyFill="1" applyBorder="1" applyAlignment="1">
      <alignment horizontal="center"/>
    </xf>
    <xf numFmtId="0" fontId="3" fillId="2" borderId="0" xfId="1" applyFont="1" applyFill="1"/>
    <xf numFmtId="0" fontId="12" fillId="2" borderId="0" xfId="1" applyFont="1" applyFill="1" applyAlignment="1">
      <alignment horizontal="left"/>
    </xf>
    <xf numFmtId="0" fontId="11" fillId="2" borderId="0" xfId="1" applyFont="1" applyFill="1" applyAlignment="1">
      <alignment horizontal="left"/>
    </xf>
    <xf numFmtId="172" fontId="13" fillId="3" borderId="0" xfId="1" applyNumberFormat="1" applyFont="1" applyFill="1" applyAlignment="1" applyProtection="1">
      <alignment horizontal="center"/>
      <protection locked="0"/>
    </xf>
    <xf numFmtId="166" fontId="12" fillId="2" borderId="0" xfId="1" applyNumberFormat="1" applyFont="1" applyFill="1" applyAlignment="1" applyProtection="1">
      <alignment horizontal="center"/>
      <protection locked="0"/>
    </xf>
    <xf numFmtId="2" fontId="12" fillId="2" borderId="13" xfId="1" applyNumberFormat="1" applyFont="1" applyFill="1" applyBorder="1" applyAlignment="1">
      <alignment horizontal="center"/>
    </xf>
    <xf numFmtId="0" fontId="12" fillId="2" borderId="13" xfId="1" applyFont="1" applyFill="1" applyBorder="1" applyAlignment="1">
      <alignment horizontal="center"/>
    </xf>
    <xf numFmtId="0" fontId="11" fillId="2" borderId="13" xfId="1" applyFont="1" applyFill="1" applyBorder="1" applyAlignment="1">
      <alignment horizontal="center"/>
    </xf>
    <xf numFmtId="0" fontId="13" fillId="3" borderId="21" xfId="1" applyFont="1" applyFill="1" applyBorder="1" applyAlignment="1" applyProtection="1">
      <alignment horizontal="center"/>
      <protection locked="0"/>
    </xf>
    <xf numFmtId="166" fontId="11" fillId="2" borderId="21" xfId="1" applyNumberFormat="1" applyFont="1" applyFill="1" applyBorder="1" applyAlignment="1">
      <alignment horizontal="center"/>
    </xf>
    <xf numFmtId="10" fontId="11" fillId="2" borderId="13" xfId="1" applyNumberFormat="1" applyFont="1" applyFill="1" applyBorder="1" applyAlignment="1">
      <alignment horizontal="center" vertical="center"/>
    </xf>
    <xf numFmtId="0" fontId="11" fillId="2" borderId="14" xfId="1" applyFont="1" applyFill="1" applyBorder="1" applyAlignment="1">
      <alignment horizontal="center"/>
    </xf>
    <xf numFmtId="166" fontId="11" fillId="2" borderId="23" xfId="1" applyNumberFormat="1" applyFont="1" applyFill="1" applyBorder="1" applyAlignment="1">
      <alignment horizontal="center"/>
    </xf>
    <xf numFmtId="10" fontId="11" fillId="2" borderId="14" xfId="1" applyNumberFormat="1" applyFont="1" applyFill="1" applyBorder="1" applyAlignment="1">
      <alignment horizontal="center" vertical="center"/>
    </xf>
    <xf numFmtId="1" fontId="13" fillId="3" borderId="23" xfId="1" applyNumberFormat="1" applyFont="1" applyFill="1" applyBorder="1" applyAlignment="1" applyProtection="1">
      <alignment horizontal="center"/>
      <protection locked="0"/>
    </xf>
    <xf numFmtId="0" fontId="11" fillId="2" borderId="15" xfId="1" applyFont="1" applyFill="1" applyBorder="1" applyAlignment="1">
      <alignment horizontal="center"/>
    </xf>
    <xf numFmtId="0" fontId="13" fillId="3" borderId="43" xfId="1" applyFont="1" applyFill="1" applyBorder="1" applyAlignment="1" applyProtection="1">
      <alignment horizontal="center"/>
      <protection locked="0"/>
    </xf>
    <xf numFmtId="166" fontId="11" fillId="2" borderId="13" xfId="1" applyNumberFormat="1" applyFont="1" applyFill="1" applyBorder="1" applyAlignment="1">
      <alignment horizontal="center"/>
    </xf>
    <xf numFmtId="10" fontId="11" fillId="2" borderId="22" xfId="1" applyNumberFormat="1" applyFont="1" applyFill="1" applyBorder="1" applyAlignment="1">
      <alignment horizontal="center" vertical="center"/>
    </xf>
    <xf numFmtId="166" fontId="11" fillId="2" borderId="14" xfId="1" applyNumberFormat="1" applyFont="1" applyFill="1" applyBorder="1" applyAlignment="1">
      <alignment horizontal="center"/>
    </xf>
    <xf numFmtId="10" fontId="11" fillId="2" borderId="24" xfId="1" applyNumberFormat="1" applyFont="1" applyFill="1" applyBorder="1" applyAlignment="1">
      <alignment horizontal="center" vertical="center"/>
    </xf>
    <xf numFmtId="166" fontId="11" fillId="2" borderId="15" xfId="1" applyNumberFormat="1" applyFont="1" applyFill="1" applyBorder="1" applyAlignment="1">
      <alignment horizontal="center"/>
    </xf>
    <xf numFmtId="10" fontId="11" fillId="2" borderId="44" xfId="1" applyNumberFormat="1" applyFont="1" applyFill="1" applyBorder="1" applyAlignment="1">
      <alignment horizontal="center" vertical="center"/>
    </xf>
    <xf numFmtId="0" fontId="14" fillId="2" borderId="24" xfId="1" applyFont="1" applyFill="1" applyBorder="1" applyAlignment="1">
      <alignment horizontal="center"/>
    </xf>
    <xf numFmtId="2" fontId="14" fillId="2" borderId="44" xfId="1" applyNumberFormat="1" applyFont="1" applyFill="1" applyBorder="1" applyAlignment="1">
      <alignment horizontal="center"/>
    </xf>
    <xf numFmtId="10" fontId="11" fillId="2" borderId="15" xfId="1" applyNumberFormat="1" applyFont="1" applyFill="1" applyBorder="1" applyAlignment="1">
      <alignment horizontal="center" vertical="center"/>
    </xf>
    <xf numFmtId="0" fontId="11" fillId="2" borderId="45" xfId="1" applyFont="1" applyFill="1" applyBorder="1" applyAlignment="1">
      <alignment horizontal="right"/>
    </xf>
    <xf numFmtId="2" fontId="13" fillId="7" borderId="33" xfId="1" applyNumberFormat="1" applyFont="1" applyFill="1" applyBorder="1" applyAlignment="1">
      <alignment horizontal="center"/>
    </xf>
    <xf numFmtId="10" fontId="13" fillId="7" borderId="33" xfId="1" applyNumberFormat="1" applyFont="1" applyFill="1" applyBorder="1" applyAlignment="1">
      <alignment horizontal="center"/>
    </xf>
    <xf numFmtId="0" fontId="11" fillId="2" borderId="41" xfId="1" applyFont="1" applyFill="1" applyBorder="1" applyAlignment="1">
      <alignment horizontal="right"/>
    </xf>
    <xf numFmtId="10" fontId="13" fillId="6" borderId="57" xfId="1" applyNumberFormat="1" applyFont="1" applyFill="1" applyBorder="1" applyAlignment="1">
      <alignment horizontal="center"/>
    </xf>
    <xf numFmtId="0" fontId="11" fillId="2" borderId="17" xfId="1" applyFont="1" applyFill="1" applyBorder="1" applyAlignment="1">
      <alignment horizontal="right"/>
    </xf>
    <xf numFmtId="0" fontId="13" fillId="7" borderId="46" xfId="1" applyFont="1" applyFill="1" applyBorder="1" applyAlignment="1">
      <alignment horizontal="center"/>
    </xf>
    <xf numFmtId="165" fontId="13" fillId="2" borderId="0" xfId="1" applyNumberFormat="1" applyFont="1" applyFill="1" applyAlignment="1">
      <alignment horizontal="center"/>
    </xf>
    <xf numFmtId="0" fontId="12" fillId="2" borderId="47" xfId="1" applyFont="1" applyFill="1" applyBorder="1" applyAlignment="1">
      <alignment horizontal="center"/>
    </xf>
    <xf numFmtId="0" fontId="12" fillId="2" borderId="40" xfId="1" applyFont="1" applyFill="1" applyBorder="1" applyAlignment="1">
      <alignment horizontal="center"/>
    </xf>
    <xf numFmtId="0" fontId="12" fillId="2" borderId="10" xfId="1" applyFont="1" applyFill="1" applyBorder="1" applyAlignment="1">
      <alignment horizontal="center"/>
    </xf>
    <xf numFmtId="0" fontId="12" fillId="2" borderId="30" xfId="1" applyFont="1" applyFill="1" applyBorder="1" applyAlignment="1">
      <alignment horizontal="center"/>
    </xf>
    <xf numFmtId="0" fontId="11" fillId="2" borderId="48" xfId="1" applyFont="1" applyFill="1" applyBorder="1" applyAlignment="1">
      <alignment horizontal="center"/>
    </xf>
    <xf numFmtId="0" fontId="11" fillId="2" borderId="7" xfId="1" applyFont="1" applyFill="1" applyBorder="1" applyAlignment="1">
      <alignment horizontal="center"/>
    </xf>
    <xf numFmtId="171" fontId="13" fillId="3" borderId="34" xfId="1" applyNumberFormat="1" applyFont="1" applyFill="1" applyBorder="1" applyAlignment="1" applyProtection="1">
      <alignment horizontal="center"/>
      <protection locked="0"/>
    </xf>
    <xf numFmtId="0" fontId="11" fillId="2" borderId="51" xfId="1" applyFont="1" applyFill="1" applyBorder="1" applyAlignment="1">
      <alignment horizontal="right"/>
    </xf>
    <xf numFmtId="0" fontId="13" fillId="3" borderId="52" xfId="1" applyFont="1" applyFill="1" applyBorder="1" applyAlignment="1" applyProtection="1">
      <alignment horizontal="center"/>
      <protection locked="0"/>
    </xf>
    <xf numFmtId="0" fontId="11" fillId="2" borderId="25" xfId="1" applyFont="1" applyFill="1" applyBorder="1" applyAlignment="1">
      <alignment horizontal="right"/>
    </xf>
    <xf numFmtId="2" fontId="11" fillId="6" borderId="27" xfId="1" applyNumberFormat="1" applyFont="1" applyFill="1" applyBorder="1" applyAlignment="1">
      <alignment horizontal="center"/>
    </xf>
    <xf numFmtId="2" fontId="11" fillId="7" borderId="27" xfId="1" applyNumberFormat="1" applyFont="1" applyFill="1" applyBorder="1" applyAlignment="1">
      <alignment horizontal="center"/>
    </xf>
    <xf numFmtId="166" fontId="11" fillId="6" borderId="27" xfId="1" applyNumberFormat="1" applyFont="1" applyFill="1" applyBorder="1" applyAlignment="1">
      <alignment horizontal="center"/>
    </xf>
    <xf numFmtId="166" fontId="11" fillId="7" borderId="27" xfId="1" applyNumberFormat="1" applyFont="1" applyFill="1" applyBorder="1" applyAlignment="1">
      <alignment horizontal="center"/>
    </xf>
    <xf numFmtId="2" fontId="2" fillId="2" borderId="0" xfId="1" applyNumberFormat="1" applyFont="1" applyFill="1" applyAlignment="1">
      <alignment horizontal="center"/>
    </xf>
    <xf numFmtId="0" fontId="11" fillId="2" borderId="53" xfId="1" applyFont="1" applyFill="1" applyBorder="1" applyAlignment="1">
      <alignment horizontal="right"/>
    </xf>
    <xf numFmtId="2" fontId="11" fillId="7" borderId="30" xfId="1" applyNumberFormat="1" applyFont="1" applyFill="1" applyBorder="1" applyAlignment="1">
      <alignment horizontal="center"/>
    </xf>
    <xf numFmtId="0" fontId="12" fillId="2" borderId="0" xfId="1" applyFont="1" applyFill="1" applyAlignment="1">
      <alignment horizontal="center" wrapText="1"/>
    </xf>
    <xf numFmtId="0" fontId="11" fillId="2" borderId="16" xfId="1" applyFont="1" applyFill="1" applyBorder="1" applyAlignment="1">
      <alignment horizontal="right"/>
    </xf>
    <xf numFmtId="10" fontId="11" fillId="2" borderId="0" xfId="1" applyNumberFormat="1" applyFont="1" applyFill="1" applyAlignment="1">
      <alignment horizontal="center"/>
    </xf>
    <xf numFmtId="10" fontId="12" fillId="6" borderId="41" xfId="1" applyNumberFormat="1" applyFont="1" applyFill="1" applyBorder="1" applyAlignment="1">
      <alignment horizontal="center"/>
    </xf>
    <xf numFmtId="0" fontId="12" fillId="7" borderId="17" xfId="1" applyFont="1" applyFill="1" applyBorder="1" applyAlignment="1">
      <alignment horizontal="center"/>
    </xf>
    <xf numFmtId="0" fontId="12" fillId="2" borderId="54" xfId="1" applyFont="1" applyFill="1" applyBorder="1" applyAlignment="1">
      <alignment horizontal="center"/>
    </xf>
    <xf numFmtId="0" fontId="12" fillId="2" borderId="55" xfId="1" applyFont="1" applyFill="1" applyBorder="1" applyAlignment="1">
      <alignment horizontal="center"/>
    </xf>
    <xf numFmtId="0" fontId="12" fillId="2" borderId="22" xfId="1" applyFont="1" applyFill="1" applyBorder="1" applyAlignment="1">
      <alignment horizontal="center" wrapText="1"/>
    </xf>
    <xf numFmtId="0" fontId="11" fillId="2" borderId="23" xfId="1" applyFont="1" applyFill="1" applyBorder="1" applyAlignment="1">
      <alignment horizontal="center"/>
    </xf>
    <xf numFmtId="166" fontId="11" fillId="2" borderId="26" xfId="1" applyNumberFormat="1" applyFont="1" applyFill="1" applyBorder="1" applyAlignment="1">
      <alignment horizontal="center"/>
    </xf>
    <xf numFmtId="10" fontId="11" fillId="2" borderId="30" xfId="1" applyNumberFormat="1" applyFont="1" applyFill="1" applyBorder="1" applyAlignment="1">
      <alignment horizontal="center"/>
    </xf>
    <xf numFmtId="166" fontId="11" fillId="2" borderId="31" xfId="1" applyNumberFormat="1" applyFont="1" applyFill="1" applyBorder="1" applyAlignment="1">
      <alignment horizontal="center"/>
    </xf>
    <xf numFmtId="10" fontId="11" fillId="2" borderId="32" xfId="1" applyNumberFormat="1" applyFont="1" applyFill="1" applyBorder="1" applyAlignment="1">
      <alignment horizontal="center"/>
    </xf>
    <xf numFmtId="0" fontId="11" fillId="2" borderId="34" xfId="1" applyFont="1" applyFill="1" applyBorder="1" applyAlignment="1">
      <alignment horizontal="center"/>
    </xf>
    <xf numFmtId="166" fontId="11" fillId="2" borderId="35" xfId="1" applyNumberFormat="1" applyFont="1" applyFill="1" applyBorder="1" applyAlignment="1">
      <alignment horizontal="center"/>
    </xf>
    <xf numFmtId="10" fontId="11" fillId="2" borderId="36" xfId="1" applyNumberFormat="1" applyFont="1" applyFill="1" applyBorder="1" applyAlignment="1">
      <alignment horizontal="center"/>
    </xf>
    <xf numFmtId="2" fontId="11" fillId="2" borderId="24" xfId="1" applyNumberFormat="1" applyFont="1" applyFill="1" applyBorder="1" applyAlignment="1">
      <alignment horizontal="center"/>
    </xf>
    <xf numFmtId="171" fontId="11" fillId="2" borderId="2" xfId="1" applyNumberFormat="1" applyFont="1" applyFill="1" applyBorder="1" applyAlignment="1">
      <alignment horizontal="right"/>
    </xf>
    <xf numFmtId="2" fontId="13" fillId="7" borderId="27" xfId="1" applyNumberFormat="1" applyFont="1" applyFill="1" applyBorder="1" applyAlignment="1">
      <alignment horizontal="center"/>
    </xf>
    <xf numFmtId="10" fontId="13" fillId="7" borderId="27" xfId="1" applyNumberFormat="1" applyFont="1" applyFill="1" applyBorder="1" applyAlignment="1">
      <alignment horizontal="center"/>
    </xf>
    <xf numFmtId="0" fontId="11" fillId="2" borderId="23" xfId="1" applyFont="1" applyFill="1" applyBorder="1"/>
    <xf numFmtId="10" fontId="13" fillId="6" borderId="27" xfId="1" applyNumberFormat="1" applyFont="1" applyFill="1" applyBorder="1" applyAlignment="1">
      <alignment horizontal="center"/>
    </xf>
    <xf numFmtId="0" fontId="11" fillId="2" borderId="43" xfId="1" applyFont="1" applyFill="1" applyBorder="1"/>
    <xf numFmtId="0" fontId="11" fillId="2" borderId="56" xfId="1" applyFont="1" applyFill="1" applyBorder="1" applyAlignment="1">
      <alignment horizontal="right"/>
    </xf>
    <xf numFmtId="0" fontId="13" fillId="7" borderId="17" xfId="1" applyFont="1" applyFill="1" applyBorder="1" applyAlignment="1">
      <alignment horizontal="center"/>
    </xf>
    <xf numFmtId="0" fontId="19" fillId="2" borderId="0" xfId="1" applyFont="1" applyFill="1" applyAlignment="1">
      <alignment horizontal="right" vertical="center" wrapText="1"/>
    </xf>
    <xf numFmtId="0" fontId="19" fillId="2" borderId="9" xfId="1" applyFont="1" applyFill="1" applyBorder="1" applyAlignment="1">
      <alignment horizontal="left" vertical="center" wrapText="1"/>
    </xf>
    <xf numFmtId="0" fontId="11" fillId="2" borderId="9" xfId="1" applyFont="1" applyFill="1" applyBorder="1"/>
    <xf numFmtId="0" fontId="11" fillId="2" borderId="10" xfId="1" applyFont="1" applyFill="1" applyBorder="1" applyAlignment="1">
      <alignment horizontal="center"/>
    </xf>
    <xf numFmtId="0" fontId="11" fillId="2" borderId="7" xfId="1" applyFont="1" applyFill="1" applyBorder="1"/>
    <xf numFmtId="0" fontId="12" fillId="2" borderId="11" xfId="1" applyFont="1" applyFill="1" applyBorder="1"/>
    <xf numFmtId="0" fontId="11" fillId="2" borderId="11" xfId="1" applyFont="1" applyFill="1" applyBorder="1"/>
    <xf numFmtId="0" fontId="1" fillId="2" borderId="0" xfId="2" applyFont="1" applyFill="1"/>
    <xf numFmtId="0" fontId="2" fillId="2" borderId="0" xfId="2" applyFont="1" applyFill="1"/>
    <xf numFmtId="0" fontId="2" fillId="2" borderId="0" xfId="2" applyFont="1" applyFill="1" applyAlignment="1">
      <alignment horizontal="right"/>
    </xf>
    <xf numFmtId="0" fontId="4" fillId="2" borderId="0" xfId="2" applyFont="1" applyFill="1"/>
    <xf numFmtId="0" fontId="4" fillId="2" borderId="0" xfId="2" applyFont="1" applyFill="1" applyAlignment="1">
      <alignment horizontal="left"/>
    </xf>
    <xf numFmtId="0" fontId="5" fillId="2" borderId="0" xfId="2" applyFont="1" applyFill="1" applyAlignment="1">
      <alignment horizontal="left"/>
    </xf>
    <xf numFmtId="0" fontId="5" fillId="2" borderId="0" xfId="2" applyFont="1" applyFill="1" applyAlignment="1">
      <alignment horizontal="center"/>
    </xf>
    <xf numFmtId="0" fontId="6" fillId="2" borderId="0" xfId="2" applyFont="1" applyFill="1"/>
    <xf numFmtId="0" fontId="5" fillId="2" borderId="0" xfId="2" applyFont="1" applyFill="1"/>
    <xf numFmtId="2" fontId="5" fillId="2" borderId="0" xfId="2" applyNumberFormat="1" applyFont="1" applyFill="1" applyAlignment="1">
      <alignment horizontal="center"/>
    </xf>
    <xf numFmtId="164" fontId="5" fillId="2" borderId="0" xfId="2" applyNumberFormat="1" applyFont="1" applyFill="1" applyAlignment="1">
      <alignment horizontal="center"/>
    </xf>
    <xf numFmtId="22" fontId="6" fillId="2" borderId="0" xfId="2" applyNumberFormat="1" applyFont="1" applyFill="1"/>
    <xf numFmtId="0" fontId="5" fillId="2" borderId="1" xfId="2" applyFont="1" applyFill="1" applyBorder="1" applyAlignment="1">
      <alignment horizontal="center"/>
    </xf>
    <xf numFmtId="0" fontId="5" fillId="2" borderId="2" xfId="2" applyFont="1" applyFill="1" applyBorder="1" applyAlignment="1">
      <alignment horizontal="center"/>
    </xf>
    <xf numFmtId="0" fontId="6" fillId="2" borderId="3" xfId="2" applyFont="1" applyFill="1" applyBorder="1" applyAlignment="1">
      <alignment horizontal="center"/>
    </xf>
    <xf numFmtId="0" fontId="7" fillId="3" borderId="3" xfId="2" applyFont="1" applyFill="1" applyBorder="1" applyAlignment="1" applyProtection="1">
      <alignment horizontal="center"/>
      <protection locked="0"/>
    </xf>
    <xf numFmtId="2" fontId="7" fillId="3" borderId="3" xfId="2" applyNumberFormat="1" applyFont="1" applyFill="1" applyBorder="1" applyAlignment="1" applyProtection="1">
      <alignment horizontal="center"/>
      <protection locked="0"/>
    </xf>
    <xf numFmtId="2" fontId="7" fillId="3" borderId="4" xfId="2" applyNumberFormat="1" applyFont="1" applyFill="1" applyBorder="1" applyAlignment="1" applyProtection="1">
      <alignment horizontal="center"/>
      <protection locked="0"/>
    </xf>
    <xf numFmtId="0" fontId="7" fillId="3" borderId="5" xfId="2" applyFont="1" applyFill="1" applyBorder="1" applyAlignment="1" applyProtection="1">
      <alignment horizontal="center"/>
      <protection locked="0"/>
    </xf>
    <xf numFmtId="2" fontId="7" fillId="3" borderId="5" xfId="2" applyNumberFormat="1" applyFont="1" applyFill="1" applyBorder="1" applyAlignment="1" applyProtection="1">
      <alignment horizontal="center"/>
      <protection locked="0"/>
    </xf>
    <xf numFmtId="0" fontId="6" fillId="2" borderId="4" xfId="2" applyFont="1" applyFill="1" applyBorder="1"/>
    <xf numFmtId="1" fontId="5" fillId="4" borderId="2" xfId="2" applyNumberFormat="1" applyFont="1" applyFill="1" applyBorder="1" applyAlignment="1">
      <alignment horizontal="center"/>
    </xf>
    <xf numFmtId="1" fontId="5" fillId="4" borderId="1" xfId="2" applyNumberFormat="1" applyFont="1" applyFill="1" applyBorder="1" applyAlignment="1">
      <alignment horizontal="center"/>
    </xf>
    <xf numFmtId="2" fontId="5" fillId="4" borderId="1" xfId="2" applyNumberFormat="1" applyFont="1" applyFill="1" applyBorder="1" applyAlignment="1">
      <alignment horizontal="center"/>
    </xf>
    <xf numFmtId="0" fontId="6" fillId="2" borderId="3" xfId="2" applyFont="1" applyFill="1" applyBorder="1"/>
    <xf numFmtId="10" fontId="5" fillId="5" borderId="1" xfId="2" applyNumberFormat="1" applyFont="1" applyFill="1" applyBorder="1" applyAlignment="1">
      <alignment horizontal="center"/>
    </xf>
    <xf numFmtId="165" fontId="5" fillId="2" borderId="0" xfId="2" applyNumberFormat="1" applyFont="1" applyFill="1" applyAlignment="1">
      <alignment horizontal="center"/>
    </xf>
    <xf numFmtId="0" fontId="6" fillId="2" borderId="6" xfId="2" applyFont="1" applyFill="1" applyBorder="1"/>
    <xf numFmtId="0" fontId="6" fillId="2" borderId="5" xfId="2" applyFont="1" applyFill="1" applyBorder="1"/>
    <xf numFmtId="0" fontId="5" fillId="4" borderId="1" xfId="2" applyFont="1" applyFill="1" applyBorder="1" applyAlignment="1">
      <alignment horizontal="center"/>
    </xf>
    <xf numFmtId="0" fontId="5" fillId="2" borderId="7" xfId="2" applyFont="1" applyFill="1" applyBorder="1" applyAlignment="1">
      <alignment horizontal="center"/>
    </xf>
    <xf numFmtId="0" fontId="6" fillId="2" borderId="7" xfId="2" applyFont="1" applyFill="1" applyBorder="1"/>
    <xf numFmtId="0" fontId="6" fillId="2" borderId="8" xfId="2" applyFont="1" applyFill="1" applyBorder="1"/>
    <xf numFmtId="0" fontId="6" fillId="2" borderId="0" xfId="2" applyFont="1" applyFill="1" applyAlignment="1" applyProtection="1">
      <alignment horizontal="left"/>
      <protection locked="0"/>
    </xf>
    <xf numFmtId="0" fontId="6" fillId="2" borderId="0" xfId="2" applyFont="1" applyFill="1" applyProtection="1">
      <protection locked="0"/>
    </xf>
    <xf numFmtId="0" fontId="2" fillId="2" borderId="9" xfId="2" applyFont="1" applyFill="1" applyBorder="1"/>
    <xf numFmtId="0" fontId="2" fillId="2" borderId="0" xfId="2" applyFont="1" applyFill="1" applyAlignment="1">
      <alignment horizontal="center"/>
    </xf>
    <xf numFmtId="10" fontId="2" fillId="2" borderId="9" xfId="2" applyNumberFormat="1" applyFont="1" applyFill="1" applyBorder="1"/>
    <xf numFmtId="0" fontId="24" fillId="2" borderId="0" xfId="2" applyFill="1"/>
    <xf numFmtId="0" fontId="1" fillId="2" borderId="10" xfId="2" applyFont="1" applyFill="1" applyBorder="1" applyAlignment="1">
      <alignment horizontal="center"/>
    </xf>
    <xf numFmtId="0" fontId="2" fillId="2" borderId="10" xfId="2" applyFont="1" applyFill="1" applyBorder="1" applyAlignment="1">
      <alignment horizontal="center"/>
    </xf>
    <xf numFmtId="0" fontId="1" fillId="2" borderId="0" xfId="2" applyFont="1" applyFill="1" applyAlignment="1">
      <alignment horizontal="right"/>
    </xf>
    <xf numFmtId="0" fontId="2" fillId="2" borderId="7" xfId="2" applyFont="1" applyFill="1" applyBorder="1"/>
    <xf numFmtId="0" fontId="1" fillId="2" borderId="11" xfId="2" applyFont="1" applyFill="1" applyBorder="1"/>
    <xf numFmtId="0" fontId="2" fillId="2" borderId="11" xfId="2" applyFont="1" applyFill="1" applyBorder="1"/>
    <xf numFmtId="173" fontId="5" fillId="4" borderId="1" xfId="2" applyNumberFormat="1" applyFont="1" applyFill="1" applyBorder="1" applyAlignment="1">
      <alignment horizontal="center"/>
    </xf>
    <xf numFmtId="173" fontId="7" fillId="3" borderId="3" xfId="2" applyNumberFormat="1" applyFont="1" applyFill="1" applyBorder="1" applyAlignment="1" applyProtection="1">
      <alignment horizontal="center"/>
      <protection locked="0"/>
    </xf>
    <xf numFmtId="173" fontId="7" fillId="3" borderId="4" xfId="2" applyNumberFormat="1" applyFont="1" applyFill="1" applyBorder="1" applyAlignment="1" applyProtection="1">
      <alignment horizontal="center"/>
      <protection locked="0"/>
    </xf>
    <xf numFmtId="173" fontId="7" fillId="3" borderId="5" xfId="2" applyNumberFormat="1" applyFont="1" applyFill="1" applyBorder="1" applyAlignment="1" applyProtection="1">
      <alignment horizontal="center"/>
      <protection locked="0"/>
    </xf>
    <xf numFmtId="0" fontId="3" fillId="2" borderId="0" xfId="2" applyFont="1" applyFill="1" applyAlignment="1">
      <alignment horizontal="center"/>
    </xf>
    <xf numFmtId="0" fontId="1" fillId="2" borderId="10" xfId="2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10" fontId="15" fillId="2" borderId="14" xfId="1" applyNumberFormat="1" applyFont="1" applyFill="1" applyBorder="1" applyAlignment="1">
      <alignment horizontal="center" vertical="center"/>
    </xf>
    <xf numFmtId="0" fontId="19" fillId="2" borderId="21" xfId="1" applyFont="1" applyFill="1" applyBorder="1" applyAlignment="1">
      <alignment horizontal="left" vertical="center" wrapText="1"/>
    </xf>
    <xf numFmtId="0" fontId="19" fillId="2" borderId="10" xfId="1" applyFont="1" applyFill="1" applyBorder="1" applyAlignment="1">
      <alignment horizontal="left" vertical="center" wrapText="1"/>
    </xf>
    <xf numFmtId="0" fontId="19" fillId="2" borderId="43" xfId="1" applyFont="1" applyFill="1" applyBorder="1" applyAlignment="1">
      <alignment horizontal="left" vertical="center" wrapText="1"/>
    </xf>
    <xf numFmtId="0" fontId="19" fillId="2" borderId="9" xfId="1" applyFont="1" applyFill="1" applyBorder="1" applyAlignment="1">
      <alignment horizontal="left" vertical="center" wrapText="1"/>
    </xf>
    <xf numFmtId="0" fontId="19" fillId="2" borderId="22" xfId="1" applyFont="1" applyFill="1" applyBorder="1" applyAlignment="1">
      <alignment horizontal="left" vertical="center" wrapText="1"/>
    </xf>
    <xf numFmtId="0" fontId="19" fillId="2" borderId="44" xfId="1" applyFont="1" applyFill="1" applyBorder="1" applyAlignment="1">
      <alignment horizontal="left" vertical="center" wrapText="1"/>
    </xf>
    <xf numFmtId="0" fontId="12" fillId="2" borderId="0" xfId="1" applyFont="1" applyFill="1" applyAlignment="1">
      <alignment horizontal="center"/>
    </xf>
    <xf numFmtId="0" fontId="12" fillId="2" borderId="10" xfId="1" applyFont="1" applyFill="1" applyBorder="1" applyAlignment="1">
      <alignment horizontal="center"/>
    </xf>
    <xf numFmtId="0" fontId="12" fillId="2" borderId="47" xfId="1" applyFont="1" applyFill="1" applyBorder="1" applyAlignment="1">
      <alignment horizontal="center"/>
    </xf>
    <xf numFmtId="0" fontId="12" fillId="2" borderId="58" xfId="1" applyFont="1" applyFill="1" applyBorder="1" applyAlignment="1">
      <alignment horizontal="center"/>
    </xf>
    <xf numFmtId="0" fontId="12" fillId="2" borderId="10" xfId="1" applyFont="1" applyFill="1" applyBorder="1" applyAlignment="1">
      <alignment horizontal="center" vertical="center"/>
    </xf>
    <xf numFmtId="0" fontId="12" fillId="2" borderId="0" xfId="1" applyFont="1" applyFill="1" applyAlignment="1">
      <alignment horizontal="center" vertical="center"/>
    </xf>
    <xf numFmtId="0" fontId="12" fillId="2" borderId="9" xfId="1" applyFont="1" applyFill="1" applyBorder="1" applyAlignment="1">
      <alignment horizontal="center" vertical="center"/>
    </xf>
    <xf numFmtId="2" fontId="13" fillId="3" borderId="13" xfId="1" applyNumberFormat="1" applyFont="1" applyFill="1" applyBorder="1" applyAlignment="1" applyProtection="1">
      <alignment horizontal="center" vertical="center"/>
      <protection locked="0"/>
    </xf>
    <xf numFmtId="2" fontId="13" fillId="3" borderId="14" xfId="1" applyNumberFormat="1" applyFont="1" applyFill="1" applyBorder="1" applyAlignment="1" applyProtection="1">
      <alignment horizontal="center" vertical="center"/>
      <protection locked="0"/>
    </xf>
    <xf numFmtId="2" fontId="13" fillId="3" borderId="15" xfId="1" applyNumberFormat="1" applyFont="1" applyFill="1" applyBorder="1" applyAlignment="1" applyProtection="1">
      <alignment horizontal="center" vertical="center"/>
      <protection locked="0"/>
    </xf>
    <xf numFmtId="0" fontId="12" fillId="2" borderId="43" xfId="1" applyFont="1" applyFill="1" applyBorder="1" applyAlignment="1">
      <alignment horizontal="center" vertical="center"/>
    </xf>
    <xf numFmtId="0" fontId="13" fillId="3" borderId="0" xfId="1" applyFont="1" applyFill="1" applyAlignment="1" applyProtection="1">
      <alignment horizontal="left"/>
      <protection locked="0"/>
    </xf>
    <xf numFmtId="0" fontId="19" fillId="2" borderId="18" xfId="1" applyFont="1" applyFill="1" applyBorder="1" applyAlignment="1">
      <alignment horizontal="justify" vertical="center" wrapText="1"/>
    </xf>
    <xf numFmtId="0" fontId="19" fillId="2" borderId="19" xfId="1" applyFont="1" applyFill="1" applyBorder="1" applyAlignment="1">
      <alignment horizontal="justify" vertical="center" wrapText="1"/>
    </xf>
    <xf numFmtId="0" fontId="19" fillId="2" borderId="20" xfId="1" applyFont="1" applyFill="1" applyBorder="1" applyAlignment="1">
      <alignment horizontal="justify" vertical="center" wrapText="1"/>
    </xf>
    <xf numFmtId="0" fontId="19" fillId="2" borderId="18" xfId="1" applyFont="1" applyFill="1" applyBorder="1" applyAlignment="1">
      <alignment horizontal="left" vertical="center" wrapText="1"/>
    </xf>
    <xf numFmtId="0" fontId="19" fillId="2" borderId="19" xfId="1" applyFont="1" applyFill="1" applyBorder="1" applyAlignment="1">
      <alignment horizontal="left" vertical="center" wrapText="1"/>
    </xf>
    <xf numFmtId="0" fontId="19" fillId="2" borderId="20" xfId="1" applyFont="1" applyFill="1" applyBorder="1" applyAlignment="1">
      <alignment horizontal="left" vertical="center" wrapText="1"/>
    </xf>
    <xf numFmtId="0" fontId="19" fillId="2" borderId="21" xfId="1" applyFont="1" applyFill="1" applyBorder="1" applyAlignment="1">
      <alignment horizontal="center" vertical="center" wrapText="1"/>
    </xf>
    <xf numFmtId="0" fontId="19" fillId="2" borderId="22" xfId="1" applyFont="1" applyFill="1" applyBorder="1" applyAlignment="1">
      <alignment horizontal="center" vertical="center" wrapText="1"/>
    </xf>
    <xf numFmtId="0" fontId="19" fillId="2" borderId="43" xfId="1" applyFont="1" applyFill="1" applyBorder="1" applyAlignment="1">
      <alignment horizontal="center" vertical="center" wrapText="1"/>
    </xf>
    <xf numFmtId="0" fontId="19" fillId="2" borderId="44" xfId="1" applyFont="1" applyFill="1" applyBorder="1" applyAlignment="1">
      <alignment horizontal="center" vertical="center" wrapText="1"/>
    </xf>
    <xf numFmtId="0" fontId="12" fillId="2" borderId="40" xfId="1" applyFont="1" applyFill="1" applyBorder="1" applyAlignment="1">
      <alignment horizontal="center"/>
    </xf>
    <xf numFmtId="0" fontId="21" fillId="2" borderId="0" xfId="1" applyFont="1" applyFill="1" applyAlignment="1">
      <alignment horizontal="center" vertical="center"/>
    </xf>
    <xf numFmtId="0" fontId="22" fillId="2" borderId="0" xfId="1" applyFont="1" applyFill="1" applyAlignment="1">
      <alignment horizontal="center" vertical="center"/>
    </xf>
    <xf numFmtId="0" fontId="19" fillId="2" borderId="18" xfId="1" applyFont="1" applyFill="1" applyBorder="1" applyAlignment="1">
      <alignment horizontal="center"/>
    </xf>
    <xf numFmtId="0" fontId="19" fillId="2" borderId="19" xfId="1" applyFont="1" applyFill="1" applyBorder="1" applyAlignment="1">
      <alignment horizontal="center"/>
    </xf>
    <xf numFmtId="0" fontId="19" fillId="2" borderId="20" xfId="1" applyFont="1" applyFill="1" applyBorder="1" applyAlignment="1">
      <alignment horizontal="center"/>
    </xf>
    <xf numFmtId="0" fontId="20" fillId="2" borderId="10" xfId="1" applyFont="1" applyFill="1" applyBorder="1" applyAlignment="1">
      <alignment horizontal="center" vertical="center"/>
    </xf>
    <xf numFmtId="0" fontId="13" fillId="3" borderId="0" xfId="1" applyFont="1" applyFill="1" applyAlignment="1" applyProtection="1">
      <alignment horizontal="left" wrapText="1"/>
      <protection locked="0"/>
    </xf>
    <xf numFmtId="0" fontId="14" fillId="3" borderId="0" xfId="1" applyFont="1" applyFill="1" applyAlignment="1" applyProtection="1">
      <alignment horizontal="left" wrapText="1"/>
      <protection locked="0"/>
    </xf>
    <xf numFmtId="0" fontId="14" fillId="3" borderId="0" xfId="1" applyFont="1" applyFill="1" applyAlignment="1" applyProtection="1">
      <alignment horizontal="left"/>
      <protection locked="0"/>
    </xf>
    <xf numFmtId="166" fontId="13" fillId="3" borderId="29" xfId="1" applyNumberFormat="1" applyFont="1" applyFill="1" applyBorder="1" applyAlignment="1" applyProtection="1">
      <alignment horizontal="center"/>
      <protection locked="0"/>
    </xf>
    <xf numFmtId="166" fontId="13" fillId="3" borderId="23" xfId="1" applyNumberFormat="1" applyFont="1" applyFill="1" applyBorder="1" applyAlignment="1" applyProtection="1">
      <alignment horizontal="center"/>
      <protection locked="0"/>
    </xf>
    <xf numFmtId="166" fontId="13" fillId="3" borderId="34" xfId="1" applyNumberFormat="1" applyFont="1" applyFill="1" applyBorder="1" applyAlignment="1" applyProtection="1">
      <alignment horizontal="center"/>
      <protection locked="0"/>
    </xf>
    <xf numFmtId="166" fontId="12" fillId="6" borderId="38" xfId="1" applyNumberFormat="1" applyFont="1" applyFill="1" applyBorder="1" applyAlignment="1">
      <alignment horizontal="center"/>
    </xf>
    <xf numFmtId="166" fontId="11" fillId="2" borderId="30" xfId="1" applyNumberFormat="1" applyFont="1" applyFill="1" applyBorder="1" applyAlignment="1">
      <alignment horizontal="center"/>
    </xf>
    <xf numFmtId="166" fontId="11" fillId="2" borderId="32" xfId="1" applyNumberFormat="1" applyFont="1" applyFill="1" applyBorder="1" applyAlignment="1">
      <alignment horizontal="center"/>
    </xf>
    <xf numFmtId="166" fontId="11" fillId="2" borderId="36" xfId="1" applyNumberFormat="1" applyFont="1" applyFill="1" applyBorder="1" applyAlignment="1">
      <alignment horizontal="center"/>
    </xf>
    <xf numFmtId="166" fontId="12" fillId="6" borderId="15" xfId="1" applyNumberFormat="1" applyFont="1" applyFill="1" applyBorder="1" applyAlignment="1">
      <alignment horizontal="center"/>
    </xf>
    <xf numFmtId="166" fontId="12" fillId="6" borderId="49" xfId="1" applyNumberFormat="1" applyFont="1" applyFill="1" applyBorder="1" applyAlignment="1">
      <alignment horizontal="center"/>
    </xf>
    <xf numFmtId="166" fontId="12" fillId="6" borderId="50" xfId="1" applyNumberFormat="1" applyFont="1" applyFill="1" applyBorder="1" applyAlignment="1">
      <alignment horizontal="center"/>
    </xf>
    <xf numFmtId="166" fontId="12" fillId="7" borderId="16" xfId="1" applyNumberFormat="1" applyFont="1" applyFill="1" applyBorder="1" applyAlignment="1">
      <alignment horizontal="center"/>
    </xf>
    <xf numFmtId="166" fontId="13" fillId="3" borderId="31" xfId="1" applyNumberFormat="1" applyFont="1" applyFill="1" applyBorder="1" applyAlignment="1" applyProtection="1">
      <alignment horizontal="center"/>
      <protection locked="0"/>
    </xf>
    <xf numFmtId="166" fontId="13" fillId="3" borderId="35" xfId="1" applyNumberFormat="1" applyFont="1" applyFill="1" applyBorder="1" applyAlignment="1" applyProtection="1">
      <alignment horizontal="center"/>
      <protection locked="0"/>
    </xf>
  </cellXfs>
  <cellStyles count="3">
    <cellStyle name="Normal" xfId="0" builtinId="0"/>
    <cellStyle name="Normal 2" xfId="2"/>
    <cellStyle name="Normal 3" xfId="1"/>
  </cellStyles>
  <dxfs count="30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34" workbookViewId="0">
      <selection activeCell="B21" sqref="B21"/>
    </sheetView>
  </sheetViews>
  <sheetFormatPr defaultColWidth="9.109375" defaultRowHeight="13.8" x14ac:dyDescent="0.3"/>
  <cols>
    <col min="1" max="1" width="27.5546875" style="209" customWidth="1"/>
    <col min="2" max="2" width="20.44140625" style="209" customWidth="1"/>
    <col min="3" max="3" width="31.88671875" style="209" customWidth="1"/>
    <col min="4" max="4" width="25.88671875" style="209" customWidth="1"/>
    <col min="5" max="5" width="25.6640625" style="209" customWidth="1"/>
    <col min="6" max="6" width="23.109375" style="209" customWidth="1"/>
    <col min="7" max="7" width="28.44140625" style="209" customWidth="1"/>
    <col min="8" max="8" width="21.5546875" style="209" customWidth="1"/>
    <col min="9" max="9" width="9.109375" style="209" customWidth="1"/>
    <col min="10" max="16384" width="9.109375" style="246"/>
  </cols>
  <sheetData>
    <row r="14" spans="1:6" ht="15" customHeight="1" x14ac:dyDescent="0.3">
      <c r="A14" s="208"/>
      <c r="C14" s="210"/>
      <c r="F14" s="210"/>
    </row>
    <row r="15" spans="1:6" ht="18.75" customHeight="1" x14ac:dyDescent="0.35">
      <c r="A15" s="257" t="s">
        <v>0</v>
      </c>
      <c r="B15" s="257"/>
      <c r="C15" s="257"/>
      <c r="D15" s="257"/>
      <c r="E15" s="257"/>
    </row>
    <row r="16" spans="1:6" ht="16.5" customHeight="1" x14ac:dyDescent="0.3">
      <c r="A16" s="211" t="s">
        <v>1</v>
      </c>
      <c r="B16" s="212" t="s">
        <v>2</v>
      </c>
    </row>
    <row r="17" spans="1:5" ht="16.5" customHeight="1" x14ac:dyDescent="0.3">
      <c r="A17" s="213" t="s">
        <v>3</v>
      </c>
      <c r="B17" s="213" t="s">
        <v>7</v>
      </c>
      <c r="D17" s="214"/>
      <c r="E17" s="215"/>
    </row>
    <row r="18" spans="1:5" ht="16.5" customHeight="1" x14ac:dyDescent="0.3">
      <c r="A18" s="216" t="s">
        <v>4</v>
      </c>
      <c r="B18" s="213" t="s">
        <v>123</v>
      </c>
      <c r="C18" s="215"/>
      <c r="D18" s="215"/>
      <c r="E18" s="215"/>
    </row>
    <row r="19" spans="1:5" ht="16.5" customHeight="1" x14ac:dyDescent="0.3">
      <c r="A19" s="216" t="s">
        <v>6</v>
      </c>
      <c r="B19" s="217">
        <v>99.5</v>
      </c>
      <c r="C19" s="215"/>
      <c r="D19" s="215"/>
      <c r="E19" s="215"/>
    </row>
    <row r="20" spans="1:5" ht="16.5" customHeight="1" x14ac:dyDescent="0.3">
      <c r="A20" s="213" t="s">
        <v>8</v>
      </c>
      <c r="B20" s="217">
        <v>43.25</v>
      </c>
      <c r="C20" s="215"/>
      <c r="D20" s="215"/>
      <c r="E20" s="215"/>
    </row>
    <row r="21" spans="1:5" ht="16.5" customHeight="1" x14ac:dyDescent="0.3">
      <c r="A21" s="213" t="s">
        <v>10</v>
      </c>
      <c r="B21" s="218">
        <f>B20/100</f>
        <v>0.4325</v>
      </c>
      <c r="C21" s="215"/>
      <c r="D21" s="215"/>
      <c r="E21" s="215"/>
    </row>
    <row r="22" spans="1:5" ht="15.75" customHeight="1" x14ac:dyDescent="0.3">
      <c r="A22" s="215"/>
      <c r="B22" s="219">
        <v>42531.66033564815</v>
      </c>
      <c r="C22" s="215"/>
      <c r="D22" s="215"/>
      <c r="E22" s="215"/>
    </row>
    <row r="23" spans="1:5" ht="16.5" customHeight="1" x14ac:dyDescent="0.3">
      <c r="A23" s="220" t="s">
        <v>13</v>
      </c>
      <c r="B23" s="221" t="s">
        <v>14</v>
      </c>
      <c r="C23" s="220" t="s">
        <v>15</v>
      </c>
      <c r="D23" s="220" t="s">
        <v>16</v>
      </c>
      <c r="E23" s="220" t="s">
        <v>17</v>
      </c>
    </row>
    <row r="24" spans="1:5" ht="16.5" customHeight="1" x14ac:dyDescent="0.3">
      <c r="A24" s="222">
        <v>1</v>
      </c>
      <c r="B24" s="223">
        <v>21689687</v>
      </c>
      <c r="C24" s="223">
        <v>12644.9</v>
      </c>
      <c r="D24" s="254">
        <v>1.2</v>
      </c>
      <c r="E24" s="255">
        <v>5.7</v>
      </c>
    </row>
    <row r="25" spans="1:5" ht="16.5" customHeight="1" x14ac:dyDescent="0.3">
      <c r="A25" s="222">
        <v>2</v>
      </c>
      <c r="B25" s="223">
        <v>21668472</v>
      </c>
      <c r="C25" s="223">
        <v>12367.1</v>
      </c>
      <c r="D25" s="254">
        <v>1.2</v>
      </c>
      <c r="E25" s="254">
        <v>5.7</v>
      </c>
    </row>
    <row r="26" spans="1:5" ht="16.5" customHeight="1" x14ac:dyDescent="0.3">
      <c r="A26" s="222">
        <v>3</v>
      </c>
      <c r="B26" s="223">
        <v>21674990</v>
      </c>
      <c r="C26" s="223">
        <v>12242.6</v>
      </c>
      <c r="D26" s="254">
        <v>1.2</v>
      </c>
      <c r="E26" s="254">
        <v>5.7</v>
      </c>
    </row>
    <row r="27" spans="1:5" ht="16.5" customHeight="1" x14ac:dyDescent="0.3">
      <c r="A27" s="222">
        <v>4</v>
      </c>
      <c r="B27" s="223">
        <v>21674317</v>
      </c>
      <c r="C27" s="223">
        <v>12234.7</v>
      </c>
      <c r="D27" s="254">
        <v>1.2</v>
      </c>
      <c r="E27" s="254">
        <v>5.7</v>
      </c>
    </row>
    <row r="28" spans="1:5" ht="16.5" customHeight="1" x14ac:dyDescent="0.3">
      <c r="A28" s="222">
        <v>5</v>
      </c>
      <c r="B28" s="223">
        <v>21665103</v>
      </c>
      <c r="C28" s="223">
        <v>12232.5</v>
      </c>
      <c r="D28" s="254">
        <v>1.2</v>
      </c>
      <c r="E28" s="254">
        <v>5.7</v>
      </c>
    </row>
    <row r="29" spans="1:5" ht="16.5" customHeight="1" x14ac:dyDescent="0.3">
      <c r="A29" s="222">
        <v>6</v>
      </c>
      <c r="B29" s="226">
        <v>21653799</v>
      </c>
      <c r="C29" s="226">
        <v>12236.6</v>
      </c>
      <c r="D29" s="256">
        <v>1.2</v>
      </c>
      <c r="E29" s="256">
        <v>5.7</v>
      </c>
    </row>
    <row r="30" spans="1:5" ht="16.5" customHeight="1" x14ac:dyDescent="0.3">
      <c r="A30" s="228" t="s">
        <v>18</v>
      </c>
      <c r="B30" s="229">
        <f>AVERAGE(B24:B29)</f>
        <v>21671061.333333332</v>
      </c>
      <c r="C30" s="253">
        <f>AVERAGE(C24:C29)</f>
        <v>12326.400000000001</v>
      </c>
      <c r="D30" s="231">
        <f>AVERAGE(D24:D29)</f>
        <v>1.2</v>
      </c>
      <c r="E30" s="231">
        <f>AVERAGE(E24:E29)</f>
        <v>5.7</v>
      </c>
    </row>
    <row r="31" spans="1:5" ht="16.5" customHeight="1" x14ac:dyDescent="0.3">
      <c r="A31" s="232" t="s">
        <v>19</v>
      </c>
      <c r="B31" s="233">
        <f>(STDEV(B24:B29)/B30)</f>
        <v>5.5109106063154533E-4</v>
      </c>
      <c r="C31" s="234"/>
      <c r="D31" s="234"/>
      <c r="E31" s="235"/>
    </row>
    <row r="32" spans="1:5" s="209" customFormat="1" ht="16.5" customHeight="1" x14ac:dyDescent="0.3">
      <c r="A32" s="236" t="s">
        <v>20</v>
      </c>
      <c r="B32" s="237">
        <f>COUNT(B24:B29)</f>
        <v>6</v>
      </c>
      <c r="C32" s="238"/>
      <c r="D32" s="239"/>
      <c r="E32" s="240"/>
    </row>
    <row r="33" spans="1:5" s="209" customFormat="1" ht="15.75" customHeight="1" x14ac:dyDescent="0.3">
      <c r="A33" s="215"/>
      <c r="B33" s="215"/>
      <c r="C33" s="215"/>
      <c r="D33" s="215"/>
      <c r="E33" s="215"/>
    </row>
    <row r="34" spans="1:5" s="209" customFormat="1" ht="16.5" customHeight="1" x14ac:dyDescent="0.3">
      <c r="A34" s="216" t="s">
        <v>21</v>
      </c>
      <c r="B34" s="241" t="s">
        <v>22</v>
      </c>
      <c r="C34" s="242"/>
      <c r="D34" s="242"/>
      <c r="E34" s="242"/>
    </row>
    <row r="35" spans="1:5" ht="16.5" customHeight="1" x14ac:dyDescent="0.3">
      <c r="A35" s="216"/>
      <c r="B35" s="241" t="s">
        <v>23</v>
      </c>
      <c r="C35" s="242"/>
      <c r="D35" s="242"/>
      <c r="E35" s="242"/>
    </row>
    <row r="36" spans="1:5" ht="16.5" customHeight="1" x14ac:dyDescent="0.3">
      <c r="A36" s="216"/>
      <c r="B36" s="241" t="s">
        <v>24</v>
      </c>
      <c r="C36" s="242"/>
      <c r="D36" s="242"/>
      <c r="E36" s="242"/>
    </row>
    <row r="37" spans="1:5" ht="15.75" customHeight="1" x14ac:dyDescent="0.3">
      <c r="A37" s="215"/>
      <c r="B37" s="215"/>
      <c r="C37" s="215"/>
      <c r="D37" s="215"/>
      <c r="E37" s="215"/>
    </row>
    <row r="38" spans="1:5" ht="16.5" customHeight="1" x14ac:dyDescent="0.3">
      <c r="A38" s="211" t="s">
        <v>1</v>
      </c>
      <c r="B38" s="212" t="s">
        <v>25</v>
      </c>
    </row>
    <row r="39" spans="1:5" ht="16.5" customHeight="1" x14ac:dyDescent="0.3">
      <c r="A39" s="216" t="s">
        <v>4</v>
      </c>
      <c r="B39" s="214" t="s">
        <v>9</v>
      </c>
      <c r="C39" s="215"/>
      <c r="D39" s="215"/>
      <c r="E39" s="215"/>
    </row>
    <row r="40" spans="1:5" ht="16.5" customHeight="1" x14ac:dyDescent="0.3">
      <c r="A40" s="216" t="s">
        <v>6</v>
      </c>
      <c r="B40" s="217">
        <v>99.5</v>
      </c>
      <c r="C40" s="215"/>
      <c r="D40" s="215"/>
      <c r="E40" s="215"/>
    </row>
    <row r="41" spans="1:5" ht="16.5" customHeight="1" x14ac:dyDescent="0.3">
      <c r="A41" s="213" t="s">
        <v>8</v>
      </c>
      <c r="B41" s="217"/>
      <c r="C41" s="215"/>
      <c r="D41" s="215"/>
      <c r="E41" s="215"/>
    </row>
    <row r="42" spans="1:5" ht="16.5" customHeight="1" x14ac:dyDescent="0.3">
      <c r="A42" s="213" t="s">
        <v>10</v>
      </c>
      <c r="B42" s="218"/>
      <c r="C42" s="215"/>
      <c r="D42" s="215"/>
      <c r="E42" s="215"/>
    </row>
    <row r="43" spans="1:5" ht="15.75" customHeight="1" x14ac:dyDescent="0.3">
      <c r="A43" s="215"/>
      <c r="B43" s="215"/>
      <c r="C43" s="215"/>
      <c r="D43" s="215"/>
      <c r="E43" s="215"/>
    </row>
    <row r="44" spans="1:5" ht="16.5" customHeight="1" x14ac:dyDescent="0.3">
      <c r="A44" s="220" t="s">
        <v>13</v>
      </c>
      <c r="B44" s="221" t="s">
        <v>14</v>
      </c>
      <c r="C44" s="220" t="s">
        <v>15</v>
      </c>
      <c r="D44" s="220" t="s">
        <v>16</v>
      </c>
      <c r="E44" s="220" t="s">
        <v>17</v>
      </c>
    </row>
    <row r="45" spans="1:5" ht="16.5" customHeight="1" x14ac:dyDescent="0.3">
      <c r="A45" s="222">
        <v>1</v>
      </c>
      <c r="B45" s="223">
        <v>21689687</v>
      </c>
      <c r="C45" s="223">
        <v>12644.9</v>
      </c>
      <c r="D45" s="224">
        <v>1.2</v>
      </c>
      <c r="E45" s="225">
        <v>5.7</v>
      </c>
    </row>
    <row r="46" spans="1:5" ht="16.5" customHeight="1" x14ac:dyDescent="0.3">
      <c r="A46" s="222">
        <v>2</v>
      </c>
      <c r="B46" s="223">
        <v>21668472</v>
      </c>
      <c r="C46" s="223">
        <v>12367.1</v>
      </c>
      <c r="D46" s="224">
        <v>1.2</v>
      </c>
      <c r="E46" s="224">
        <v>5.7</v>
      </c>
    </row>
    <row r="47" spans="1:5" ht="16.5" customHeight="1" x14ac:dyDescent="0.3">
      <c r="A47" s="222">
        <v>3</v>
      </c>
      <c r="B47" s="223">
        <v>21674990</v>
      </c>
      <c r="C47" s="223">
        <v>12242.6</v>
      </c>
      <c r="D47" s="224">
        <v>1.2</v>
      </c>
      <c r="E47" s="224">
        <v>5.7</v>
      </c>
    </row>
    <row r="48" spans="1:5" ht="16.5" customHeight="1" x14ac:dyDescent="0.3">
      <c r="A48" s="222">
        <v>4</v>
      </c>
      <c r="B48" s="223">
        <v>21674317</v>
      </c>
      <c r="C48" s="223">
        <v>12234.7</v>
      </c>
      <c r="D48" s="224">
        <v>1.2</v>
      </c>
      <c r="E48" s="224">
        <v>5.7</v>
      </c>
    </row>
    <row r="49" spans="1:7" ht="16.5" customHeight="1" x14ac:dyDescent="0.3">
      <c r="A49" s="222">
        <v>5</v>
      </c>
      <c r="B49" s="223">
        <v>21665103</v>
      </c>
      <c r="C49" s="223">
        <v>12232.5</v>
      </c>
      <c r="D49" s="224">
        <v>1.2</v>
      </c>
      <c r="E49" s="224">
        <v>5.7</v>
      </c>
    </row>
    <row r="50" spans="1:7" ht="16.5" customHeight="1" x14ac:dyDescent="0.3">
      <c r="A50" s="222">
        <v>6</v>
      </c>
      <c r="B50" s="226">
        <v>21653799</v>
      </c>
      <c r="C50" s="226">
        <v>12236.6</v>
      </c>
      <c r="D50" s="227">
        <v>1.2</v>
      </c>
      <c r="E50" s="227">
        <v>5.7</v>
      </c>
    </row>
    <row r="51" spans="1:7" ht="16.5" customHeight="1" x14ac:dyDescent="0.3">
      <c r="A51" s="228" t="s">
        <v>18</v>
      </c>
      <c r="B51" s="229">
        <f>AVERAGE(B45:B50)</f>
        <v>21671061.333333332</v>
      </c>
      <c r="C51" s="230">
        <f>AVERAGE(C45:C50)</f>
        <v>12326.400000000001</v>
      </c>
      <c r="D51" s="231">
        <f>AVERAGE(D45:D50)</f>
        <v>1.2</v>
      </c>
      <c r="E51" s="231">
        <f>AVERAGE(E45:E50)</f>
        <v>5.7</v>
      </c>
    </row>
    <row r="52" spans="1:7" ht="16.5" customHeight="1" x14ac:dyDescent="0.3">
      <c r="A52" s="232" t="s">
        <v>19</v>
      </c>
      <c r="B52" s="233">
        <f>(STDEV(B45:B50)/B51)</f>
        <v>5.5109106063154533E-4</v>
      </c>
      <c r="C52" s="234"/>
      <c r="D52" s="234"/>
      <c r="E52" s="235"/>
    </row>
    <row r="53" spans="1:7" s="209" customFormat="1" ht="16.5" customHeight="1" x14ac:dyDescent="0.3">
      <c r="A53" s="236" t="s">
        <v>20</v>
      </c>
      <c r="B53" s="237">
        <f>COUNT(B45:B50)</f>
        <v>6</v>
      </c>
      <c r="C53" s="238"/>
      <c r="D53" s="239"/>
      <c r="E53" s="240"/>
    </row>
    <row r="54" spans="1:7" s="209" customFormat="1" ht="15.75" customHeight="1" x14ac:dyDescent="0.3">
      <c r="A54" s="215"/>
      <c r="B54" s="215"/>
      <c r="C54" s="215"/>
      <c r="D54" s="215"/>
      <c r="E54" s="215"/>
    </row>
    <row r="55" spans="1:7" s="209" customFormat="1" ht="16.5" customHeight="1" x14ac:dyDescent="0.3">
      <c r="A55" s="216" t="s">
        <v>21</v>
      </c>
      <c r="B55" s="241" t="s">
        <v>22</v>
      </c>
      <c r="C55" s="242"/>
      <c r="D55" s="242"/>
      <c r="E55" s="242"/>
    </row>
    <row r="56" spans="1:7" ht="16.5" customHeight="1" x14ac:dyDescent="0.3">
      <c r="A56" s="216"/>
      <c r="B56" s="241" t="s">
        <v>23</v>
      </c>
      <c r="C56" s="242"/>
      <c r="D56" s="242"/>
      <c r="E56" s="242"/>
    </row>
    <row r="57" spans="1:7" ht="16.5" customHeight="1" x14ac:dyDescent="0.3">
      <c r="A57" s="216"/>
      <c r="B57" s="241" t="s">
        <v>24</v>
      </c>
      <c r="C57" s="242"/>
      <c r="D57" s="242"/>
      <c r="E57" s="242"/>
    </row>
    <row r="58" spans="1:7" ht="14.25" customHeight="1" thickBot="1" x14ac:dyDescent="0.35">
      <c r="A58" s="243"/>
      <c r="B58" s="244"/>
      <c r="D58" s="245"/>
      <c r="F58" s="246"/>
      <c r="G58" s="246"/>
    </row>
    <row r="59" spans="1:7" ht="15" customHeight="1" x14ac:dyDescent="0.3">
      <c r="B59" s="258" t="s">
        <v>26</v>
      </c>
      <c r="C59" s="258"/>
      <c r="E59" s="247" t="s">
        <v>27</v>
      </c>
      <c r="F59" s="248"/>
      <c r="G59" s="247" t="s">
        <v>28</v>
      </c>
    </row>
    <row r="60" spans="1:7" ht="15" customHeight="1" x14ac:dyDescent="0.3">
      <c r="A60" s="249" t="s">
        <v>29</v>
      </c>
      <c r="B60" s="250"/>
      <c r="C60" s="250"/>
      <c r="E60" s="250"/>
      <c r="G60" s="250"/>
    </row>
    <row r="61" spans="1:7" ht="15" customHeight="1" x14ac:dyDescent="0.3">
      <c r="A61" s="249" t="s">
        <v>30</v>
      </c>
      <c r="B61" s="251"/>
      <c r="C61" s="251"/>
      <c r="E61" s="251"/>
      <c r="G61" s="252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32" workbookViewId="0">
      <selection activeCell="F42" sqref="F42"/>
    </sheetView>
  </sheetViews>
  <sheetFormatPr defaultRowHeight="13.8" x14ac:dyDescent="0.3"/>
  <cols>
    <col min="1" max="1" width="15.5546875" style="1" customWidth="1"/>
    <col min="2" max="2" width="18.44140625" style="1" customWidth="1"/>
    <col min="3" max="3" width="14.33203125" style="1" customWidth="1"/>
    <col min="4" max="4" width="15" style="1" customWidth="1"/>
    <col min="5" max="5" width="9.109375" style="1" customWidth="1"/>
    <col min="6" max="6" width="27.88671875" style="1" customWidth="1"/>
    <col min="7" max="7" width="12.33203125" style="1" customWidth="1"/>
    <col min="8" max="8" width="9.109375" style="1" customWidth="1"/>
  </cols>
  <sheetData>
    <row r="10" spans="1:7" ht="13.5" customHeight="1" x14ac:dyDescent="0.3"/>
    <row r="11" spans="1:7" ht="13.5" customHeight="1" x14ac:dyDescent="0.3">
      <c r="A11" s="262" t="s">
        <v>31</v>
      </c>
      <c r="B11" s="263"/>
      <c r="C11" s="263"/>
      <c r="D11" s="263"/>
      <c r="E11" s="263"/>
      <c r="F11" s="264"/>
      <c r="G11" s="41"/>
    </row>
    <row r="12" spans="1:7" ht="16.5" customHeight="1" x14ac:dyDescent="0.3">
      <c r="A12" s="261" t="s">
        <v>32</v>
      </c>
      <c r="B12" s="261"/>
      <c r="C12" s="261"/>
      <c r="D12" s="261"/>
      <c r="E12" s="261"/>
      <c r="F12" s="261"/>
      <c r="G12" s="40"/>
    </row>
    <row r="14" spans="1:7" ht="16.5" customHeight="1" x14ac:dyDescent="0.3">
      <c r="A14" s="266" t="s">
        <v>33</v>
      </c>
      <c r="B14" s="266"/>
      <c r="C14" s="10" t="s">
        <v>5</v>
      </c>
    </row>
    <row r="15" spans="1:7" ht="16.5" customHeight="1" x14ac:dyDescent="0.3">
      <c r="A15" s="266" t="s">
        <v>34</v>
      </c>
      <c r="B15" s="266"/>
      <c r="C15" s="10" t="s">
        <v>7</v>
      </c>
    </row>
    <row r="16" spans="1:7" ht="16.5" customHeight="1" x14ac:dyDescent="0.3">
      <c r="A16" s="266" t="s">
        <v>35</v>
      </c>
      <c r="B16" s="266"/>
      <c r="C16" s="10" t="s">
        <v>9</v>
      </c>
    </row>
    <row r="17" spans="1:5" ht="16.5" customHeight="1" x14ac:dyDescent="0.3">
      <c r="A17" s="266" t="s">
        <v>36</v>
      </c>
      <c r="B17" s="266"/>
      <c r="C17" s="10" t="s">
        <v>11</v>
      </c>
    </row>
    <row r="18" spans="1:5" ht="16.5" customHeight="1" x14ac:dyDescent="0.3">
      <c r="A18" s="266" t="s">
        <v>37</v>
      </c>
      <c r="B18" s="266"/>
      <c r="C18" s="47" t="s">
        <v>12</v>
      </c>
    </row>
    <row r="19" spans="1:5" ht="16.5" customHeight="1" x14ac:dyDescent="0.3">
      <c r="A19" s="266" t="s">
        <v>38</v>
      </c>
      <c r="B19" s="266"/>
      <c r="C19" s="47" t="e">
        <f>#REF!</f>
        <v>#REF!</v>
      </c>
    </row>
    <row r="20" spans="1:5" ht="16.5" customHeight="1" x14ac:dyDescent="0.3">
      <c r="A20" s="12"/>
      <c r="B20" s="12"/>
      <c r="C20" s="27"/>
    </row>
    <row r="21" spans="1:5" ht="16.5" customHeight="1" x14ac:dyDescent="0.3">
      <c r="A21" s="261" t="s">
        <v>1</v>
      </c>
      <c r="B21" s="261"/>
      <c r="C21" s="9" t="s">
        <v>39</v>
      </c>
      <c r="D21" s="16"/>
    </row>
    <row r="22" spans="1:5" ht="15.75" customHeight="1" x14ac:dyDescent="0.3">
      <c r="A22" s="265"/>
      <c r="B22" s="265"/>
      <c r="C22" s="7"/>
      <c r="D22" s="265"/>
      <c r="E22" s="265"/>
    </row>
    <row r="23" spans="1:5" ht="33.75" customHeight="1" x14ac:dyDescent="0.3">
      <c r="C23" s="36" t="s">
        <v>40</v>
      </c>
      <c r="D23" s="35" t="s">
        <v>41</v>
      </c>
      <c r="E23" s="2"/>
    </row>
    <row r="24" spans="1:5" ht="15.75" customHeight="1" x14ac:dyDescent="0.3">
      <c r="C24" s="45">
        <v>567.21</v>
      </c>
      <c r="D24" s="37">
        <f t="shared" ref="D24:D43" si="0">(C24-$C$46)/$C$46</f>
        <v>-9.1328865822290701E-4</v>
      </c>
      <c r="E24" s="3"/>
    </row>
    <row r="25" spans="1:5" ht="15.75" customHeight="1" x14ac:dyDescent="0.3">
      <c r="C25" s="45">
        <v>569.82000000000005</v>
      </c>
      <c r="D25" s="38">
        <f t="shared" si="0"/>
        <v>3.6839792259858546E-3</v>
      </c>
      <c r="E25" s="3"/>
    </row>
    <row r="26" spans="1:5" ht="15.75" customHeight="1" x14ac:dyDescent="0.3">
      <c r="C26" s="45">
        <v>571.04999999999995</v>
      </c>
      <c r="D26" s="38">
        <f t="shared" si="0"/>
        <v>5.8505077691185401E-3</v>
      </c>
      <c r="E26" s="3"/>
    </row>
    <row r="27" spans="1:5" ht="15.75" customHeight="1" x14ac:dyDescent="0.3">
      <c r="C27" s="45">
        <v>569.71</v>
      </c>
      <c r="D27" s="38">
        <f t="shared" si="0"/>
        <v>3.4902246408276081E-3</v>
      </c>
      <c r="E27" s="3"/>
    </row>
    <row r="28" spans="1:5" ht="15.75" customHeight="1" x14ac:dyDescent="0.3">
      <c r="C28" s="45">
        <v>572.54999999999995</v>
      </c>
      <c r="D28" s="38">
        <f t="shared" si="0"/>
        <v>8.4926157485488481E-3</v>
      </c>
      <c r="E28" s="3"/>
    </row>
    <row r="29" spans="1:5" ht="15.75" customHeight="1" x14ac:dyDescent="0.3">
      <c r="C29" s="45">
        <v>568.45000000000005</v>
      </c>
      <c r="D29" s="38">
        <f t="shared" si="0"/>
        <v>1.2708539381061645E-3</v>
      </c>
      <c r="E29" s="3"/>
    </row>
    <row r="30" spans="1:5" ht="15.75" customHeight="1" x14ac:dyDescent="0.3">
      <c r="C30" s="45">
        <v>566.08000000000004</v>
      </c>
      <c r="D30" s="38">
        <f t="shared" si="0"/>
        <v>-2.9036766693937319E-3</v>
      </c>
      <c r="E30" s="3"/>
    </row>
    <row r="31" spans="1:5" ht="15.75" customHeight="1" x14ac:dyDescent="0.3">
      <c r="C31" s="45">
        <v>569.86</v>
      </c>
      <c r="D31" s="38">
        <f t="shared" si="0"/>
        <v>3.7544354387705988E-3</v>
      </c>
      <c r="E31" s="3"/>
    </row>
    <row r="32" spans="1:5" ht="15.75" customHeight="1" x14ac:dyDescent="0.3">
      <c r="C32" s="45">
        <v>573.52</v>
      </c>
      <c r="D32" s="38">
        <f t="shared" si="0"/>
        <v>1.0201178908580497E-2</v>
      </c>
      <c r="E32" s="3"/>
    </row>
    <row r="33" spans="1:7" ht="15.75" customHeight="1" x14ac:dyDescent="0.3">
      <c r="C33" s="45">
        <v>563.66999999999996</v>
      </c>
      <c r="D33" s="38">
        <f t="shared" si="0"/>
        <v>-7.1486634896785724E-3</v>
      </c>
      <c r="E33" s="3"/>
    </row>
    <row r="34" spans="1:7" ht="15.75" customHeight="1" x14ac:dyDescent="0.3">
      <c r="C34" s="45">
        <v>562.98</v>
      </c>
      <c r="D34" s="38">
        <f t="shared" si="0"/>
        <v>-8.3640331602164095E-3</v>
      </c>
      <c r="E34" s="3"/>
    </row>
    <row r="35" spans="1:7" ht="15.75" customHeight="1" x14ac:dyDescent="0.3">
      <c r="C35" s="45">
        <v>566.42999999999995</v>
      </c>
      <c r="D35" s="38">
        <f t="shared" si="0"/>
        <v>-2.28718480752682E-3</v>
      </c>
      <c r="E35" s="3"/>
    </row>
    <row r="36" spans="1:7" ht="15.75" customHeight="1" x14ac:dyDescent="0.3">
      <c r="C36" s="45">
        <v>572.51</v>
      </c>
      <c r="D36" s="38">
        <f t="shared" si="0"/>
        <v>8.4221595357641052E-3</v>
      </c>
      <c r="E36" s="3"/>
    </row>
    <row r="37" spans="1:7" ht="15.75" customHeight="1" x14ac:dyDescent="0.3">
      <c r="C37" s="45">
        <v>562.57000000000005</v>
      </c>
      <c r="D37" s="38">
        <f t="shared" si="0"/>
        <v>-9.0862093412606391E-3</v>
      </c>
      <c r="E37" s="3"/>
    </row>
    <row r="38" spans="1:7" ht="15.75" customHeight="1" x14ac:dyDescent="0.3">
      <c r="C38" s="45">
        <v>564.69000000000005</v>
      </c>
      <c r="D38" s="38">
        <f t="shared" si="0"/>
        <v>-5.3520300636657938E-3</v>
      </c>
      <c r="E38" s="3"/>
    </row>
    <row r="39" spans="1:7" ht="15.75" customHeight="1" x14ac:dyDescent="0.3">
      <c r="C39" s="45">
        <v>564.29999999999995</v>
      </c>
      <c r="D39" s="38">
        <f t="shared" si="0"/>
        <v>-6.0389781383178506E-3</v>
      </c>
      <c r="E39" s="3"/>
    </row>
    <row r="40" spans="1:7" ht="15.75" customHeight="1" x14ac:dyDescent="0.3">
      <c r="C40" s="45">
        <v>567.6</v>
      </c>
      <c r="D40" s="38">
        <f t="shared" si="0"/>
        <v>-2.2634058357105067E-4</v>
      </c>
      <c r="E40" s="3"/>
    </row>
    <row r="41" spans="1:7" ht="15.75" customHeight="1" x14ac:dyDescent="0.3">
      <c r="C41" s="45">
        <v>568.04999999999995</v>
      </c>
      <c r="D41" s="38">
        <f t="shared" si="0"/>
        <v>5.6629181025792186E-4</v>
      </c>
      <c r="E41" s="3"/>
    </row>
    <row r="42" spans="1:7" ht="15.75" customHeight="1" x14ac:dyDescent="0.3">
      <c r="C42" s="45">
        <v>566.17999999999995</v>
      </c>
      <c r="D42" s="38">
        <f t="shared" si="0"/>
        <v>-2.7275361374318715E-3</v>
      </c>
      <c r="E42" s="3"/>
    </row>
    <row r="43" spans="1:7" ht="16.5" customHeight="1" x14ac:dyDescent="0.3">
      <c r="C43" s="46">
        <v>567.34</v>
      </c>
      <c r="D43" s="39">
        <f t="shared" si="0"/>
        <v>-6.8430596667228818E-4</v>
      </c>
      <c r="E43" s="3"/>
    </row>
    <row r="44" spans="1:7" ht="16.5" customHeight="1" x14ac:dyDescent="0.3">
      <c r="C44" s="4"/>
      <c r="D44" s="3"/>
      <c r="E44" s="5"/>
    </row>
    <row r="45" spans="1:7" ht="16.5" customHeight="1" x14ac:dyDescent="0.3">
      <c r="B45" s="32" t="s">
        <v>42</v>
      </c>
      <c r="C45" s="33">
        <f>SUM(C24:C44)</f>
        <v>11354.57</v>
      </c>
      <c r="D45" s="28"/>
      <c r="E45" s="4"/>
    </row>
    <row r="46" spans="1:7" ht="17.25" customHeight="1" x14ac:dyDescent="0.3">
      <c r="B46" s="32" t="s">
        <v>43</v>
      </c>
      <c r="C46" s="34">
        <f>AVERAGE(C24:C44)</f>
        <v>567.72849999999994</v>
      </c>
      <c r="E46" s="6"/>
    </row>
    <row r="47" spans="1:7" ht="17.25" customHeight="1" x14ac:dyDescent="0.3">
      <c r="A47" s="10"/>
      <c r="B47" s="29"/>
      <c r="D47" s="8"/>
      <c r="E47" s="6"/>
    </row>
    <row r="48" spans="1:7" ht="33.75" customHeight="1" x14ac:dyDescent="0.3">
      <c r="B48" s="42" t="s">
        <v>43</v>
      </c>
      <c r="C48" s="35" t="s">
        <v>44</v>
      </c>
      <c r="D48" s="30"/>
      <c r="G48" s="8"/>
    </row>
    <row r="49" spans="1:6" ht="17.25" customHeight="1" x14ac:dyDescent="0.3">
      <c r="B49" s="259">
        <f>C46</f>
        <v>567.72849999999994</v>
      </c>
      <c r="C49" s="43">
        <f>-IF(C46&lt;=80,10%,IF(C46&lt;250,7.5%,5%))</f>
        <v>-0.05</v>
      </c>
      <c r="D49" s="31">
        <f>IF(C46&lt;=80,C46*0.9,IF(C46&lt;250,C46*0.925,C46*0.95))</f>
        <v>539.34207499999991</v>
      </c>
    </row>
    <row r="50" spans="1:6" ht="17.25" customHeight="1" x14ac:dyDescent="0.3">
      <c r="B50" s="260"/>
      <c r="C50" s="44">
        <f>IF(C46&lt;=80, 10%, IF(C46&lt;250, 7.5%, 5%))</f>
        <v>0.05</v>
      </c>
      <c r="D50" s="31">
        <f>IF(C46&lt;=80, C46*1.1, IF(C46&lt;250, C46*1.075, C46*1.05))</f>
        <v>596.11492499999997</v>
      </c>
    </row>
    <row r="51" spans="1:6" ht="16.5" customHeight="1" x14ac:dyDescent="0.3">
      <c r="A51" s="13"/>
      <c r="B51" s="14"/>
      <c r="C51" s="10"/>
      <c r="D51" s="15"/>
      <c r="E51" s="10"/>
      <c r="F51" s="16"/>
    </row>
    <row r="52" spans="1:6" ht="16.5" customHeight="1" x14ac:dyDescent="0.3">
      <c r="A52" s="10"/>
      <c r="B52" s="17" t="s">
        <v>26</v>
      </c>
      <c r="C52" s="17"/>
      <c r="D52" s="18" t="s">
        <v>27</v>
      </c>
      <c r="E52" s="19"/>
      <c r="F52" s="18" t="s">
        <v>28</v>
      </c>
    </row>
    <row r="53" spans="1:6" ht="34.5" customHeight="1" x14ac:dyDescent="0.3">
      <c r="A53" s="20" t="s">
        <v>29</v>
      </c>
      <c r="B53" s="21"/>
      <c r="C53" s="22"/>
      <c r="D53" s="21"/>
      <c r="E53" s="11"/>
      <c r="F53" s="23"/>
    </row>
    <row r="54" spans="1:6" ht="34.5" customHeight="1" x14ac:dyDescent="0.3">
      <c r="A54" s="20" t="s">
        <v>30</v>
      </c>
      <c r="B54" s="24"/>
      <c r="C54" s="25"/>
      <c r="D54" s="24"/>
      <c r="E54" s="11"/>
      <c r="F54" s="26"/>
    </row>
  </sheetData>
  <sheetProtection password="B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9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28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27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26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25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24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23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2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1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0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9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18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17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16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15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14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13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2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1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0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9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BreakPreview" topLeftCell="A79" zoomScale="60" zoomScaleNormal="90" zoomScalePageLayoutView="55" workbookViewId="0">
      <selection activeCell="G99" sqref="G99"/>
    </sheetView>
  </sheetViews>
  <sheetFormatPr defaultColWidth="9.109375" defaultRowHeight="13.8" x14ac:dyDescent="0.3"/>
  <cols>
    <col min="1" max="1" width="55.44140625" style="48" customWidth="1"/>
    <col min="2" max="2" width="33.6640625" style="48" customWidth="1"/>
    <col min="3" max="3" width="42.33203125" style="48" customWidth="1"/>
    <col min="4" max="4" width="30.5546875" style="48" customWidth="1"/>
    <col min="5" max="5" width="39.88671875" style="48" customWidth="1"/>
    <col min="6" max="6" width="30.6640625" style="48" customWidth="1"/>
    <col min="7" max="7" width="39.88671875" style="48" customWidth="1"/>
    <col min="8" max="8" width="30" style="48" customWidth="1"/>
    <col min="9" max="9" width="30.33203125" style="48" hidden="1" customWidth="1"/>
    <col min="10" max="10" width="30.44140625" style="48" customWidth="1"/>
    <col min="11" max="11" width="21.33203125" style="48" customWidth="1"/>
    <col min="12" max="12" width="9.109375" style="48"/>
    <col min="13" max="16384" width="9.109375" style="50"/>
  </cols>
  <sheetData>
    <row r="1" spans="1:9" ht="18.75" customHeight="1" x14ac:dyDescent="0.3">
      <c r="A1" s="297" t="s">
        <v>45</v>
      </c>
      <c r="B1" s="297"/>
      <c r="C1" s="297"/>
      <c r="D1" s="297"/>
      <c r="E1" s="297"/>
      <c r="F1" s="297"/>
      <c r="G1" s="297"/>
      <c r="H1" s="297"/>
      <c r="I1" s="297"/>
    </row>
    <row r="2" spans="1:9" ht="18.75" customHeight="1" x14ac:dyDescent="0.3">
      <c r="A2" s="297"/>
      <c r="B2" s="297"/>
      <c r="C2" s="297"/>
      <c r="D2" s="297"/>
      <c r="E2" s="297"/>
      <c r="F2" s="297"/>
      <c r="G2" s="297"/>
      <c r="H2" s="297"/>
      <c r="I2" s="297"/>
    </row>
    <row r="3" spans="1:9" ht="18.75" customHeight="1" x14ac:dyDescent="0.3">
      <c r="A3" s="297"/>
      <c r="B3" s="297"/>
      <c r="C3" s="297"/>
      <c r="D3" s="297"/>
      <c r="E3" s="297"/>
      <c r="F3" s="297"/>
      <c r="G3" s="297"/>
      <c r="H3" s="297"/>
      <c r="I3" s="297"/>
    </row>
    <row r="4" spans="1:9" ht="18.75" customHeight="1" x14ac:dyDescent="0.3">
      <c r="A4" s="297"/>
      <c r="B4" s="297"/>
      <c r="C4" s="297"/>
      <c r="D4" s="297"/>
      <c r="E4" s="297"/>
      <c r="F4" s="297"/>
      <c r="G4" s="297"/>
      <c r="H4" s="297"/>
      <c r="I4" s="297"/>
    </row>
    <row r="5" spans="1:9" ht="18.75" customHeight="1" x14ac:dyDescent="0.3">
      <c r="A5" s="297"/>
      <c r="B5" s="297"/>
      <c r="C5" s="297"/>
      <c r="D5" s="297"/>
      <c r="E5" s="297"/>
      <c r="F5" s="297"/>
      <c r="G5" s="297"/>
      <c r="H5" s="297"/>
      <c r="I5" s="297"/>
    </row>
    <row r="6" spans="1:9" ht="18.75" customHeight="1" x14ac:dyDescent="0.3">
      <c r="A6" s="297"/>
      <c r="B6" s="297"/>
      <c r="C6" s="297"/>
      <c r="D6" s="297"/>
      <c r="E6" s="297"/>
      <c r="F6" s="297"/>
      <c r="G6" s="297"/>
      <c r="H6" s="297"/>
      <c r="I6" s="297"/>
    </row>
    <row r="7" spans="1:9" ht="18.75" customHeight="1" x14ac:dyDescent="0.3">
      <c r="A7" s="297"/>
      <c r="B7" s="297"/>
      <c r="C7" s="297"/>
      <c r="D7" s="297"/>
      <c r="E7" s="297"/>
      <c r="F7" s="297"/>
      <c r="G7" s="297"/>
      <c r="H7" s="297"/>
      <c r="I7" s="297"/>
    </row>
    <row r="8" spans="1:9" x14ac:dyDescent="0.3">
      <c r="A8" s="298" t="s">
        <v>46</v>
      </c>
      <c r="B8" s="298"/>
      <c r="C8" s="298"/>
      <c r="D8" s="298"/>
      <c r="E8" s="298"/>
      <c r="F8" s="298"/>
      <c r="G8" s="298"/>
      <c r="H8" s="298"/>
      <c r="I8" s="298"/>
    </row>
    <row r="9" spans="1:9" x14ac:dyDescent="0.3">
      <c r="A9" s="298"/>
      <c r="B9" s="298"/>
      <c r="C9" s="298"/>
      <c r="D9" s="298"/>
      <c r="E9" s="298"/>
      <c r="F9" s="298"/>
      <c r="G9" s="298"/>
      <c r="H9" s="298"/>
      <c r="I9" s="298"/>
    </row>
    <row r="10" spans="1:9" x14ac:dyDescent="0.3">
      <c r="A10" s="298"/>
      <c r="B10" s="298"/>
      <c r="C10" s="298"/>
      <c r="D10" s="298"/>
      <c r="E10" s="298"/>
      <c r="F10" s="298"/>
      <c r="G10" s="298"/>
      <c r="H10" s="298"/>
      <c r="I10" s="298"/>
    </row>
    <row r="11" spans="1:9" x14ac:dyDescent="0.3">
      <c r="A11" s="298"/>
      <c r="B11" s="298"/>
      <c r="C11" s="298"/>
      <c r="D11" s="298"/>
      <c r="E11" s="298"/>
      <c r="F11" s="298"/>
      <c r="G11" s="298"/>
      <c r="H11" s="298"/>
      <c r="I11" s="298"/>
    </row>
    <row r="12" spans="1:9" x14ac:dyDescent="0.3">
      <c r="A12" s="298"/>
      <c r="B12" s="298"/>
      <c r="C12" s="298"/>
      <c r="D12" s="298"/>
      <c r="E12" s="298"/>
      <c r="F12" s="298"/>
      <c r="G12" s="298"/>
      <c r="H12" s="298"/>
      <c r="I12" s="298"/>
    </row>
    <row r="13" spans="1:9" x14ac:dyDescent="0.3">
      <c r="A13" s="298"/>
      <c r="B13" s="298"/>
      <c r="C13" s="298"/>
      <c r="D13" s="298"/>
      <c r="E13" s="298"/>
      <c r="F13" s="298"/>
      <c r="G13" s="298"/>
      <c r="H13" s="298"/>
      <c r="I13" s="298"/>
    </row>
    <row r="14" spans="1:9" x14ac:dyDescent="0.3">
      <c r="A14" s="298"/>
      <c r="B14" s="298"/>
      <c r="C14" s="298"/>
      <c r="D14" s="298"/>
      <c r="E14" s="298"/>
      <c r="F14" s="298"/>
      <c r="G14" s="298"/>
      <c r="H14" s="298"/>
      <c r="I14" s="298"/>
    </row>
    <row r="15" spans="1:9" ht="19.5" customHeight="1" thickBot="1" x14ac:dyDescent="0.4">
      <c r="A15" s="49"/>
    </row>
    <row r="16" spans="1:9" ht="19.5" customHeight="1" thickBot="1" x14ac:dyDescent="0.4">
      <c r="A16" s="299" t="s">
        <v>31</v>
      </c>
      <c r="B16" s="300"/>
      <c r="C16" s="300"/>
      <c r="D16" s="300"/>
      <c r="E16" s="300"/>
      <c r="F16" s="300"/>
      <c r="G16" s="300"/>
      <c r="H16" s="301"/>
    </row>
    <row r="17" spans="1:14" ht="20.25" customHeight="1" x14ac:dyDescent="0.3">
      <c r="A17" s="302" t="s">
        <v>47</v>
      </c>
      <c r="B17" s="302"/>
      <c r="C17" s="302"/>
      <c r="D17" s="302"/>
      <c r="E17" s="302"/>
      <c r="F17" s="302"/>
      <c r="G17" s="302"/>
      <c r="H17" s="302"/>
    </row>
    <row r="18" spans="1:14" ht="26.25" customHeight="1" x14ac:dyDescent="0.5">
      <c r="A18" s="51" t="s">
        <v>33</v>
      </c>
      <c r="B18" s="303" t="s">
        <v>5</v>
      </c>
      <c r="C18" s="303"/>
      <c r="D18" s="52"/>
      <c r="E18" s="53"/>
      <c r="F18" s="54"/>
      <c r="G18" s="54"/>
      <c r="H18" s="54"/>
    </row>
    <row r="19" spans="1:14" ht="26.25" customHeight="1" x14ac:dyDescent="0.5">
      <c r="A19" s="51" t="s">
        <v>34</v>
      </c>
      <c r="B19" s="55" t="s">
        <v>7</v>
      </c>
      <c r="C19" s="54">
        <v>29</v>
      </c>
      <c r="D19" s="54"/>
      <c r="E19" s="54"/>
      <c r="F19" s="54"/>
      <c r="G19" s="54"/>
      <c r="H19" s="54"/>
    </row>
    <row r="20" spans="1:14" ht="26.25" customHeight="1" x14ac:dyDescent="0.5">
      <c r="A20" s="51" t="s">
        <v>35</v>
      </c>
      <c r="B20" s="304" t="s">
        <v>9</v>
      </c>
      <c r="C20" s="304"/>
      <c r="D20" s="54"/>
      <c r="E20" s="54"/>
      <c r="F20" s="54"/>
      <c r="G20" s="54"/>
      <c r="H20" s="54"/>
    </row>
    <row r="21" spans="1:14" ht="26.25" customHeight="1" x14ac:dyDescent="0.5">
      <c r="A21" s="51" t="s">
        <v>36</v>
      </c>
      <c r="B21" s="304" t="s">
        <v>126</v>
      </c>
      <c r="C21" s="304"/>
      <c r="D21" s="304"/>
      <c r="E21" s="304"/>
      <c r="F21" s="304"/>
      <c r="G21" s="304"/>
      <c r="H21" s="304"/>
      <c r="I21" s="56"/>
    </row>
    <row r="22" spans="1:14" ht="26.25" customHeight="1" x14ac:dyDescent="0.5">
      <c r="A22" s="51" t="s">
        <v>37</v>
      </c>
      <c r="B22" s="57">
        <v>42531.493668981479</v>
      </c>
      <c r="C22" s="54"/>
      <c r="D22" s="54"/>
      <c r="E22" s="54"/>
      <c r="F22" s="54"/>
      <c r="G22" s="54"/>
      <c r="H22" s="54"/>
    </row>
    <row r="23" spans="1:14" ht="26.25" customHeight="1" x14ac:dyDescent="0.5">
      <c r="A23" s="51" t="s">
        <v>38</v>
      </c>
      <c r="B23" s="57">
        <v>42535.41033564815</v>
      </c>
      <c r="C23" s="54"/>
      <c r="D23" s="54"/>
      <c r="E23" s="54"/>
      <c r="F23" s="54"/>
      <c r="G23" s="54"/>
      <c r="H23" s="54"/>
    </row>
    <row r="24" spans="1:14" ht="18" x14ac:dyDescent="0.35">
      <c r="A24" s="51"/>
      <c r="B24" s="58"/>
    </row>
    <row r="25" spans="1:14" ht="18" x14ac:dyDescent="0.35">
      <c r="A25" s="59" t="s">
        <v>1</v>
      </c>
      <c r="B25" s="58"/>
    </row>
    <row r="26" spans="1:14" ht="26.25" customHeight="1" x14ac:dyDescent="0.45">
      <c r="A26" s="60" t="s">
        <v>4</v>
      </c>
      <c r="B26" s="303" t="s">
        <v>9</v>
      </c>
      <c r="C26" s="303"/>
    </row>
    <row r="27" spans="1:14" ht="26.25" customHeight="1" x14ac:dyDescent="0.5">
      <c r="A27" s="61" t="s">
        <v>48</v>
      </c>
      <c r="B27" s="305" t="s">
        <v>122</v>
      </c>
      <c r="C27" s="305"/>
    </row>
    <row r="28" spans="1:14" ht="27" customHeight="1" thickBot="1" x14ac:dyDescent="0.5">
      <c r="A28" s="61" t="s">
        <v>6</v>
      </c>
      <c r="B28" s="62">
        <v>99.5</v>
      </c>
    </row>
    <row r="29" spans="1:14" s="64" customFormat="1" ht="27" customHeight="1" thickBot="1" x14ac:dyDescent="0.55000000000000004">
      <c r="A29" s="61" t="s">
        <v>49</v>
      </c>
      <c r="B29" s="63">
        <v>0</v>
      </c>
      <c r="C29" s="286" t="s">
        <v>50</v>
      </c>
      <c r="D29" s="287"/>
      <c r="E29" s="287"/>
      <c r="F29" s="287"/>
      <c r="G29" s="288"/>
      <c r="I29" s="65"/>
      <c r="J29" s="65"/>
      <c r="K29" s="65"/>
      <c r="L29" s="65"/>
    </row>
    <row r="30" spans="1:14" s="64" customFormat="1" ht="19.5" customHeight="1" thickBot="1" x14ac:dyDescent="0.4">
      <c r="A30" s="61" t="s">
        <v>51</v>
      </c>
      <c r="B30" s="66">
        <f>B28-B29</f>
        <v>99.5</v>
      </c>
      <c r="C30" s="67"/>
      <c r="D30" s="67"/>
      <c r="E30" s="67"/>
      <c r="F30" s="67"/>
      <c r="G30" s="68"/>
      <c r="I30" s="65"/>
      <c r="J30" s="65"/>
      <c r="K30" s="65"/>
      <c r="L30" s="65"/>
    </row>
    <row r="31" spans="1:14" s="64" customFormat="1" ht="27" customHeight="1" thickBot="1" x14ac:dyDescent="0.5">
      <c r="A31" s="61" t="s">
        <v>52</v>
      </c>
      <c r="B31" s="69">
        <v>1</v>
      </c>
      <c r="C31" s="289" t="s">
        <v>53</v>
      </c>
      <c r="D31" s="290"/>
      <c r="E31" s="290"/>
      <c r="F31" s="290"/>
      <c r="G31" s="290"/>
      <c r="H31" s="291"/>
      <c r="I31" s="65"/>
      <c r="J31" s="65"/>
      <c r="K31" s="65"/>
      <c r="L31" s="65"/>
    </row>
    <row r="32" spans="1:14" s="64" customFormat="1" ht="27" customHeight="1" thickBot="1" x14ac:dyDescent="0.5">
      <c r="A32" s="61" t="s">
        <v>54</v>
      </c>
      <c r="B32" s="69">
        <v>1</v>
      </c>
      <c r="C32" s="289" t="s">
        <v>55</v>
      </c>
      <c r="D32" s="290"/>
      <c r="E32" s="290"/>
      <c r="F32" s="290"/>
      <c r="G32" s="290"/>
      <c r="H32" s="291"/>
      <c r="I32" s="65"/>
      <c r="J32" s="65"/>
      <c r="K32" s="65"/>
      <c r="L32" s="70"/>
      <c r="M32" s="70"/>
      <c r="N32" s="71"/>
    </row>
    <row r="33" spans="1:14" s="64" customFormat="1" ht="17.25" customHeight="1" x14ac:dyDescent="0.35">
      <c r="A33" s="61"/>
      <c r="B33" s="72"/>
      <c r="C33" s="73"/>
      <c r="D33" s="73"/>
      <c r="E33" s="73"/>
      <c r="F33" s="73"/>
      <c r="G33" s="73"/>
      <c r="H33" s="73"/>
      <c r="I33" s="65"/>
      <c r="J33" s="65"/>
      <c r="K33" s="65"/>
      <c r="L33" s="70"/>
      <c r="M33" s="70"/>
      <c r="N33" s="71"/>
    </row>
    <row r="34" spans="1:14" s="64" customFormat="1" ht="18" x14ac:dyDescent="0.35">
      <c r="A34" s="61" t="s">
        <v>56</v>
      </c>
      <c r="B34" s="74">
        <f>B31/B32</f>
        <v>1</v>
      </c>
      <c r="C34" s="49" t="s">
        <v>57</v>
      </c>
      <c r="D34" s="49"/>
      <c r="E34" s="49"/>
      <c r="F34" s="49"/>
      <c r="G34" s="49"/>
      <c r="I34" s="65"/>
      <c r="J34" s="65"/>
      <c r="K34" s="65"/>
      <c r="L34" s="70"/>
      <c r="M34" s="70"/>
      <c r="N34" s="71"/>
    </row>
    <row r="35" spans="1:14" s="64" customFormat="1" ht="19.5" customHeight="1" thickBot="1" x14ac:dyDescent="0.4">
      <c r="A35" s="61"/>
      <c r="B35" s="66"/>
      <c r="G35" s="49"/>
      <c r="I35" s="65"/>
      <c r="J35" s="65"/>
      <c r="K35" s="65"/>
      <c r="L35" s="70"/>
      <c r="M35" s="70"/>
      <c r="N35" s="71"/>
    </row>
    <row r="36" spans="1:14" s="64" customFormat="1" ht="27" customHeight="1" thickBot="1" x14ac:dyDescent="0.5">
      <c r="A36" s="75" t="s">
        <v>58</v>
      </c>
      <c r="B36" s="76">
        <v>100</v>
      </c>
      <c r="C36" s="49"/>
      <c r="D36" s="276" t="s">
        <v>59</v>
      </c>
      <c r="E36" s="296"/>
      <c r="F36" s="276" t="s">
        <v>60</v>
      </c>
      <c r="G36" s="277"/>
      <c r="J36" s="65"/>
      <c r="K36" s="65"/>
      <c r="L36" s="70"/>
      <c r="M36" s="70"/>
      <c r="N36" s="71"/>
    </row>
    <row r="37" spans="1:14" s="64" customFormat="1" ht="27" customHeight="1" thickBot="1" x14ac:dyDescent="0.5">
      <c r="A37" s="77" t="s">
        <v>61</v>
      </c>
      <c r="B37" s="78">
        <v>1</v>
      </c>
      <c r="C37" s="79" t="s">
        <v>62</v>
      </c>
      <c r="D37" s="80" t="s">
        <v>63</v>
      </c>
      <c r="E37" s="81" t="s">
        <v>64</v>
      </c>
      <c r="F37" s="80" t="s">
        <v>63</v>
      </c>
      <c r="G37" s="82" t="s">
        <v>64</v>
      </c>
      <c r="I37" s="83" t="s">
        <v>65</v>
      </c>
      <c r="J37" s="65"/>
      <c r="K37" s="65"/>
      <c r="L37" s="70"/>
      <c r="M37" s="70"/>
      <c r="N37" s="71"/>
    </row>
    <row r="38" spans="1:14" s="64" customFormat="1" ht="26.25" customHeight="1" x14ac:dyDescent="0.45">
      <c r="A38" s="77" t="s">
        <v>66</v>
      </c>
      <c r="B38" s="78">
        <v>1</v>
      </c>
      <c r="C38" s="84">
        <v>1</v>
      </c>
      <c r="D38" s="85">
        <v>21674317</v>
      </c>
      <c r="E38" s="86">
        <f>IF(ISBLANK(D38),"-",$D$48/$D$45*D38)</f>
        <v>21657318.5232521</v>
      </c>
      <c r="F38" s="85">
        <v>20681768</v>
      </c>
      <c r="G38" s="87">
        <f>IF(ISBLANK(F38),"-",$D$48/$F$45*F38)</f>
        <v>21636043.30050154</v>
      </c>
      <c r="I38" s="88"/>
      <c r="J38" s="65"/>
      <c r="K38" s="65"/>
      <c r="L38" s="70"/>
      <c r="M38" s="70"/>
      <c r="N38" s="71"/>
    </row>
    <row r="39" spans="1:14" s="64" customFormat="1" ht="26.25" customHeight="1" x14ac:dyDescent="0.45">
      <c r="A39" s="77" t="s">
        <v>67</v>
      </c>
      <c r="B39" s="78">
        <v>1</v>
      </c>
      <c r="C39" s="89">
        <v>2</v>
      </c>
      <c r="D39" s="90">
        <v>21665103</v>
      </c>
      <c r="E39" s="91">
        <f>IF(ISBLANK(D39),"-",$D$48/$D$45*D39)</f>
        <v>21648111.749498941</v>
      </c>
      <c r="F39" s="90">
        <v>20681755</v>
      </c>
      <c r="G39" s="92">
        <f>IF(ISBLANK(F39),"-",$D$48/$F$45*F39)</f>
        <v>21636029.700669896</v>
      </c>
      <c r="I39" s="267">
        <f>ABS((F43/D43*D42)-F42)/D42</f>
        <v>6.2513027198285713E-4</v>
      </c>
      <c r="J39" s="65"/>
      <c r="K39" s="65"/>
      <c r="L39" s="70"/>
      <c r="M39" s="70"/>
      <c r="N39" s="71"/>
    </row>
    <row r="40" spans="1:14" ht="26.25" customHeight="1" x14ac:dyDescent="0.45">
      <c r="A40" s="77" t="s">
        <v>68</v>
      </c>
      <c r="B40" s="78">
        <v>1</v>
      </c>
      <c r="C40" s="89">
        <v>3</v>
      </c>
      <c r="D40" s="90">
        <v>21653799</v>
      </c>
      <c r="E40" s="91">
        <f>IF(ISBLANK(D40),"-",$D$48/$D$45*D40)</f>
        <v>21636816.614866242</v>
      </c>
      <c r="F40" s="90">
        <v>20673764</v>
      </c>
      <c r="G40" s="92">
        <f>IF(ISBLANK(F40),"-",$D$48/$F$45*F40)</f>
        <v>21627669.988772232</v>
      </c>
      <c r="I40" s="267"/>
      <c r="L40" s="70"/>
      <c r="M40" s="70"/>
      <c r="N40" s="49"/>
    </row>
    <row r="41" spans="1:14" ht="27" customHeight="1" thickBot="1" x14ac:dyDescent="0.5">
      <c r="A41" s="77" t="s">
        <v>69</v>
      </c>
      <c r="B41" s="78">
        <v>1</v>
      </c>
      <c r="C41" s="93">
        <v>4</v>
      </c>
      <c r="D41" s="94"/>
      <c r="E41" s="95" t="str">
        <f>IF(ISBLANK(D41),"-",$D$48/$D$45*D41)</f>
        <v>-</v>
      </c>
      <c r="F41" s="94"/>
      <c r="G41" s="96" t="str">
        <f>IF(ISBLANK(F41),"-",$D$48/$F$45*F41)</f>
        <v>-</v>
      </c>
      <c r="I41" s="97"/>
      <c r="L41" s="70"/>
      <c r="M41" s="70"/>
      <c r="N41" s="49"/>
    </row>
    <row r="42" spans="1:14" ht="27" customHeight="1" thickBot="1" x14ac:dyDescent="0.5">
      <c r="A42" s="77" t="s">
        <v>70</v>
      </c>
      <c r="B42" s="78">
        <v>1</v>
      </c>
      <c r="C42" s="98" t="s">
        <v>71</v>
      </c>
      <c r="D42" s="99">
        <f>AVERAGE(D38:D41)</f>
        <v>21664406.333333332</v>
      </c>
      <c r="E42" s="100">
        <f>AVERAGE(E38:E41)</f>
        <v>21647415.62920576</v>
      </c>
      <c r="F42" s="99">
        <f>AVERAGE(F38:F41)</f>
        <v>20679095.666666668</v>
      </c>
      <c r="G42" s="101">
        <f>AVERAGE(G38:G41)</f>
        <v>21633247.663314555</v>
      </c>
      <c r="H42" s="102"/>
    </row>
    <row r="43" spans="1:14" ht="26.25" customHeight="1" x14ac:dyDescent="0.45">
      <c r="A43" s="77" t="s">
        <v>72</v>
      </c>
      <c r="B43" s="78">
        <v>1</v>
      </c>
      <c r="C43" s="103" t="s">
        <v>73</v>
      </c>
      <c r="D43" s="104">
        <v>43.25</v>
      </c>
      <c r="E43" s="49"/>
      <c r="F43" s="104">
        <v>41.31</v>
      </c>
      <c r="H43" s="102"/>
    </row>
    <row r="44" spans="1:14" ht="26.25" customHeight="1" x14ac:dyDescent="0.45">
      <c r="A44" s="77" t="s">
        <v>74</v>
      </c>
      <c r="B44" s="78">
        <v>1</v>
      </c>
      <c r="C44" s="105" t="s">
        <v>75</v>
      </c>
      <c r="D44" s="106">
        <f>D43*$B$34</f>
        <v>43.25</v>
      </c>
      <c r="E44" s="107"/>
      <c r="F44" s="106">
        <f>F43*$B$34</f>
        <v>41.31</v>
      </c>
      <c r="H44" s="102"/>
    </row>
    <row r="45" spans="1:14" ht="19.5" customHeight="1" thickBot="1" x14ac:dyDescent="0.4">
      <c r="A45" s="77" t="s">
        <v>76</v>
      </c>
      <c r="B45" s="89">
        <f>(B44/B43)*(B42/B41)*(B40/B39)*(B38/B37)*B36</f>
        <v>100</v>
      </c>
      <c r="C45" s="105" t="s">
        <v>77</v>
      </c>
      <c r="D45" s="108">
        <f>D44*$B$30/100</f>
        <v>43.033749999999998</v>
      </c>
      <c r="E45" s="109"/>
      <c r="F45" s="108">
        <f>F44*$B$30/100</f>
        <v>41.103450000000002</v>
      </c>
      <c r="H45" s="102"/>
    </row>
    <row r="46" spans="1:14" ht="19.5" customHeight="1" thickBot="1" x14ac:dyDescent="0.4">
      <c r="A46" s="268" t="s">
        <v>78</v>
      </c>
      <c r="B46" s="272"/>
      <c r="C46" s="105" t="s">
        <v>79</v>
      </c>
      <c r="D46" s="110">
        <f>D45/$B$45</f>
        <v>0.43033749999999998</v>
      </c>
      <c r="E46" s="111"/>
      <c r="F46" s="112">
        <f>F45/$B$45</f>
        <v>0.41103450000000002</v>
      </c>
      <c r="H46" s="102"/>
    </row>
    <row r="47" spans="1:14" ht="27" customHeight="1" thickBot="1" x14ac:dyDescent="0.5">
      <c r="A47" s="270"/>
      <c r="B47" s="273"/>
      <c r="C47" s="113" t="s">
        <v>80</v>
      </c>
      <c r="D47" s="114">
        <v>0.43</v>
      </c>
      <c r="E47" s="115"/>
      <c r="F47" s="111"/>
      <c r="H47" s="102"/>
    </row>
    <row r="48" spans="1:14" ht="18" x14ac:dyDescent="0.35">
      <c r="C48" s="116" t="s">
        <v>81</v>
      </c>
      <c r="D48" s="108">
        <f>D47*$B$45</f>
        <v>43</v>
      </c>
      <c r="F48" s="117"/>
      <c r="H48" s="102"/>
    </row>
    <row r="49" spans="1:12" ht="19.5" customHeight="1" thickBot="1" x14ac:dyDescent="0.4">
      <c r="C49" s="118" t="s">
        <v>82</v>
      </c>
      <c r="D49" s="119">
        <f>D48/B34</f>
        <v>43</v>
      </c>
      <c r="F49" s="117"/>
      <c r="H49" s="102"/>
    </row>
    <row r="50" spans="1:12" ht="18" x14ac:dyDescent="0.35">
      <c r="C50" s="75" t="s">
        <v>83</v>
      </c>
      <c r="D50" s="120">
        <f>AVERAGE(E38:E41,G38:G41)</f>
        <v>21640331.646260157</v>
      </c>
      <c r="F50" s="121"/>
      <c r="H50" s="102"/>
    </row>
    <row r="51" spans="1:12" ht="18" x14ac:dyDescent="0.35">
      <c r="C51" s="77" t="s">
        <v>84</v>
      </c>
      <c r="D51" s="122">
        <f>STDEV(E38:E41,G38:G41)/D50</f>
        <v>4.884525811130829E-4</v>
      </c>
      <c r="F51" s="121"/>
      <c r="H51" s="102"/>
    </row>
    <row r="52" spans="1:12" ht="19.5" customHeight="1" thickBot="1" x14ac:dyDescent="0.4">
      <c r="C52" s="123" t="s">
        <v>20</v>
      </c>
      <c r="D52" s="124">
        <f>COUNT(E38:E41,G38:G41)</f>
        <v>6</v>
      </c>
      <c r="F52" s="121"/>
    </row>
    <row r="54" spans="1:12" ht="18" x14ac:dyDescent="0.35">
      <c r="A54" s="125" t="s">
        <v>1</v>
      </c>
      <c r="B54" s="126" t="s">
        <v>85</v>
      </c>
    </row>
    <row r="55" spans="1:12" ht="18" x14ac:dyDescent="0.35">
      <c r="A55" s="49" t="s">
        <v>86</v>
      </c>
      <c r="B55" s="107" t="str">
        <f>B21</f>
        <v xml:space="preserve">Pyrazinamide 500 mg 
</v>
      </c>
    </row>
    <row r="56" spans="1:12" ht="26.25" customHeight="1" x14ac:dyDescent="0.45">
      <c r="A56" s="127" t="s">
        <v>87</v>
      </c>
      <c r="B56" s="128">
        <v>500</v>
      </c>
      <c r="C56" s="49" t="str">
        <f>B20</f>
        <v>Pyrazinamide</v>
      </c>
      <c r="H56" s="107"/>
    </row>
    <row r="57" spans="1:12" ht="18" x14ac:dyDescent="0.35">
      <c r="A57" s="127" t="s">
        <v>125</v>
      </c>
      <c r="B57" s="129">
        <f>Uniformity!C46</f>
        <v>567.72849999999994</v>
      </c>
      <c r="H57" s="107"/>
    </row>
    <row r="58" spans="1:12" ht="19.5" customHeight="1" thickBot="1" x14ac:dyDescent="0.4">
      <c r="H58" s="107"/>
    </row>
    <row r="59" spans="1:12" s="64" customFormat="1" ht="27" customHeight="1" thickBot="1" x14ac:dyDescent="0.5">
      <c r="A59" s="75" t="s">
        <v>88</v>
      </c>
      <c r="B59" s="76">
        <v>100</v>
      </c>
      <c r="C59" s="49"/>
      <c r="D59" s="130" t="s">
        <v>89</v>
      </c>
      <c r="E59" s="131" t="s">
        <v>62</v>
      </c>
      <c r="F59" s="131" t="s">
        <v>63</v>
      </c>
      <c r="G59" s="131" t="s">
        <v>90</v>
      </c>
      <c r="H59" s="79" t="s">
        <v>91</v>
      </c>
      <c r="L59" s="65"/>
    </row>
    <row r="60" spans="1:12" s="64" customFormat="1" ht="26.25" customHeight="1" x14ac:dyDescent="0.45">
      <c r="A60" s="77" t="s">
        <v>92</v>
      </c>
      <c r="B60" s="78">
        <v>1</v>
      </c>
      <c r="C60" s="278" t="s">
        <v>93</v>
      </c>
      <c r="D60" s="281">
        <v>46.09</v>
      </c>
      <c r="E60" s="132">
        <v>1</v>
      </c>
      <c r="F60" s="133">
        <v>20639872</v>
      </c>
      <c r="G60" s="134">
        <f>IF(ISBLANK(F60),"-",(F60/$D$50*$D$47*$B$68)*($B$57/$D$60))</f>
        <v>505.17928194210771</v>
      </c>
      <c r="H60" s="135">
        <f t="shared" ref="H60:H71" si="0">IF(ISBLANK(F60),"-",G60/$B$56)</f>
        <v>1.0103585638842154</v>
      </c>
      <c r="L60" s="65"/>
    </row>
    <row r="61" spans="1:12" s="64" customFormat="1" ht="26.25" customHeight="1" x14ac:dyDescent="0.45">
      <c r="A61" s="77" t="s">
        <v>94</v>
      </c>
      <c r="B61" s="78">
        <v>1</v>
      </c>
      <c r="C61" s="279"/>
      <c r="D61" s="282"/>
      <c r="E61" s="136">
        <v>2</v>
      </c>
      <c r="F61" s="90">
        <v>20652124</v>
      </c>
      <c r="G61" s="137">
        <f>IF(ISBLANK(F61),"-",(F61/$D$50*$D$47*$B$68)*($B$57/$D$60))</f>
        <v>505.47916057325199</v>
      </c>
      <c r="H61" s="138">
        <f t="shared" si="0"/>
        <v>1.0109583211465041</v>
      </c>
      <c r="L61" s="65"/>
    </row>
    <row r="62" spans="1:12" s="64" customFormat="1" ht="26.25" customHeight="1" x14ac:dyDescent="0.45">
      <c r="A62" s="77" t="s">
        <v>95</v>
      </c>
      <c r="B62" s="78">
        <v>1</v>
      </c>
      <c r="C62" s="279"/>
      <c r="D62" s="282"/>
      <c r="E62" s="136">
        <v>3</v>
      </c>
      <c r="F62" s="139">
        <v>20649934</v>
      </c>
      <c r="G62" s="137">
        <f>IF(ISBLANK(F62),"-",(F62/$D$50*$D$47*$B$68)*($B$57/$D$60))</f>
        <v>505.4255583693502</v>
      </c>
      <c r="H62" s="138">
        <f t="shared" si="0"/>
        <v>1.0108511167387004</v>
      </c>
      <c r="L62" s="65"/>
    </row>
    <row r="63" spans="1:12" ht="27" customHeight="1" thickBot="1" x14ac:dyDescent="0.5">
      <c r="A63" s="77" t="s">
        <v>96</v>
      </c>
      <c r="B63" s="78">
        <v>1</v>
      </c>
      <c r="C63" s="280"/>
      <c r="D63" s="283"/>
      <c r="E63" s="140">
        <v>4</v>
      </c>
      <c r="F63" s="141"/>
      <c r="G63" s="137" t="str">
        <f>IF(ISBLANK(F63),"-",(F63/$D$50*$D$47*$B$68)*($B$57/$D$60))</f>
        <v>-</v>
      </c>
      <c r="H63" s="138" t="str">
        <f t="shared" si="0"/>
        <v>-</v>
      </c>
    </row>
    <row r="64" spans="1:12" ht="26.25" customHeight="1" x14ac:dyDescent="0.45">
      <c r="A64" s="77" t="s">
        <v>97</v>
      </c>
      <c r="B64" s="78">
        <v>1</v>
      </c>
      <c r="C64" s="278" t="s">
        <v>98</v>
      </c>
      <c r="D64" s="281">
        <v>44.54</v>
      </c>
      <c r="E64" s="132">
        <v>1</v>
      </c>
      <c r="F64" s="133">
        <v>19814363</v>
      </c>
      <c r="G64" s="142">
        <f>IF(ISBLANK(F64),"-",(F64/$D$50*$D$47*$B$68)*($B$57/$D$64))</f>
        <v>501.85140236248156</v>
      </c>
      <c r="H64" s="143">
        <f t="shared" si="0"/>
        <v>1.0037028047249632</v>
      </c>
    </row>
    <row r="65" spans="1:8" ht="26.25" customHeight="1" x14ac:dyDescent="0.45">
      <c r="A65" s="77" t="s">
        <v>99</v>
      </c>
      <c r="B65" s="78">
        <v>1</v>
      </c>
      <c r="C65" s="279"/>
      <c r="D65" s="282"/>
      <c r="E65" s="136">
        <v>2</v>
      </c>
      <c r="F65" s="90">
        <v>19819465</v>
      </c>
      <c r="G65" s="144">
        <f>IF(ISBLANK(F65),"-",(F65/$D$50*$D$47*$B$68)*($B$57/$D$64))</f>
        <v>501.98062407174643</v>
      </c>
      <c r="H65" s="145">
        <f t="shared" si="0"/>
        <v>1.003961248143493</v>
      </c>
    </row>
    <row r="66" spans="1:8" ht="26.25" customHeight="1" x14ac:dyDescent="0.45">
      <c r="A66" s="77" t="s">
        <v>100</v>
      </c>
      <c r="B66" s="78">
        <v>1</v>
      </c>
      <c r="C66" s="279"/>
      <c r="D66" s="282"/>
      <c r="E66" s="136">
        <v>3</v>
      </c>
      <c r="F66" s="90">
        <v>19922709</v>
      </c>
      <c r="G66" s="144">
        <f>IF(ISBLANK(F66),"-",(F66/$D$50*$D$47*$B$68)*($B$57/$D$64))</f>
        <v>504.59555275683772</v>
      </c>
      <c r="H66" s="145">
        <f t="shared" si="0"/>
        <v>1.0091911055136755</v>
      </c>
    </row>
    <row r="67" spans="1:8" ht="27" customHeight="1" thickBot="1" x14ac:dyDescent="0.5">
      <c r="A67" s="77" t="s">
        <v>101</v>
      </c>
      <c r="B67" s="78">
        <v>1</v>
      </c>
      <c r="C67" s="280"/>
      <c r="D67" s="283"/>
      <c r="E67" s="140">
        <v>4</v>
      </c>
      <c r="F67" s="141"/>
      <c r="G67" s="146" t="str">
        <f>IF(ISBLANK(F67),"-",(F67/$D$50*$D$47*$B$68)*($B$57/$D$64))</f>
        <v>-</v>
      </c>
      <c r="H67" s="147" t="str">
        <f t="shared" si="0"/>
        <v>-</v>
      </c>
    </row>
    <row r="68" spans="1:8" ht="26.25" customHeight="1" x14ac:dyDescent="0.5">
      <c r="A68" s="77" t="s">
        <v>102</v>
      </c>
      <c r="B68" s="148">
        <f>(B67/B66)*(B65/B64)*(B63/B62)*(B61/B60)*B59</f>
        <v>100</v>
      </c>
      <c r="C68" s="278" t="s">
        <v>103</v>
      </c>
      <c r="D68" s="281">
        <v>46.35</v>
      </c>
      <c r="E68" s="132">
        <v>1</v>
      </c>
      <c r="F68" s="133"/>
      <c r="G68" s="142" t="str">
        <f>IF(ISBLANK(F68),"-",(F68/$D$50*$D$47*$B$68)*($B$57/$D$68))</f>
        <v>-</v>
      </c>
      <c r="H68" s="138" t="str">
        <f t="shared" si="0"/>
        <v>-</v>
      </c>
    </row>
    <row r="69" spans="1:8" ht="27" customHeight="1" thickBot="1" x14ac:dyDescent="0.55000000000000004">
      <c r="A69" s="123" t="s">
        <v>104</v>
      </c>
      <c r="B69" s="149">
        <f>(D47*B68)/B56*B57</f>
        <v>48.824650999999989</v>
      </c>
      <c r="C69" s="279"/>
      <c r="D69" s="282"/>
      <c r="E69" s="136">
        <v>2</v>
      </c>
      <c r="F69" s="90"/>
      <c r="G69" s="144" t="str">
        <f>IF(ISBLANK(F69),"-",(F69/$D$50*$D$47*$B$68)*($B$57/$D$68))</f>
        <v>-</v>
      </c>
      <c r="H69" s="138" t="str">
        <f t="shared" si="0"/>
        <v>-</v>
      </c>
    </row>
    <row r="70" spans="1:8" ht="26.25" customHeight="1" x14ac:dyDescent="0.45">
      <c r="A70" s="292" t="s">
        <v>78</v>
      </c>
      <c r="B70" s="293"/>
      <c r="C70" s="279"/>
      <c r="D70" s="282"/>
      <c r="E70" s="136">
        <v>3</v>
      </c>
      <c r="F70" s="90"/>
      <c r="G70" s="144" t="str">
        <f>IF(ISBLANK(F70),"-",(F70/$D$50*$D$47*$B$68)*($B$57/$D$68))</f>
        <v>-</v>
      </c>
      <c r="H70" s="138" t="str">
        <f t="shared" si="0"/>
        <v>-</v>
      </c>
    </row>
    <row r="71" spans="1:8" ht="27" customHeight="1" thickBot="1" x14ac:dyDescent="0.5">
      <c r="A71" s="294"/>
      <c r="B71" s="295"/>
      <c r="C71" s="284"/>
      <c r="D71" s="283"/>
      <c r="E71" s="140">
        <v>4</v>
      </c>
      <c r="F71" s="141"/>
      <c r="G71" s="146" t="str">
        <f>IF(ISBLANK(F71),"-",(F71/$D$50*$D$47*$B$68)*($B$57/$D$68))</f>
        <v>-</v>
      </c>
      <c r="H71" s="150" t="str">
        <f t="shared" si="0"/>
        <v>-</v>
      </c>
    </row>
    <row r="72" spans="1:8" ht="26.25" customHeight="1" x14ac:dyDescent="0.45">
      <c r="A72" s="107"/>
      <c r="B72" s="107"/>
      <c r="C72" s="107"/>
      <c r="D72" s="107"/>
      <c r="E72" s="107"/>
      <c r="F72" s="151" t="s">
        <v>71</v>
      </c>
      <c r="G72" s="152">
        <f>AVERAGE(G60:G71)</f>
        <v>504.08526334596263</v>
      </c>
      <c r="H72" s="153">
        <f>AVERAGE(H60:H71)</f>
        <v>1.0081705266919252</v>
      </c>
    </row>
    <row r="73" spans="1:8" ht="26.25" customHeight="1" x14ac:dyDescent="0.45">
      <c r="C73" s="107"/>
      <c r="D73" s="107"/>
      <c r="E73" s="107"/>
      <c r="F73" s="154" t="s">
        <v>84</v>
      </c>
      <c r="G73" s="155">
        <f>STDEV(G60:G71)/G72</f>
        <v>3.3917905898597682E-3</v>
      </c>
      <c r="H73" s="155">
        <f>STDEV(H60:H71)/H72</f>
        <v>3.3917905898597504E-3</v>
      </c>
    </row>
    <row r="74" spans="1:8" ht="27" customHeight="1" thickBot="1" x14ac:dyDescent="0.5">
      <c r="A74" s="107"/>
      <c r="B74" s="107"/>
      <c r="C74" s="107"/>
      <c r="D74" s="107"/>
      <c r="E74" s="109"/>
      <c r="F74" s="156" t="s">
        <v>20</v>
      </c>
      <c r="G74" s="157">
        <f>COUNT(G60:G71)</f>
        <v>6</v>
      </c>
      <c r="H74" s="157">
        <f>COUNT(H60:H71)</f>
        <v>6</v>
      </c>
    </row>
    <row r="76" spans="1:8" ht="26.25" customHeight="1" x14ac:dyDescent="0.45">
      <c r="A76" s="60" t="s">
        <v>105</v>
      </c>
      <c r="B76" s="61" t="s">
        <v>106</v>
      </c>
      <c r="C76" s="274" t="str">
        <f>B20</f>
        <v>Pyrazinamide</v>
      </c>
      <c r="D76" s="274"/>
      <c r="E76" s="49" t="s">
        <v>107</v>
      </c>
      <c r="F76" s="49"/>
      <c r="G76" s="158">
        <f>H72</f>
        <v>1.0081705266919252</v>
      </c>
      <c r="H76" s="66"/>
    </row>
    <row r="77" spans="1:8" ht="18" x14ac:dyDescent="0.35">
      <c r="A77" s="59" t="s">
        <v>108</v>
      </c>
      <c r="B77" s="59" t="s">
        <v>109</v>
      </c>
    </row>
    <row r="78" spans="1:8" ht="18" x14ac:dyDescent="0.35">
      <c r="A78" s="59"/>
      <c r="B78" s="59"/>
    </row>
    <row r="79" spans="1:8" ht="26.25" customHeight="1" x14ac:dyDescent="0.45">
      <c r="A79" s="60" t="s">
        <v>4</v>
      </c>
      <c r="B79" s="285" t="str">
        <f>B26</f>
        <v>Pyrazinamide</v>
      </c>
      <c r="C79" s="285"/>
    </row>
    <row r="80" spans="1:8" ht="26.25" customHeight="1" x14ac:dyDescent="0.45">
      <c r="A80" s="61" t="s">
        <v>48</v>
      </c>
      <c r="B80" s="285" t="str">
        <f>B27</f>
        <v>P19-1</v>
      </c>
      <c r="C80" s="285"/>
    </row>
    <row r="81" spans="1:12" ht="27" customHeight="1" thickBot="1" x14ac:dyDescent="0.5">
      <c r="A81" s="61" t="s">
        <v>6</v>
      </c>
      <c r="B81" s="62">
        <f>B28</f>
        <v>99.5</v>
      </c>
    </row>
    <row r="82" spans="1:12" s="64" customFormat="1" ht="27" customHeight="1" thickBot="1" x14ac:dyDescent="0.55000000000000004">
      <c r="A82" s="61" t="s">
        <v>49</v>
      </c>
      <c r="B82" s="63">
        <v>0</v>
      </c>
      <c r="C82" s="286" t="s">
        <v>50</v>
      </c>
      <c r="D82" s="287"/>
      <c r="E82" s="287"/>
      <c r="F82" s="287"/>
      <c r="G82" s="288"/>
      <c r="H82" s="48"/>
      <c r="I82" s="65"/>
      <c r="J82" s="65"/>
      <c r="K82" s="65"/>
      <c r="L82" s="65"/>
    </row>
    <row r="83" spans="1:12" s="64" customFormat="1" ht="19.5" customHeight="1" thickBot="1" x14ac:dyDescent="0.4">
      <c r="A83" s="61" t="s">
        <v>51</v>
      </c>
      <c r="B83" s="66">
        <f>B81-B82</f>
        <v>99.5</v>
      </c>
      <c r="C83" s="67"/>
      <c r="D83" s="67"/>
      <c r="E83" s="67"/>
      <c r="F83" s="67"/>
      <c r="G83" s="68"/>
      <c r="H83" s="48"/>
      <c r="I83" s="65"/>
      <c r="J83" s="65"/>
      <c r="K83" s="65"/>
      <c r="L83" s="65"/>
    </row>
    <row r="84" spans="1:12" s="64" customFormat="1" ht="27" customHeight="1" thickBot="1" x14ac:dyDescent="0.5">
      <c r="A84" s="61" t="s">
        <v>52</v>
      </c>
      <c r="B84" s="69">
        <v>1</v>
      </c>
      <c r="C84" s="289" t="s">
        <v>110</v>
      </c>
      <c r="D84" s="290"/>
      <c r="E84" s="290"/>
      <c r="F84" s="290"/>
      <c r="G84" s="290"/>
      <c r="H84" s="291"/>
      <c r="I84" s="65"/>
      <c r="J84" s="65"/>
      <c r="K84" s="65"/>
      <c r="L84" s="65"/>
    </row>
    <row r="85" spans="1:12" s="64" customFormat="1" ht="27" customHeight="1" thickBot="1" x14ac:dyDescent="0.5">
      <c r="A85" s="61" t="s">
        <v>54</v>
      </c>
      <c r="B85" s="69">
        <v>1</v>
      </c>
      <c r="C85" s="289" t="s">
        <v>111</v>
      </c>
      <c r="D85" s="290"/>
      <c r="E85" s="290"/>
      <c r="F85" s="290"/>
      <c r="G85" s="290"/>
      <c r="H85" s="291"/>
      <c r="I85" s="65"/>
      <c r="J85" s="65"/>
      <c r="K85" s="65"/>
      <c r="L85" s="65"/>
    </row>
    <row r="86" spans="1:12" s="64" customFormat="1" ht="18" x14ac:dyDescent="0.35">
      <c r="A86" s="61"/>
      <c r="B86" s="72"/>
      <c r="C86" s="73"/>
      <c r="D86" s="73"/>
      <c r="E86" s="73"/>
      <c r="F86" s="73"/>
      <c r="G86" s="73"/>
      <c r="H86" s="73"/>
      <c r="I86" s="65"/>
      <c r="J86" s="65"/>
      <c r="K86" s="65"/>
      <c r="L86" s="65"/>
    </row>
    <row r="87" spans="1:12" s="64" customFormat="1" ht="18" x14ac:dyDescent="0.35">
      <c r="A87" s="61" t="s">
        <v>56</v>
      </c>
      <c r="B87" s="74">
        <f>B84/B85</f>
        <v>1</v>
      </c>
      <c r="C87" s="49" t="s">
        <v>57</v>
      </c>
      <c r="D87" s="49"/>
      <c r="E87" s="49"/>
      <c r="F87" s="49"/>
      <c r="G87" s="49"/>
      <c r="H87" s="48"/>
      <c r="I87" s="65"/>
      <c r="J87" s="65"/>
      <c r="K87" s="65"/>
      <c r="L87" s="65"/>
    </row>
    <row r="88" spans="1:12" ht="19.5" customHeight="1" thickBot="1" x14ac:dyDescent="0.4">
      <c r="A88" s="59"/>
      <c r="B88" s="59"/>
    </row>
    <row r="89" spans="1:12" ht="27" customHeight="1" thickBot="1" x14ac:dyDescent="0.5">
      <c r="A89" s="75" t="s">
        <v>58</v>
      </c>
      <c r="B89" s="76">
        <v>100</v>
      </c>
      <c r="D89" s="159" t="s">
        <v>59</v>
      </c>
      <c r="E89" s="160"/>
      <c r="F89" s="276" t="s">
        <v>60</v>
      </c>
      <c r="G89" s="277"/>
    </row>
    <row r="90" spans="1:12" ht="27" customHeight="1" thickBot="1" x14ac:dyDescent="0.5">
      <c r="A90" s="77" t="s">
        <v>61</v>
      </c>
      <c r="B90" s="78">
        <v>5</v>
      </c>
      <c r="C90" s="161" t="s">
        <v>62</v>
      </c>
      <c r="D90" s="80" t="s">
        <v>63</v>
      </c>
      <c r="E90" s="81" t="s">
        <v>64</v>
      </c>
      <c r="F90" s="80" t="s">
        <v>63</v>
      </c>
      <c r="G90" s="162" t="s">
        <v>64</v>
      </c>
      <c r="I90" s="83" t="s">
        <v>65</v>
      </c>
    </row>
    <row r="91" spans="1:12" ht="26.25" customHeight="1" x14ac:dyDescent="0.45">
      <c r="A91" s="77" t="s">
        <v>66</v>
      </c>
      <c r="B91" s="78">
        <v>50</v>
      </c>
      <c r="C91" s="163">
        <v>1</v>
      </c>
      <c r="D91" s="306">
        <v>0.65300000000000002</v>
      </c>
      <c r="E91" s="185">
        <f>IF(ISBLANK(D91),"-",$D$101/$D$98*D91)</f>
        <v>0.74370378722327146</v>
      </c>
      <c r="F91" s="85">
        <v>0.7056</v>
      </c>
      <c r="G91" s="310">
        <f>IF(ISBLANK(F91),"-",$D$101/$F$98*F91)</f>
        <v>0.74580189161614985</v>
      </c>
      <c r="I91" s="88"/>
    </row>
    <row r="92" spans="1:12" ht="26.25" customHeight="1" x14ac:dyDescent="0.45">
      <c r="A92" s="77" t="s">
        <v>67</v>
      </c>
      <c r="B92" s="78">
        <v>10</v>
      </c>
      <c r="C92" s="107">
        <v>2</v>
      </c>
      <c r="D92" s="307">
        <v>0.65459999999999996</v>
      </c>
      <c r="E92" s="187">
        <f>IF(ISBLANK(D92),"-",$D$101/$D$98*D92)</f>
        <v>0.74552603233744785</v>
      </c>
      <c r="F92" s="90">
        <v>0.70950000000000002</v>
      </c>
      <c r="G92" s="311">
        <f>IF(ISBLANK(F92),"-",$D$101/$F$98*F92)</f>
        <v>0.74992409594906229</v>
      </c>
      <c r="I92" s="267">
        <f>ABS((F96/D96*D95)-F95)/D95</f>
        <v>4.2997702203914651E-3</v>
      </c>
    </row>
    <row r="93" spans="1:12" ht="26.25" customHeight="1" x14ac:dyDescent="0.45">
      <c r="A93" s="77" t="s">
        <v>68</v>
      </c>
      <c r="B93" s="78">
        <v>20</v>
      </c>
      <c r="C93" s="107">
        <v>3</v>
      </c>
      <c r="D93" s="307">
        <v>0.65790000000000004</v>
      </c>
      <c r="E93" s="187">
        <f>IF(ISBLANK(D93),"-",$D$101/$D$98*D93)</f>
        <v>0.7492844128854369</v>
      </c>
      <c r="F93" s="90">
        <v>0.71120000000000005</v>
      </c>
      <c r="G93" s="311">
        <f>IF(ISBLANK(F93),"-",$D$101/$F$98*F93)</f>
        <v>0.7517209542480241</v>
      </c>
      <c r="I93" s="267"/>
    </row>
    <row r="94" spans="1:12" ht="27" customHeight="1" thickBot="1" x14ac:dyDescent="0.5">
      <c r="A94" s="77" t="s">
        <v>69</v>
      </c>
      <c r="B94" s="78">
        <v>1</v>
      </c>
      <c r="C94" s="164">
        <v>4</v>
      </c>
      <c r="D94" s="308"/>
      <c r="E94" s="190" t="str">
        <f>IF(ISBLANK(D94),"-",$D$101/$D$98*D94)</f>
        <v>-</v>
      </c>
      <c r="F94" s="165"/>
      <c r="G94" s="312" t="str">
        <f>IF(ISBLANK(F94),"-",$D$101/$F$98*F94)</f>
        <v>-</v>
      </c>
      <c r="I94" s="97"/>
    </row>
    <row r="95" spans="1:12" ht="27" customHeight="1" thickBot="1" x14ac:dyDescent="0.5">
      <c r="A95" s="77" t="s">
        <v>70</v>
      </c>
      <c r="B95" s="78">
        <v>1</v>
      </c>
      <c r="C95" s="61" t="s">
        <v>71</v>
      </c>
      <c r="D95" s="314">
        <f>AVERAGE(D91:D94)</f>
        <v>0.65516666666666667</v>
      </c>
      <c r="E95" s="309">
        <f>AVERAGE(E91:E94)</f>
        <v>0.74617141081538529</v>
      </c>
      <c r="F95" s="315">
        <f>AVERAGE(F91:F94)</f>
        <v>0.70876666666666666</v>
      </c>
      <c r="G95" s="313">
        <f>AVERAGE(G91:G94)</f>
        <v>0.74914898060441215</v>
      </c>
    </row>
    <row r="96" spans="1:12" ht="26.25" customHeight="1" x14ac:dyDescent="0.45">
      <c r="A96" s="77" t="s">
        <v>72</v>
      </c>
      <c r="B96" s="62">
        <v>1</v>
      </c>
      <c r="C96" s="166" t="s">
        <v>112</v>
      </c>
      <c r="D96" s="167">
        <v>19.61</v>
      </c>
      <c r="E96" s="49"/>
      <c r="F96" s="104">
        <v>21.13</v>
      </c>
    </row>
    <row r="97" spans="1:10" ht="26.25" customHeight="1" x14ac:dyDescent="0.45">
      <c r="A97" s="77" t="s">
        <v>74</v>
      </c>
      <c r="B97" s="62">
        <v>1</v>
      </c>
      <c r="C97" s="168" t="s">
        <v>113</v>
      </c>
      <c r="D97" s="169">
        <f>D96*$B$87</f>
        <v>19.61</v>
      </c>
      <c r="E97" s="107"/>
      <c r="F97" s="106">
        <f>F96*$B$87</f>
        <v>21.13</v>
      </c>
    </row>
    <row r="98" spans="1:10" ht="19.5" customHeight="1" thickBot="1" x14ac:dyDescent="0.4">
      <c r="A98" s="77" t="s">
        <v>76</v>
      </c>
      <c r="B98" s="107">
        <f>(B97/B96)*(B95/B94)*(B93/B92)*(B91/B90)*B89</f>
        <v>2000</v>
      </c>
      <c r="C98" s="168" t="s">
        <v>114</v>
      </c>
      <c r="D98" s="170">
        <f>D97*$B$83/100</f>
        <v>19.511949999999999</v>
      </c>
      <c r="E98" s="109"/>
      <c r="F98" s="108">
        <f>F97*$B$83/100</f>
        <v>21.024349999999998</v>
      </c>
    </row>
    <row r="99" spans="1:10" ht="19.5" customHeight="1" thickBot="1" x14ac:dyDescent="0.4">
      <c r="A99" s="268" t="s">
        <v>78</v>
      </c>
      <c r="B99" s="269"/>
      <c r="C99" s="168" t="s">
        <v>115</v>
      </c>
      <c r="D99" s="171">
        <f>D98/$B$98</f>
        <v>9.7559750000000001E-3</v>
      </c>
      <c r="E99" s="109"/>
      <c r="F99" s="112">
        <f>F98/$B$98</f>
        <v>1.0512174999999999E-2</v>
      </c>
      <c r="H99" s="102"/>
    </row>
    <row r="100" spans="1:10" ht="19.5" customHeight="1" thickBot="1" x14ac:dyDescent="0.4">
      <c r="A100" s="270"/>
      <c r="B100" s="271"/>
      <c r="C100" s="168" t="s">
        <v>80</v>
      </c>
      <c r="D100" s="172">
        <f>$B$56/B116</f>
        <v>1.1111111111111112E-2</v>
      </c>
      <c r="F100" s="117"/>
      <c r="G100" s="173"/>
      <c r="H100" s="102"/>
    </row>
    <row r="101" spans="1:10" ht="18" x14ac:dyDescent="0.35">
      <c r="C101" s="168" t="s">
        <v>81</v>
      </c>
      <c r="D101" s="169">
        <f>D100*$B$98</f>
        <v>22.222222222222221</v>
      </c>
      <c r="F101" s="117"/>
      <c r="H101" s="102"/>
    </row>
    <row r="102" spans="1:10" ht="19.5" customHeight="1" thickBot="1" x14ac:dyDescent="0.4">
      <c r="C102" s="174" t="s">
        <v>82</v>
      </c>
      <c r="D102" s="175">
        <f>D101/B34</f>
        <v>22.222222222222221</v>
      </c>
      <c r="F102" s="121"/>
      <c r="H102" s="102"/>
      <c r="J102" s="176"/>
    </row>
    <row r="103" spans="1:10" ht="18" x14ac:dyDescent="0.35">
      <c r="C103" s="177" t="s">
        <v>127</v>
      </c>
      <c r="D103" s="316">
        <f>AVERAGE(E91:E94,G91:G94)</f>
        <v>0.74766019570989872</v>
      </c>
      <c r="F103" s="121"/>
      <c r="G103" s="173"/>
      <c r="H103" s="102"/>
      <c r="J103" s="178"/>
    </row>
    <row r="104" spans="1:10" ht="18" x14ac:dyDescent="0.35">
      <c r="C104" s="154" t="s">
        <v>84</v>
      </c>
      <c r="D104" s="179">
        <f>STDEV(E91:E94,G91:G94)/D103</f>
        <v>4.1404053742316194E-3</v>
      </c>
      <c r="F104" s="121"/>
      <c r="H104" s="102"/>
      <c r="J104" s="178"/>
    </row>
    <row r="105" spans="1:10" ht="19.5" customHeight="1" thickBot="1" x14ac:dyDescent="0.4">
      <c r="C105" s="156" t="s">
        <v>20</v>
      </c>
      <c r="D105" s="180">
        <f>COUNT(E91:E94,G91:G94)</f>
        <v>6</v>
      </c>
      <c r="F105" s="121"/>
      <c r="H105" s="102"/>
      <c r="J105" s="178"/>
    </row>
    <row r="106" spans="1:10" ht="19.5" customHeight="1" thickBot="1" x14ac:dyDescent="0.4">
      <c r="A106" s="125"/>
      <c r="B106" s="125"/>
      <c r="C106" s="125"/>
      <c r="D106" s="125"/>
      <c r="E106" s="125"/>
    </row>
    <row r="107" spans="1:10" ht="26.25" customHeight="1" x14ac:dyDescent="0.45">
      <c r="A107" s="75" t="s">
        <v>116</v>
      </c>
      <c r="B107" s="76">
        <v>900</v>
      </c>
      <c r="C107" s="159" t="s">
        <v>124</v>
      </c>
      <c r="D107" s="181" t="s">
        <v>63</v>
      </c>
      <c r="E107" s="182" t="s">
        <v>117</v>
      </c>
      <c r="F107" s="183" t="s">
        <v>118</v>
      </c>
    </row>
    <row r="108" spans="1:10" ht="26.25" customHeight="1" x14ac:dyDescent="0.45">
      <c r="A108" s="77" t="s">
        <v>119</v>
      </c>
      <c r="B108" s="78">
        <v>4</v>
      </c>
      <c r="C108" s="184">
        <v>1</v>
      </c>
      <c r="D108" s="317">
        <v>0.73429999999999995</v>
      </c>
      <c r="E108" s="185">
        <f t="shared" ref="E108:E113" si="1">IF(ISBLANK(D108),"-",D108/$D$103*$D$100*$B$116)</f>
        <v>491.06532901807526</v>
      </c>
      <c r="F108" s="186">
        <f t="shared" ref="F108:F113" si="2">IF(ISBLANK(D108), "-", E108/$B$56)</f>
        <v>0.98213065803615052</v>
      </c>
    </row>
    <row r="109" spans="1:10" ht="26.25" customHeight="1" x14ac:dyDescent="0.45">
      <c r="A109" s="77" t="s">
        <v>94</v>
      </c>
      <c r="B109" s="78">
        <v>100</v>
      </c>
      <c r="C109" s="184">
        <v>2</v>
      </c>
      <c r="D109" s="317">
        <v>0.72970000000000002</v>
      </c>
      <c r="E109" s="187">
        <f t="shared" si="1"/>
        <v>487.98906521107114</v>
      </c>
      <c r="F109" s="188">
        <f t="shared" si="2"/>
        <v>0.97597813042214232</v>
      </c>
    </row>
    <row r="110" spans="1:10" ht="26.25" customHeight="1" x14ac:dyDescent="0.45">
      <c r="A110" s="77" t="s">
        <v>95</v>
      </c>
      <c r="B110" s="78">
        <v>10</v>
      </c>
      <c r="C110" s="184">
        <v>3</v>
      </c>
      <c r="D110" s="317">
        <v>0.74319999999999997</v>
      </c>
      <c r="E110" s="187">
        <f t="shared" si="1"/>
        <v>497.0172307316268</v>
      </c>
      <c r="F110" s="188">
        <f t="shared" si="2"/>
        <v>0.99403446146325358</v>
      </c>
    </row>
    <row r="111" spans="1:10" ht="26.25" customHeight="1" x14ac:dyDescent="0.45">
      <c r="A111" s="77" t="s">
        <v>96</v>
      </c>
      <c r="B111" s="78">
        <v>20</v>
      </c>
      <c r="C111" s="184">
        <v>4</v>
      </c>
      <c r="D111" s="317">
        <v>0.7399</v>
      </c>
      <c r="E111" s="187">
        <f t="shared" si="1"/>
        <v>494.81034582660214</v>
      </c>
      <c r="F111" s="188">
        <f t="shared" si="2"/>
        <v>0.98962069165320432</v>
      </c>
    </row>
    <row r="112" spans="1:10" ht="26.25" customHeight="1" x14ac:dyDescent="0.45">
      <c r="A112" s="77" t="s">
        <v>97</v>
      </c>
      <c r="B112" s="78">
        <v>1</v>
      </c>
      <c r="C112" s="184">
        <v>5</v>
      </c>
      <c r="D112" s="317">
        <v>0.7298</v>
      </c>
      <c r="E112" s="187">
        <f t="shared" si="1"/>
        <v>488.05594051122341</v>
      </c>
      <c r="F112" s="188">
        <f t="shared" si="2"/>
        <v>0.97611188102244684</v>
      </c>
    </row>
    <row r="113" spans="1:10" ht="26.25" customHeight="1" x14ac:dyDescent="0.45">
      <c r="A113" s="77" t="s">
        <v>99</v>
      </c>
      <c r="B113" s="78">
        <v>1</v>
      </c>
      <c r="C113" s="189">
        <v>6</v>
      </c>
      <c r="D113" s="318">
        <v>0.72270000000000001</v>
      </c>
      <c r="E113" s="190">
        <f t="shared" si="1"/>
        <v>483.30779420041273</v>
      </c>
      <c r="F113" s="191">
        <f t="shared" si="2"/>
        <v>0.96661558840082551</v>
      </c>
    </row>
    <row r="114" spans="1:10" ht="26.25" customHeight="1" x14ac:dyDescent="0.45">
      <c r="A114" s="77" t="s">
        <v>100</v>
      </c>
      <c r="B114" s="78">
        <v>1</v>
      </c>
      <c r="C114" s="184"/>
      <c r="D114" s="107"/>
      <c r="E114" s="49"/>
      <c r="F114" s="192"/>
    </row>
    <row r="115" spans="1:10" ht="26.25" customHeight="1" x14ac:dyDescent="0.45">
      <c r="A115" s="77" t="s">
        <v>101</v>
      </c>
      <c r="B115" s="78">
        <v>1</v>
      </c>
      <c r="C115" s="184"/>
      <c r="D115" s="193" t="s">
        <v>71</v>
      </c>
      <c r="E115" s="194">
        <f>AVERAGE(E108:E113)</f>
        <v>490.37428424983523</v>
      </c>
      <c r="F115" s="195">
        <f>AVERAGE(F108:F113)</f>
        <v>0.98074856849967063</v>
      </c>
    </row>
    <row r="116" spans="1:10" ht="27" customHeight="1" thickBot="1" x14ac:dyDescent="0.5">
      <c r="A116" s="77" t="s">
        <v>102</v>
      </c>
      <c r="B116" s="89">
        <f>(B115/B114)*(B113/B112)*(B111/B110)*(B109/B108)*B107</f>
        <v>45000</v>
      </c>
      <c r="C116" s="196"/>
      <c r="D116" s="61" t="s">
        <v>84</v>
      </c>
      <c r="E116" s="197">
        <f>STDEV(E108:E113)/E115</f>
        <v>1.0207877493088928E-2</v>
      </c>
      <c r="F116" s="197">
        <f>STDEV(F108:F113)/F115</f>
        <v>1.0207877493088909E-2</v>
      </c>
      <c r="I116" s="49"/>
    </row>
    <row r="117" spans="1:10" ht="27" customHeight="1" thickBot="1" x14ac:dyDescent="0.5">
      <c r="A117" s="268" t="s">
        <v>78</v>
      </c>
      <c r="B117" s="272"/>
      <c r="C117" s="198"/>
      <c r="D117" s="199" t="s">
        <v>20</v>
      </c>
      <c r="E117" s="200">
        <f>COUNT(E108:E113)</f>
        <v>6</v>
      </c>
      <c r="F117" s="200">
        <f>COUNT(F108:F113)</f>
        <v>6</v>
      </c>
      <c r="I117" s="49"/>
      <c r="J117" s="178"/>
    </row>
    <row r="118" spans="1:10" ht="19.5" customHeight="1" thickBot="1" x14ac:dyDescent="0.4">
      <c r="A118" s="270"/>
      <c r="B118" s="273"/>
      <c r="C118" s="49"/>
      <c r="D118" s="49"/>
      <c r="E118" s="49"/>
      <c r="F118" s="107"/>
      <c r="G118" s="49"/>
      <c r="H118" s="49"/>
      <c r="I118" s="49"/>
    </row>
    <row r="119" spans="1:10" ht="18" x14ac:dyDescent="0.35">
      <c r="A119" s="201"/>
      <c r="B119" s="73"/>
      <c r="C119" s="49"/>
      <c r="D119" s="49"/>
      <c r="E119" s="49"/>
      <c r="F119" s="107"/>
      <c r="G119" s="49"/>
      <c r="H119" s="49"/>
      <c r="I119" s="49"/>
    </row>
    <row r="120" spans="1:10" ht="26.25" customHeight="1" x14ac:dyDescent="0.45">
      <c r="A120" s="60" t="s">
        <v>105</v>
      </c>
      <c r="B120" s="61" t="s">
        <v>120</v>
      </c>
      <c r="C120" s="274" t="str">
        <f>B20</f>
        <v>Pyrazinamide</v>
      </c>
      <c r="D120" s="274"/>
      <c r="E120" s="49" t="s">
        <v>121</v>
      </c>
      <c r="F120" s="49"/>
      <c r="G120" s="158">
        <f>F115</f>
        <v>0.98074856849967063</v>
      </c>
      <c r="H120" s="49"/>
      <c r="I120" s="49"/>
    </row>
    <row r="121" spans="1:10" ht="19.5" customHeight="1" thickBot="1" x14ac:dyDescent="0.4">
      <c r="A121" s="202"/>
      <c r="B121" s="202"/>
      <c r="C121" s="203"/>
      <c r="D121" s="203"/>
      <c r="E121" s="203"/>
      <c r="F121" s="203"/>
      <c r="G121" s="203"/>
      <c r="H121" s="203"/>
    </row>
    <row r="122" spans="1:10" ht="18" x14ac:dyDescent="0.35">
      <c r="B122" s="275" t="s">
        <v>26</v>
      </c>
      <c r="C122" s="275"/>
      <c r="E122" s="161" t="s">
        <v>27</v>
      </c>
      <c r="F122" s="204"/>
      <c r="G122" s="275" t="s">
        <v>28</v>
      </c>
      <c r="H122" s="275"/>
    </row>
    <row r="123" spans="1:10" ht="69.900000000000006" customHeight="1" x14ac:dyDescent="0.35">
      <c r="A123" s="60" t="s">
        <v>29</v>
      </c>
      <c r="B123" s="205"/>
      <c r="C123" s="205"/>
      <c r="E123" s="205"/>
      <c r="F123" s="49"/>
      <c r="G123" s="205"/>
      <c r="H123" s="205"/>
    </row>
    <row r="124" spans="1:10" ht="69.900000000000006" customHeight="1" x14ac:dyDescent="0.35">
      <c r="A124" s="60" t="s">
        <v>30</v>
      </c>
      <c r="B124" s="206"/>
      <c r="C124" s="206"/>
      <c r="E124" s="206"/>
      <c r="F124" s="49"/>
      <c r="G124" s="207"/>
      <c r="H124" s="207"/>
    </row>
    <row r="125" spans="1:10" ht="18" x14ac:dyDescent="0.35">
      <c r="A125" s="107"/>
      <c r="B125" s="107"/>
      <c r="C125" s="107"/>
      <c r="D125" s="107"/>
      <c r="E125" s="107"/>
      <c r="F125" s="109"/>
      <c r="G125" s="107"/>
      <c r="H125" s="107"/>
      <c r="I125" s="49"/>
    </row>
    <row r="126" spans="1:10" ht="18" x14ac:dyDescent="0.35">
      <c r="A126" s="107"/>
      <c r="B126" s="107"/>
      <c r="C126" s="107"/>
      <c r="D126" s="107"/>
      <c r="E126" s="107"/>
      <c r="F126" s="109"/>
      <c r="G126" s="107"/>
      <c r="H126" s="107"/>
      <c r="I126" s="49"/>
    </row>
    <row r="127" spans="1:10" ht="18" x14ac:dyDescent="0.35">
      <c r="A127" s="107"/>
      <c r="B127" s="107"/>
      <c r="C127" s="107"/>
      <c r="D127" s="107"/>
      <c r="E127" s="107"/>
      <c r="F127" s="109"/>
      <c r="G127" s="107"/>
      <c r="H127" s="107"/>
      <c r="I127" s="49"/>
    </row>
    <row r="128" spans="1:10" ht="18" x14ac:dyDescent="0.35">
      <c r="A128" s="107"/>
      <c r="B128" s="107"/>
      <c r="C128" s="107"/>
      <c r="D128" s="107"/>
      <c r="E128" s="107"/>
      <c r="F128" s="109"/>
      <c r="G128" s="107"/>
      <c r="H128" s="107"/>
      <c r="I128" s="49"/>
    </row>
    <row r="129" spans="1:9" ht="18" x14ac:dyDescent="0.35">
      <c r="A129" s="107"/>
      <c r="B129" s="107"/>
      <c r="C129" s="107"/>
      <c r="D129" s="107"/>
      <c r="E129" s="107"/>
      <c r="F129" s="109"/>
      <c r="G129" s="107"/>
      <c r="H129" s="107"/>
      <c r="I129" s="49"/>
    </row>
    <row r="130" spans="1:9" ht="18" x14ac:dyDescent="0.35">
      <c r="A130" s="107"/>
      <c r="B130" s="107"/>
      <c r="C130" s="107"/>
      <c r="D130" s="107"/>
      <c r="E130" s="107"/>
      <c r="F130" s="109"/>
      <c r="G130" s="107"/>
      <c r="H130" s="107"/>
      <c r="I130" s="49"/>
    </row>
    <row r="131" spans="1:9" ht="18" x14ac:dyDescent="0.35">
      <c r="A131" s="107"/>
      <c r="B131" s="107"/>
      <c r="C131" s="107"/>
      <c r="D131" s="107"/>
      <c r="E131" s="107"/>
      <c r="F131" s="109"/>
      <c r="G131" s="107"/>
      <c r="H131" s="107"/>
      <c r="I131" s="49"/>
    </row>
    <row r="132" spans="1:9" ht="18" x14ac:dyDescent="0.35">
      <c r="A132" s="107"/>
      <c r="B132" s="107"/>
      <c r="C132" s="107"/>
      <c r="D132" s="107"/>
      <c r="E132" s="107"/>
      <c r="F132" s="109"/>
      <c r="G132" s="107"/>
      <c r="H132" s="107"/>
      <c r="I132" s="49"/>
    </row>
    <row r="133" spans="1:9" ht="18" x14ac:dyDescent="0.35">
      <c r="A133" s="107"/>
      <c r="B133" s="107"/>
      <c r="C133" s="107"/>
      <c r="D133" s="107"/>
      <c r="E133" s="107"/>
      <c r="F133" s="109"/>
      <c r="G133" s="107"/>
      <c r="H133" s="107"/>
      <c r="I133" s="49"/>
    </row>
    <row r="250" spans="1:1" x14ac:dyDescent="0.3">
      <c r="A250" s="48">
        <v>5</v>
      </c>
    </row>
  </sheetData>
  <sheetProtection formatColumns="0" formatRows="0" insertColumns="0" insertHyperlinks="0" deleteColumns="0" deleteRows="0" autoFilter="0" pivotTables="0"/>
  <mergeCells count="36">
    <mergeCell ref="C32:H32"/>
    <mergeCell ref="A1:I7"/>
    <mergeCell ref="A8:I14"/>
    <mergeCell ref="A16:H16"/>
    <mergeCell ref="A17:H17"/>
    <mergeCell ref="B18:C18"/>
    <mergeCell ref="B20:C20"/>
    <mergeCell ref="B21:H21"/>
    <mergeCell ref="B26:C26"/>
    <mergeCell ref="B27:C27"/>
    <mergeCell ref="C29:G29"/>
    <mergeCell ref="C31:H31"/>
    <mergeCell ref="D36:E36"/>
    <mergeCell ref="F36:G36"/>
    <mergeCell ref="I39:I40"/>
    <mergeCell ref="A46:B47"/>
    <mergeCell ref="C60:C63"/>
    <mergeCell ref="D60:D63"/>
    <mergeCell ref="F89:G89"/>
    <mergeCell ref="C64:C67"/>
    <mergeCell ref="D64:D67"/>
    <mergeCell ref="C68:C71"/>
    <mergeCell ref="D68:D71"/>
    <mergeCell ref="B79:C79"/>
    <mergeCell ref="B80:C80"/>
    <mergeCell ref="C82:G82"/>
    <mergeCell ref="C84:H84"/>
    <mergeCell ref="C85:H85"/>
    <mergeCell ref="A70:B71"/>
    <mergeCell ref="C76:D76"/>
    <mergeCell ref="I92:I93"/>
    <mergeCell ref="A99:B100"/>
    <mergeCell ref="A117:B118"/>
    <mergeCell ref="C120:D120"/>
    <mergeCell ref="B122:C122"/>
    <mergeCell ref="G122:H122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rintOptions horizontalCentered="1"/>
  <pageMargins left="0.7" right="0.7" top="0.75" bottom="0.75" header="0.3" footer="0.3"/>
  <pageSetup scale="24" orientation="portrait" r:id="rId1"/>
  <headerFooter>
    <oddHeader>&amp;LVer 3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SST PYRAZINAMIDE</vt:lpstr>
      <vt:lpstr>Uniformity</vt:lpstr>
      <vt:lpstr>Pyrazinamide</vt:lpstr>
      <vt:lpstr>Pyrazinamide!Print_Area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Nicholas Njuguna</cp:lastModifiedBy>
  <cp:lastPrinted>2016-06-20T11:59:11Z</cp:lastPrinted>
  <dcterms:created xsi:type="dcterms:W3CDTF">2005-07-05T10:19:27Z</dcterms:created>
  <dcterms:modified xsi:type="dcterms:W3CDTF">2016-06-20T12:01:32Z</dcterms:modified>
</cp:coreProperties>
</file>