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1"/>
  </bookViews>
  <sheets>
    <sheet name="SST (2)" sheetId="4" r:id="rId1"/>
    <sheet name="Medroxyprogesterone acetate (2" sheetId="3" r:id="rId2"/>
  </sheets>
  <calcPr calcId="144525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75" i="3"/>
  <c r="H70" i="3"/>
  <c r="G70" i="3"/>
  <c r="B67" i="3"/>
  <c r="B68" i="3" s="1"/>
  <c r="H66" i="3"/>
  <c r="G66" i="3"/>
  <c r="H62" i="3"/>
  <c r="G62" i="3"/>
  <c r="E56" i="3"/>
  <c r="B55" i="3"/>
  <c r="B45" i="3"/>
  <c r="D48" i="3" s="1"/>
  <c r="F42" i="3"/>
  <c r="D42" i="3"/>
  <c r="G41" i="3"/>
  <c r="E41" i="3"/>
  <c r="B34" i="3"/>
  <c r="F44" i="3" s="1"/>
  <c r="F45" i="3" s="1"/>
  <c r="F46" i="3" s="1"/>
  <c r="B30" i="3"/>
  <c r="G39" i="3" l="1"/>
  <c r="G40" i="3"/>
  <c r="G38" i="3"/>
  <c r="G42" i="3" s="1"/>
  <c r="D49" i="3"/>
  <c r="E40" i="3"/>
  <c r="E38" i="3"/>
  <c r="E39" i="3"/>
  <c r="D44" i="3"/>
  <c r="D45" i="3" s="1"/>
  <c r="D46" i="3" s="1"/>
  <c r="D50" i="3" l="1"/>
  <c r="E42" i="3"/>
  <c r="D52" i="3"/>
  <c r="G68" i="3" l="1"/>
  <c r="H68" i="3" s="1"/>
  <c r="G65" i="3"/>
  <c r="H65" i="3" s="1"/>
  <c r="G63" i="3"/>
  <c r="H63" i="3" s="1"/>
  <c r="G59" i="3"/>
  <c r="H59" i="3" s="1"/>
  <c r="G61" i="3"/>
  <c r="H61" i="3" s="1"/>
  <c r="G69" i="3"/>
  <c r="H69" i="3" s="1"/>
  <c r="G64" i="3"/>
  <c r="H64" i="3" s="1"/>
  <c r="G60" i="3"/>
  <c r="H60" i="3" s="1"/>
  <c r="G67" i="3"/>
  <c r="H67" i="3" s="1"/>
  <c r="D51" i="3"/>
  <c r="H73" i="3" l="1"/>
  <c r="H71" i="3"/>
  <c r="H72" i="3" l="1"/>
  <c r="G75" i="3"/>
</calcChain>
</file>

<file path=xl/sharedStrings.xml><?xml version="1.0" encoding="utf-8"?>
<sst xmlns="http://schemas.openxmlformats.org/spreadsheetml/2006/main" count="145" uniqueCount="108">
  <si>
    <t>HPLC System Suitability Report</t>
  </si>
  <si>
    <t>Analysis Data</t>
  </si>
  <si>
    <t>Assay</t>
  </si>
  <si>
    <t>Sample(s)</t>
  </si>
  <si>
    <t>Reference Substance:</t>
  </si>
  <si>
    <t>% age Purity:</t>
  </si>
  <si>
    <t>NDQD2016061127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</si>
  <si>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</si>
  <si>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</si>
  <si>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</si>
  <si>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</si>
  <si>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</si>
  <si>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</si>
  <si>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</si>
  <si>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</si>
  <si>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</si>
  <si>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</si>
  <si>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</si>
  <si>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</si>
  <si>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</si>
  <si>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</si>
  <si>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</si>
  <si>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</si>
  <si>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</si>
  <si>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</si>
  <si>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</si>
  <si>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</si>
  <si>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</si>
  <si>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</si>
  <si>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</si>
  <si>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</si>
  <si>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</si>
  <si>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</si>
  <si>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</si>
  <si>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</si>
  <si>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</si>
  <si>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</si>
  <si>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</si>
  <si>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</si>
  <si>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</si>
  <si>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</si>
  <si>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</si>
  <si>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</si>
  <si>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</si>
  <si>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</si>
  <si>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</si>
  <si>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</si>
  <si>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</si>
  <si>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</si>
  <si>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</si>
  <si>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</si>
  <si>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</si>
  <si>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</si>
  <si>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</si>
  <si>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</si>
  <si>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</si>
  <si>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</si>
  <si>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</si>
  <si>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</si>
  <si>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</si>
  <si>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</si>
  <si>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</si>
  <si>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</si>
  <si>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</si>
  <si>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</si>
  <si>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</si>
  <si>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</si>
  <si>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</si>
  <si>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</si>
  <si>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</si>
  <si>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</si>
  <si>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</si>
  <si>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</si>
  <si>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</si>
  <si>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</si>
  <si>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</si>
  <si>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</si>
  <si>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</si>
  <si>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</si>
  <si>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</si>
  <si>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</si>
  <si>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</si>
  <si>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</si>
  <si>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</si>
  <si>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</si>
  <si>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</si>
  <si>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</si>
  <si>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</si>
  <si>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</si>
  <si>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</si>
  <si>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</si>
  <si>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</si>
  <si>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</si>
  <si>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</si>
  <si>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</si>
  <si>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</si>
  <si>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</si>
  <si>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</si>
  <si>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</si>
  <si>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>each vials contains medroxyprogesterone acetate.</t>
  </si>
  <si>
    <t>2016-06-21 08:25:34</t>
  </si>
  <si>
    <t>Medroxyprogesterone</t>
  </si>
  <si>
    <t>M14-1</t>
  </si>
  <si>
    <t xml:space="preserve">Medroxyprogesterone acetate </t>
  </si>
  <si>
    <t>Sarah Kariuki</t>
  </si>
  <si>
    <t>5th December 2016</t>
  </si>
  <si>
    <t>Ddr. Sarah Mwangi</t>
  </si>
  <si>
    <t>3rd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</si>
</sst>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80">
    <xf numFmtId="0" fontId="0" fillId="2" borderId="0" xfId="0" applyFill="1"/>
    <xf numFmtId="0" fontId="18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8" fillId="2" borderId="0" xfId="1" applyFont="1" applyFill="1" applyAlignment="1">
      <alignment horizontal="left"/>
    </xf>
    <xf numFmtId="166" fontId="10" fillId="3" borderId="0" xfId="1" applyNumberFormat="1" applyFont="1" applyFill="1" applyAlignment="1" applyProtection="1">
      <alignment horizontal="left"/>
      <protection locked="0"/>
    </xf>
    <xf numFmtId="167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2" fillId="2" borderId="0" xfId="1" applyFont="1" applyFill="1"/>
    <xf numFmtId="0" fontId="9" fillId="2" borderId="0" xfId="1" applyFont="1" applyFill="1" applyAlignment="1" applyProtection="1">
      <alignment horizontal="center"/>
      <protection locked="0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8" fontId="9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10" fillId="3" borderId="20" xfId="1" applyFont="1" applyFill="1" applyBorder="1" applyAlignment="1" applyProtection="1">
      <alignment horizontal="center"/>
      <protection locked="0"/>
    </xf>
    <xf numFmtId="169" fontId="8" fillId="2" borderId="17" xfId="1" applyNumberFormat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9" fontId="8" fillId="2" borderId="22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0" fillId="3" borderId="24" xfId="1" applyFont="1" applyFill="1" applyBorder="1" applyAlignment="1" applyProtection="1">
      <alignment horizontal="center"/>
      <protection locked="0"/>
    </xf>
    <xf numFmtId="169" fontId="8" fillId="2" borderId="25" xfId="1" applyNumberFormat="1" applyFont="1" applyFill="1" applyBorder="1" applyAlignment="1">
      <alignment horizontal="center"/>
    </xf>
    <xf numFmtId="0" fontId="10" fillId="3" borderId="7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right"/>
    </xf>
    <xf numFmtId="1" fontId="9" fillId="6" borderId="26" xfId="1" applyNumberFormat="1" applyFont="1" applyFill="1" applyBorder="1" applyAlignment="1">
      <alignment horizontal="center"/>
    </xf>
    <xf numFmtId="169" fontId="9" fillId="6" borderId="27" xfId="1" applyNumberFormat="1" applyFont="1" applyFill="1" applyBorder="1" applyAlignment="1">
      <alignment horizontal="center"/>
    </xf>
    <xf numFmtId="1" fontId="9" fillId="6" borderId="2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0" fontId="10" fillId="3" borderId="30" xfId="1" applyFont="1" applyFill="1" applyBorder="1" applyAlignment="1" applyProtection="1">
      <alignment horizontal="center"/>
      <protection locked="0"/>
    </xf>
    <xf numFmtId="0" fontId="8" fillId="2" borderId="3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3" xfId="1" applyNumberFormat="1" applyFont="1" applyFill="1" applyBorder="1" applyAlignment="1">
      <alignment horizontal="center"/>
    </xf>
    <xf numFmtId="0" fontId="10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35" xfId="1" applyNumberFormat="1" applyFont="1" applyFill="1" applyBorder="1" applyAlignment="1">
      <alignment horizontal="center"/>
    </xf>
    <xf numFmtId="169" fontId="8" fillId="2" borderId="0" xfId="1" applyNumberFormat="1" applyFont="1" applyFill="1" applyAlignment="1">
      <alignment horizontal="center"/>
    </xf>
    <xf numFmtId="0" fontId="8" fillId="2" borderId="24" xfId="1" applyFont="1" applyFill="1" applyBorder="1" applyAlignment="1">
      <alignment horizontal="right"/>
    </xf>
    <xf numFmtId="169" fontId="9" fillId="7" borderId="30" xfId="1" applyNumberFormat="1" applyFont="1" applyFill="1" applyBorder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7" borderId="33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170" fontId="11" fillId="3" borderId="0" xfId="1" applyNumberFormat="1" applyFont="1" applyFill="1" applyAlignment="1" applyProtection="1">
      <alignment horizontal="center"/>
      <protection locked="0"/>
    </xf>
    <xf numFmtId="171" fontId="11" fillId="3" borderId="0" xfId="1" applyNumberFormat="1" applyFont="1" applyFill="1" applyAlignment="1" applyProtection="1">
      <alignment horizontal="center"/>
      <protection locked="0"/>
    </xf>
    <xf numFmtId="2" fontId="9" fillId="2" borderId="36" xfId="1" applyNumberFormat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8" fillId="2" borderId="36" xfId="1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center"/>
      <protection locked="0"/>
    </xf>
    <xf numFmtId="2" fontId="8" fillId="2" borderId="12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/>
    </xf>
    <xf numFmtId="2" fontId="8" fillId="2" borderId="14" xfId="1" applyNumberFormat="1" applyFont="1" applyFill="1" applyBorder="1" applyAlignment="1">
      <alignment horizont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/>
    </xf>
    <xf numFmtId="0" fontId="10" fillId="3" borderId="39" xfId="1" applyFont="1" applyFill="1" applyBorder="1" applyAlignment="1" applyProtection="1">
      <alignment horizontal="center"/>
      <protection locked="0"/>
    </xf>
    <xf numFmtId="2" fontId="8" fillId="2" borderId="39" xfId="1" applyNumberFormat="1" applyFont="1" applyFill="1" applyBorder="1" applyAlignment="1">
      <alignment horizontal="center"/>
    </xf>
    <xf numFmtId="10" fontId="8" fillId="2" borderId="38" xfId="1" applyNumberFormat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1" fillId="7" borderId="23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11" fillId="6" borderId="4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11" fillId="7" borderId="43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right" vertical="center" wrapText="1"/>
    </xf>
    <xf numFmtId="0" fontId="8" fillId="2" borderId="9" xfId="1" applyFont="1" applyFill="1" applyBorder="1"/>
    <xf numFmtId="0" fontId="8" fillId="2" borderId="7" xfId="1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8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19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8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2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39" xfId="1" applyNumberFormat="1" applyFont="1" applyFill="1" applyBorder="1" applyAlignment="1" applyProtection="1">
      <alignment horizontal="center" vertical="center"/>
      <protection locked="0"/>
    </xf>
    <xf numFmtId="2" fontId="10" fillId="3" borderId="36" xfId="1" applyNumberFormat="1" applyFont="1" applyFill="1" applyBorder="1" applyAlignment="1" applyProtection="1">
      <alignment horizontal="center" vertical="center"/>
      <protection locked="0"/>
    </xf>
    <xf numFmtId="2" fontId="10" fillId="3" borderId="37" xfId="1" applyNumberFormat="1" applyFont="1" applyFill="1" applyBorder="1" applyAlignment="1" applyProtection="1">
      <alignment horizontal="center" vertical="center"/>
      <protection locked="0"/>
    </xf>
    <xf numFmtId="2" fontId="10" fillId="3" borderId="38" xfId="1" applyNumberFormat="1" applyFont="1" applyFill="1" applyBorder="1" applyAlignment="1" applyProtection="1">
      <alignment horizontal="center" vertical="center"/>
      <protection locked="0"/>
    </xf>
    <xf numFmtId="0" fontId="9" fillId="2" borderId="39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29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8" xfId="1" applyFont="1" applyFill="1" applyBorder="1" applyAlignment="1">
      <alignment horizontal="center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4" xfId="1" applyFont="1" applyFill="1" applyBorder="1" applyAlignment="1">
      <alignment horizontal="center"/>
    </xf>
    <xf numFmtId="0" fontId="14" fillId="2" borderId="45" xfId="1" applyFont="1" applyFill="1" applyBorder="1" applyAlignment="1">
      <alignment horizontal="center"/>
    </xf>
    <xf numFmtId="0" fontId="14" fillId="2" borderId="46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2" fillId="2" borderId="7" xfId="0" applyFont="1" applyFill="1" applyBorder="1"/>
    <xf numFmtId="0" fontId="2" fillId="2" borderId="0" xfId="0" applyFont="1" applyFill="1"/>
    <xf numFmtId="0" fontId="1" fillId="2" borderId="11" xfId="0" applyFont="1" applyFill="1" applyBorder="1"/>
  </cellXfs>
  <cellStyles count="3">
    <cellStyle name="Normal" xfId="0" builtinId="0"/>
    <cellStyle name="Normal 2" xfId="2"/>
    <cellStyle name="Normal 3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4" zoomScale="60" zoomScaleNormal="100" workbookViewId="0">
      <selection activeCell="F36" sqref="F36"/>
    </sheetView>
  </sheetViews>
  <sheetFormatPr defaultRowHeight="13.5" x14ac:dyDescent="0.25"/>
  <cols>
    <col min="1" max="1" width="27.5703125" style="99" customWidth="1"/>
    <col min="2" max="2" width="20.42578125" style="99" customWidth="1"/>
    <col min="3" max="3" width="31.85546875" style="99" customWidth="1"/>
    <col min="4" max="4" width="25.85546875" style="99" customWidth="1"/>
    <col min="5" max="5" width="25.7109375" style="99" customWidth="1"/>
    <col min="6" max="6" width="23.140625" style="99" customWidth="1"/>
    <col min="7" max="7" width="28.42578125" style="99" customWidth="1"/>
    <col min="8" max="8" width="21.5703125" style="99" customWidth="1"/>
    <col min="9" max="9" width="9.140625" style="99" customWidth="1"/>
    <col min="10" max="16384" width="9.140625" style="136"/>
  </cols>
  <sheetData>
    <row r="14" spans="1:6" ht="15" customHeight="1" x14ac:dyDescent="0.3">
      <c r="A14" s="98"/>
      <c r="C14" s="100"/>
      <c r="F14" s="100"/>
    </row>
    <row r="15" spans="1:6" ht="18.75" customHeight="1" x14ac:dyDescent="0.3">
      <c r="A15" s="142" t="s">
        <v>0</v>
      </c>
      <c r="B15" s="142"/>
      <c r="C15" s="142"/>
      <c r="D15" s="142"/>
      <c r="E15" s="142"/>
    </row>
    <row r="16" spans="1:6" ht="16.5" customHeight="1" x14ac:dyDescent="0.3">
      <c r="A16" s="101" t="s">
        <v>1</v>
      </c>
      <c r="B16" s="102" t="s">
        <v>2</v>
      </c>
    </row>
    <row r="17" spans="1:5" ht="16.5" customHeight="1" x14ac:dyDescent="0.3">
      <c r="A17" s="103" t="s">
        <v>3</v>
      </c>
      <c r="B17" s="103" t="s">
        <v>98</v>
      </c>
      <c r="D17" s="104"/>
      <c r="E17" s="105"/>
    </row>
    <row r="18" spans="1:5" ht="16.5" customHeight="1" x14ac:dyDescent="0.3">
      <c r="A18" s="106" t="s">
        <v>4</v>
      </c>
      <c r="B18" s="107" t="s">
        <v>103</v>
      </c>
      <c r="C18" s="105"/>
      <c r="D18" s="105"/>
      <c r="E18" s="105"/>
    </row>
    <row r="19" spans="1:5" ht="16.5" customHeight="1" x14ac:dyDescent="0.3">
      <c r="A19" s="106" t="s">
        <v>5</v>
      </c>
      <c r="B19" s="108">
        <v>99.5</v>
      </c>
      <c r="C19" s="105"/>
      <c r="D19" s="105"/>
      <c r="E19" s="105"/>
    </row>
    <row r="20" spans="1:5" ht="16.5" customHeight="1" x14ac:dyDescent="0.3">
      <c r="A20" s="103" t="s">
        <v>7</v>
      </c>
      <c r="B20" s="108">
        <v>18.03</v>
      </c>
      <c r="C20" s="105"/>
      <c r="D20" s="105"/>
      <c r="E20" s="105"/>
    </row>
    <row r="21" spans="1:5" ht="16.5" customHeight="1" x14ac:dyDescent="0.3">
      <c r="A21" s="103" t="s">
        <v>9</v>
      </c>
      <c r="B21" s="109">
        <f>B20/50*10/100</f>
        <v>3.6060000000000002E-2</v>
      </c>
      <c r="C21" s="105"/>
      <c r="D21" s="105"/>
      <c r="E21" s="105"/>
    </row>
    <row r="22" spans="1:5" ht="15.75" customHeight="1" x14ac:dyDescent="0.25">
      <c r="A22" s="105"/>
      <c r="B22" s="105" t="s">
        <v>100</v>
      </c>
      <c r="C22" s="105"/>
      <c r="D22" s="105"/>
      <c r="E22" s="105"/>
    </row>
    <row r="23" spans="1:5" ht="16.5" customHeight="1" x14ac:dyDescent="0.3">
      <c r="A23" s="110" t="s">
        <v>10</v>
      </c>
      <c r="B23" s="111" t="s">
        <v>11</v>
      </c>
      <c r="C23" s="110" t="s">
        <v>12</v>
      </c>
      <c r="D23" s="110" t="s">
        <v>13</v>
      </c>
      <c r="E23" s="110" t="s">
        <v>14</v>
      </c>
    </row>
    <row r="24" spans="1:5" ht="16.5" customHeight="1" x14ac:dyDescent="0.3">
      <c r="A24" s="112">
        <v>1</v>
      </c>
      <c r="B24" s="175">
        <v>5847763</v>
      </c>
      <c r="C24" s="175">
        <v>10712.2</v>
      </c>
      <c r="D24" s="114">
        <v>1</v>
      </c>
      <c r="E24" s="115">
        <v>4.7</v>
      </c>
    </row>
    <row r="25" spans="1:5" ht="16.5" customHeight="1" x14ac:dyDescent="0.3">
      <c r="A25" s="112">
        <v>2</v>
      </c>
      <c r="B25" s="175">
        <v>5950432</v>
      </c>
      <c r="C25" s="175">
        <v>10702.2</v>
      </c>
      <c r="D25" s="114">
        <v>1</v>
      </c>
      <c r="E25" s="114">
        <v>4.7</v>
      </c>
    </row>
    <row r="26" spans="1:5" ht="16.5" customHeight="1" x14ac:dyDescent="0.3">
      <c r="A26" s="112">
        <v>3</v>
      </c>
      <c r="B26" s="175">
        <v>5902267</v>
      </c>
      <c r="C26" s="175">
        <v>10653.4</v>
      </c>
      <c r="D26" s="114">
        <v>1</v>
      </c>
      <c r="E26" s="114">
        <v>4.7</v>
      </c>
    </row>
    <row r="27" spans="1:5" ht="16.5" customHeight="1" x14ac:dyDescent="0.3">
      <c r="A27" s="112">
        <v>4</v>
      </c>
      <c r="B27" s="175">
        <v>5904086</v>
      </c>
      <c r="C27" s="175">
        <v>10620.4</v>
      </c>
      <c r="D27" s="114">
        <v>1</v>
      </c>
      <c r="E27" s="114">
        <v>4.7</v>
      </c>
    </row>
    <row r="28" spans="1:5" ht="16.5" customHeight="1" x14ac:dyDescent="0.3">
      <c r="A28" s="112">
        <v>5</v>
      </c>
      <c r="B28" s="175">
        <v>5975081</v>
      </c>
      <c r="C28" s="175">
        <v>10567.7</v>
      </c>
      <c r="D28" s="114">
        <v>1</v>
      </c>
      <c r="E28" s="114">
        <v>4.7</v>
      </c>
    </row>
    <row r="29" spans="1:5" ht="16.5" customHeight="1" x14ac:dyDescent="0.3">
      <c r="A29" s="112">
        <v>6</v>
      </c>
      <c r="B29" s="176">
        <v>5921575</v>
      </c>
      <c r="C29" s="176">
        <v>10535.9</v>
      </c>
      <c r="D29" s="117">
        <v>1</v>
      </c>
      <c r="E29" s="117">
        <v>4.7</v>
      </c>
    </row>
    <row r="30" spans="1:5" ht="16.5" customHeight="1" x14ac:dyDescent="0.3">
      <c r="A30" s="118" t="s">
        <v>15</v>
      </c>
      <c r="B30" s="119">
        <f>AVERAGE(B24:B29)</f>
        <v>5916867.333333333</v>
      </c>
      <c r="C30" s="120">
        <f>AVERAGE(C24:C29)</f>
        <v>10631.966666666669</v>
      </c>
      <c r="D30" s="121">
        <f>AVERAGE(D24:D29)</f>
        <v>1</v>
      </c>
      <c r="E30" s="121">
        <f>AVERAGE(E24:E29)</f>
        <v>4.7</v>
      </c>
    </row>
    <row r="31" spans="1:5" ht="16.5" customHeight="1" x14ac:dyDescent="0.3">
      <c r="A31" s="122" t="s">
        <v>16</v>
      </c>
      <c r="B31" s="123">
        <f>(STDEV(B24:B29)/B30)</f>
        <v>7.4400237452513585E-3</v>
      </c>
      <c r="C31" s="124"/>
      <c r="D31" s="124"/>
      <c r="E31" s="125"/>
    </row>
    <row r="32" spans="1:5" s="99" customFormat="1" ht="16.5" customHeight="1" x14ac:dyDescent="0.3">
      <c r="A32" s="126" t="s">
        <v>17</v>
      </c>
      <c r="B32" s="127">
        <f>COUNT(B24:B29)</f>
        <v>6</v>
      </c>
      <c r="C32" s="128"/>
      <c r="D32" s="129"/>
      <c r="E32" s="130"/>
    </row>
    <row r="33" spans="1:5" s="99" customFormat="1" ht="15.75" customHeight="1" x14ac:dyDescent="0.25">
      <c r="A33" s="105"/>
      <c r="B33" s="105"/>
      <c r="C33" s="105"/>
      <c r="D33" s="105"/>
      <c r="E33" s="105"/>
    </row>
    <row r="34" spans="1:5" s="99" customFormat="1" ht="16.5" customHeight="1" x14ac:dyDescent="0.3">
      <c r="A34" s="106" t="s">
        <v>18</v>
      </c>
      <c r="B34" s="131" t="s">
        <v>19</v>
      </c>
      <c r="C34" s="132"/>
      <c r="D34" s="132"/>
      <c r="E34" s="132"/>
    </row>
    <row r="35" spans="1:5" ht="16.5" customHeight="1" x14ac:dyDescent="0.3">
      <c r="A35" s="106"/>
      <c r="B35" s="131" t="s">
        <v>20</v>
      </c>
      <c r="C35" s="132"/>
      <c r="D35" s="132"/>
      <c r="E35" s="132"/>
    </row>
    <row r="36" spans="1:5" ht="16.5" customHeight="1" x14ac:dyDescent="0.3">
      <c r="A36" s="106"/>
      <c r="B36" s="131" t="s">
        <v>21</v>
      </c>
      <c r="C36" s="132"/>
      <c r="D36" s="132"/>
      <c r="E36" s="132"/>
    </row>
    <row r="37" spans="1:5" ht="15.75" customHeight="1" x14ac:dyDescent="0.25">
      <c r="A37" s="105"/>
      <c r="B37" s="105"/>
      <c r="C37" s="105"/>
      <c r="D37" s="105"/>
      <c r="E37" s="105"/>
    </row>
    <row r="38" spans="1:5" ht="16.5" customHeight="1" x14ac:dyDescent="0.3">
      <c r="A38" s="101" t="s">
        <v>1</v>
      </c>
      <c r="B38" s="102" t="s">
        <v>22</v>
      </c>
    </row>
    <row r="39" spans="1:5" ht="16.5" customHeight="1" x14ac:dyDescent="0.3">
      <c r="A39" s="106" t="s">
        <v>4</v>
      </c>
      <c r="B39" s="103"/>
      <c r="C39" s="105"/>
      <c r="D39" s="105"/>
      <c r="E39" s="105"/>
    </row>
    <row r="40" spans="1:5" ht="16.5" customHeight="1" x14ac:dyDescent="0.3">
      <c r="A40" s="106" t="s">
        <v>5</v>
      </c>
      <c r="B40" s="108"/>
      <c r="C40" s="105"/>
      <c r="D40" s="105"/>
      <c r="E40" s="105"/>
    </row>
    <row r="41" spans="1:5" ht="16.5" customHeight="1" x14ac:dyDescent="0.3">
      <c r="A41" s="103" t="s">
        <v>7</v>
      </c>
      <c r="B41" s="108"/>
      <c r="C41" s="105"/>
      <c r="D41" s="105"/>
      <c r="E41" s="105"/>
    </row>
    <row r="42" spans="1:5" ht="16.5" customHeight="1" x14ac:dyDescent="0.3">
      <c r="A42" s="103" t="s">
        <v>9</v>
      </c>
      <c r="B42" s="109"/>
      <c r="C42" s="105"/>
      <c r="D42" s="105"/>
      <c r="E42" s="105"/>
    </row>
    <row r="43" spans="1:5" ht="15.75" customHeight="1" x14ac:dyDescent="0.25">
      <c r="A43" s="105"/>
      <c r="B43" s="105"/>
      <c r="C43" s="105"/>
      <c r="D43" s="105"/>
      <c r="E43" s="105"/>
    </row>
    <row r="44" spans="1:5" ht="16.5" customHeight="1" x14ac:dyDescent="0.3">
      <c r="A44" s="110" t="s">
        <v>10</v>
      </c>
      <c r="B44" s="111" t="s">
        <v>11</v>
      </c>
      <c r="C44" s="110" t="s">
        <v>12</v>
      </c>
      <c r="D44" s="110" t="s">
        <v>13</v>
      </c>
      <c r="E44" s="110" t="s">
        <v>14</v>
      </c>
    </row>
    <row r="45" spans="1:5" ht="16.5" customHeight="1" x14ac:dyDescent="0.3">
      <c r="A45" s="112">
        <v>1</v>
      </c>
      <c r="B45" s="113"/>
      <c r="C45" s="113"/>
      <c r="D45" s="114"/>
      <c r="E45" s="115"/>
    </row>
    <row r="46" spans="1:5" ht="16.5" customHeight="1" x14ac:dyDescent="0.3">
      <c r="A46" s="112">
        <v>2</v>
      </c>
      <c r="B46" s="113"/>
      <c r="C46" s="113"/>
      <c r="D46" s="114"/>
      <c r="E46" s="114"/>
    </row>
    <row r="47" spans="1:5" ht="16.5" customHeight="1" x14ac:dyDescent="0.3">
      <c r="A47" s="112">
        <v>3</v>
      </c>
      <c r="B47" s="113"/>
      <c r="C47" s="113"/>
      <c r="D47" s="114"/>
      <c r="E47" s="114"/>
    </row>
    <row r="48" spans="1:5" ht="16.5" customHeight="1" x14ac:dyDescent="0.3">
      <c r="A48" s="112">
        <v>4</v>
      </c>
      <c r="B48" s="113"/>
      <c r="C48" s="113"/>
      <c r="D48" s="114"/>
      <c r="E48" s="114"/>
    </row>
    <row r="49" spans="1:7" ht="16.5" customHeight="1" x14ac:dyDescent="0.3">
      <c r="A49" s="112">
        <v>5</v>
      </c>
      <c r="B49" s="113"/>
      <c r="C49" s="113"/>
      <c r="D49" s="114"/>
      <c r="E49" s="114"/>
    </row>
    <row r="50" spans="1:7" ht="16.5" customHeight="1" x14ac:dyDescent="0.3">
      <c r="A50" s="112">
        <v>6</v>
      </c>
      <c r="B50" s="116"/>
      <c r="C50" s="116"/>
      <c r="D50" s="117"/>
      <c r="E50" s="117"/>
    </row>
    <row r="51" spans="1:7" ht="16.5" customHeight="1" x14ac:dyDescent="0.3">
      <c r="A51" s="118" t="s">
        <v>15</v>
      </c>
      <c r="B51" s="119" t="e">
        <f>AVERAGE(B45:B50)</f>
        <v>#DIV/0!</v>
      </c>
      <c r="C51" s="120" t="e">
        <f>AVERAGE(C45:C50)</f>
        <v>#DIV/0!</v>
      </c>
      <c r="D51" s="121" t="e">
        <f>AVERAGE(D45:D50)</f>
        <v>#DIV/0!</v>
      </c>
      <c r="E51" s="121" t="e">
        <f>AVERAGE(E45:E50)</f>
        <v>#DIV/0!</v>
      </c>
    </row>
    <row r="52" spans="1:7" ht="16.5" customHeight="1" x14ac:dyDescent="0.3">
      <c r="A52" s="122" t="s">
        <v>16</v>
      </c>
      <c r="B52" s="123" t="e">
        <f>(STDEV(B45:B50)/B51)</f>
        <v>#DIV/0!</v>
      </c>
      <c r="C52" s="124"/>
      <c r="D52" s="124"/>
      <c r="E52" s="125"/>
    </row>
    <row r="53" spans="1:7" s="99" customFormat="1" ht="16.5" customHeight="1" x14ac:dyDescent="0.3">
      <c r="A53" s="126" t="s">
        <v>17</v>
      </c>
      <c r="B53" s="127">
        <f>COUNT(B45:B50)</f>
        <v>0</v>
      </c>
      <c r="C53" s="128"/>
      <c r="D53" s="129"/>
      <c r="E53" s="130"/>
    </row>
    <row r="54" spans="1:7" s="99" customFormat="1" ht="15.75" customHeight="1" x14ac:dyDescent="0.25">
      <c r="A54" s="105"/>
      <c r="B54" s="105"/>
      <c r="C54" s="105"/>
      <c r="D54" s="105"/>
      <c r="E54" s="105"/>
    </row>
    <row r="55" spans="1:7" s="99" customFormat="1" ht="16.5" customHeight="1" x14ac:dyDescent="0.3">
      <c r="A55" s="106" t="s">
        <v>18</v>
      </c>
      <c r="B55" s="131" t="s">
        <v>19</v>
      </c>
      <c r="C55" s="132"/>
      <c r="D55" s="132"/>
      <c r="E55" s="132"/>
    </row>
    <row r="56" spans="1:7" ht="16.5" customHeight="1" x14ac:dyDescent="0.3">
      <c r="A56" s="106"/>
      <c r="B56" s="131" t="s">
        <v>20</v>
      </c>
      <c r="C56" s="132"/>
      <c r="D56" s="132"/>
      <c r="E56" s="132"/>
    </row>
    <row r="57" spans="1:7" ht="16.5" customHeight="1" x14ac:dyDescent="0.3">
      <c r="A57" s="106"/>
      <c r="B57" s="131" t="s">
        <v>21</v>
      </c>
      <c r="C57" s="132"/>
      <c r="D57" s="132"/>
      <c r="E57" s="132"/>
    </row>
    <row r="58" spans="1:7" ht="14.25" customHeight="1" thickBot="1" x14ac:dyDescent="0.3">
      <c r="A58" s="133"/>
      <c r="B58" s="134"/>
      <c r="D58" s="135"/>
      <c r="F58" s="136"/>
      <c r="G58" s="136"/>
    </row>
    <row r="59" spans="1:7" ht="15" customHeight="1" x14ac:dyDescent="0.3">
      <c r="B59" s="143" t="s">
        <v>23</v>
      </c>
      <c r="C59" s="143"/>
      <c r="E59" s="137" t="s">
        <v>24</v>
      </c>
      <c r="F59" s="138"/>
      <c r="G59" s="137" t="s">
        <v>25</v>
      </c>
    </row>
    <row r="60" spans="1:7" ht="15" customHeight="1" x14ac:dyDescent="0.3">
      <c r="A60" s="139" t="s">
        <v>26</v>
      </c>
      <c r="B60" s="177" t="s">
        <v>104</v>
      </c>
      <c r="C60" s="177"/>
      <c r="D60" s="178"/>
      <c r="E60" s="177" t="s">
        <v>105</v>
      </c>
      <c r="G60" s="140"/>
    </row>
    <row r="61" spans="1:7" ht="15" customHeight="1" x14ac:dyDescent="0.3">
      <c r="A61" s="139" t="s">
        <v>27</v>
      </c>
      <c r="B61" s="179" t="s">
        <v>106</v>
      </c>
      <c r="C61" s="179"/>
      <c r="D61" s="178"/>
      <c r="E61" s="179" t="s">
        <v>107</v>
      </c>
      <c r="G61" s="1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48" zoomScale="60" zoomScaleNormal="55" workbookViewId="0">
      <selection activeCell="F70" sqref="F70"/>
    </sheetView>
  </sheetViews>
  <sheetFormatPr defaultRowHeight="12.75" x14ac:dyDescent="0.2"/>
  <cols>
    <col min="1" max="1" width="58.5703125" style="1" customWidth="1"/>
    <col min="2" max="2" width="34.28515625" style="1" customWidth="1"/>
    <col min="3" max="3" width="43.140625" style="1" customWidth="1"/>
    <col min="4" max="4" width="23.140625" style="1" customWidth="1"/>
    <col min="5" max="5" width="34.85546875" style="1" customWidth="1"/>
    <col min="6" max="6" width="21.5703125" style="1" customWidth="1"/>
    <col min="7" max="7" width="36.85546875" style="1" customWidth="1"/>
    <col min="8" max="8" width="23.85546875" style="1" customWidth="1"/>
    <col min="9" max="16384" width="9.140625" style="1"/>
  </cols>
  <sheetData>
    <row r="1" spans="1:8" x14ac:dyDescent="0.2">
      <c r="A1" s="169" t="s">
        <v>28</v>
      </c>
      <c r="B1" s="169"/>
      <c r="C1" s="169"/>
      <c r="D1" s="169"/>
      <c r="E1" s="169"/>
      <c r="F1" s="169"/>
      <c r="G1" s="169"/>
      <c r="H1" s="169"/>
    </row>
    <row r="2" spans="1:8" x14ac:dyDescent="0.2">
      <c r="A2" s="169"/>
      <c r="B2" s="169"/>
      <c r="C2" s="169"/>
      <c r="D2" s="169"/>
      <c r="E2" s="169"/>
      <c r="F2" s="169"/>
      <c r="G2" s="169"/>
      <c r="H2" s="169"/>
    </row>
    <row r="3" spans="1:8" x14ac:dyDescent="0.2">
      <c r="A3" s="169"/>
      <c r="B3" s="169"/>
      <c r="C3" s="169"/>
      <c r="D3" s="169"/>
      <c r="E3" s="169"/>
      <c r="F3" s="169"/>
      <c r="G3" s="169"/>
      <c r="H3" s="169"/>
    </row>
    <row r="4" spans="1:8" x14ac:dyDescent="0.2">
      <c r="A4" s="169"/>
      <c r="B4" s="169"/>
      <c r="C4" s="169"/>
      <c r="D4" s="169"/>
      <c r="E4" s="169"/>
      <c r="F4" s="169"/>
      <c r="G4" s="169"/>
      <c r="H4" s="169"/>
    </row>
    <row r="5" spans="1:8" x14ac:dyDescent="0.2">
      <c r="A5" s="169"/>
      <c r="B5" s="169"/>
      <c r="C5" s="169"/>
      <c r="D5" s="169"/>
      <c r="E5" s="169"/>
      <c r="F5" s="169"/>
      <c r="G5" s="169"/>
      <c r="H5" s="169"/>
    </row>
    <row r="6" spans="1:8" x14ac:dyDescent="0.2">
      <c r="A6" s="169"/>
      <c r="B6" s="169"/>
      <c r="C6" s="169"/>
      <c r="D6" s="169"/>
      <c r="E6" s="169"/>
      <c r="F6" s="169"/>
      <c r="G6" s="169"/>
      <c r="H6" s="169"/>
    </row>
    <row r="7" spans="1:8" x14ac:dyDescent="0.2">
      <c r="A7" s="169"/>
      <c r="B7" s="169"/>
      <c r="C7" s="169"/>
      <c r="D7" s="169"/>
      <c r="E7" s="169"/>
      <c r="F7" s="169"/>
      <c r="G7" s="169"/>
      <c r="H7" s="169"/>
    </row>
    <row r="8" spans="1:8" x14ac:dyDescent="0.2">
      <c r="A8" s="170" t="s">
        <v>29</v>
      </c>
      <c r="B8" s="170"/>
      <c r="C8" s="170"/>
      <c r="D8" s="170"/>
      <c r="E8" s="170"/>
      <c r="F8" s="170"/>
      <c r="G8" s="170"/>
      <c r="H8" s="170"/>
    </row>
    <row r="9" spans="1:8" x14ac:dyDescent="0.2">
      <c r="A9" s="170"/>
      <c r="B9" s="170"/>
      <c r="C9" s="170"/>
      <c r="D9" s="170"/>
      <c r="E9" s="170"/>
      <c r="F9" s="170"/>
      <c r="G9" s="170"/>
      <c r="H9" s="170"/>
    </row>
    <row r="10" spans="1:8" x14ac:dyDescent="0.2">
      <c r="A10" s="170"/>
      <c r="B10" s="170"/>
      <c r="C10" s="170"/>
      <c r="D10" s="170"/>
      <c r="E10" s="170"/>
      <c r="F10" s="170"/>
      <c r="G10" s="170"/>
      <c r="H10" s="170"/>
    </row>
    <row r="11" spans="1:8" x14ac:dyDescent="0.2">
      <c r="A11" s="170"/>
      <c r="B11" s="170"/>
      <c r="C11" s="170"/>
      <c r="D11" s="170"/>
      <c r="E11" s="170"/>
      <c r="F11" s="170"/>
      <c r="G11" s="170"/>
      <c r="H11" s="170"/>
    </row>
    <row r="12" spans="1:8" x14ac:dyDescent="0.2">
      <c r="A12" s="170"/>
      <c r="B12" s="170"/>
      <c r="C12" s="170"/>
      <c r="D12" s="170"/>
      <c r="E12" s="170"/>
      <c r="F12" s="170"/>
      <c r="G12" s="170"/>
      <c r="H12" s="170"/>
    </row>
    <row r="13" spans="1:8" x14ac:dyDescent="0.2">
      <c r="A13" s="170"/>
      <c r="B13" s="170"/>
      <c r="C13" s="170"/>
      <c r="D13" s="170"/>
      <c r="E13" s="170"/>
      <c r="F13" s="170"/>
      <c r="G13" s="170"/>
      <c r="H13" s="170"/>
    </row>
    <row r="14" spans="1:8" x14ac:dyDescent="0.2">
      <c r="A14" s="170"/>
      <c r="B14" s="170"/>
      <c r="C14" s="170"/>
      <c r="D14" s="170"/>
      <c r="E14" s="170"/>
      <c r="F14" s="170"/>
      <c r="G14" s="170"/>
      <c r="H14" s="170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171" t="s">
        <v>30</v>
      </c>
      <c r="B16" s="172"/>
      <c r="C16" s="172"/>
      <c r="D16" s="172"/>
      <c r="E16" s="172"/>
      <c r="F16" s="172"/>
      <c r="G16" s="172"/>
      <c r="H16" s="173"/>
    </row>
    <row r="17" spans="1:8" ht="18.75" customHeight="1" x14ac:dyDescent="0.3">
      <c r="A17" s="3" t="s">
        <v>31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32</v>
      </c>
      <c r="B18" s="174" t="s">
        <v>98</v>
      </c>
      <c r="C18" s="174"/>
      <c r="D18" s="174"/>
      <c r="E18" s="174"/>
      <c r="F18" s="2"/>
      <c r="G18" s="2"/>
      <c r="H18" s="2"/>
    </row>
    <row r="19" spans="1:8" ht="26.25" customHeight="1" x14ac:dyDescent="0.4">
      <c r="A19" s="4" t="s">
        <v>33</v>
      </c>
      <c r="B19" s="5" t="s">
        <v>6</v>
      </c>
      <c r="C19" s="6">
        <v>6</v>
      </c>
      <c r="D19" s="7"/>
      <c r="E19" s="7"/>
      <c r="F19" s="2"/>
      <c r="G19" s="2"/>
      <c r="H19" s="2"/>
    </row>
    <row r="20" spans="1:8" ht="26.25" customHeight="1" x14ac:dyDescent="0.4">
      <c r="A20" s="4" t="s">
        <v>34</v>
      </c>
      <c r="B20" s="5" t="s">
        <v>8</v>
      </c>
      <c r="C20" s="7"/>
      <c r="D20" s="7"/>
      <c r="E20" s="7"/>
      <c r="F20" s="2"/>
      <c r="G20" s="2"/>
      <c r="H20" s="2"/>
    </row>
    <row r="21" spans="1:8" ht="26.25" customHeight="1" x14ac:dyDescent="0.4">
      <c r="A21" s="4" t="s">
        <v>35</v>
      </c>
      <c r="B21" s="162" t="s">
        <v>99</v>
      </c>
      <c r="C21" s="162"/>
      <c r="D21" s="162"/>
      <c r="E21" s="162"/>
      <c r="F21" s="162"/>
      <c r="G21" s="162"/>
      <c r="H21" s="162"/>
    </row>
    <row r="22" spans="1:8" ht="26.25" customHeight="1" x14ac:dyDescent="0.4">
      <c r="A22" s="4" t="s">
        <v>36</v>
      </c>
      <c r="B22" s="5" t="s">
        <v>100</v>
      </c>
      <c r="C22" s="7"/>
      <c r="D22" s="7"/>
      <c r="E22" s="7"/>
      <c r="F22" s="2"/>
      <c r="G22" s="2"/>
      <c r="H22" s="2"/>
    </row>
    <row r="23" spans="1:8" ht="26.25" customHeight="1" x14ac:dyDescent="0.4">
      <c r="A23" s="4" t="s">
        <v>37</v>
      </c>
      <c r="B23" s="8"/>
      <c r="C23" s="7"/>
      <c r="D23" s="7"/>
      <c r="E23" s="7"/>
      <c r="F23" s="2"/>
      <c r="G23" s="2"/>
      <c r="H23" s="2"/>
    </row>
    <row r="24" spans="1:8" ht="18.75" customHeight="1" x14ac:dyDescent="0.3">
      <c r="A24" s="4"/>
      <c r="B24" s="9"/>
      <c r="C24" s="2"/>
      <c r="D24" s="2"/>
      <c r="E24" s="2"/>
      <c r="F24" s="2"/>
      <c r="G24" s="2"/>
      <c r="H24" s="2"/>
    </row>
    <row r="25" spans="1:8" ht="18.75" customHeight="1" x14ac:dyDescent="0.3">
      <c r="A25" s="10" t="s">
        <v>1</v>
      </c>
      <c r="B25" s="9"/>
      <c r="C25" s="2"/>
      <c r="D25" s="2"/>
      <c r="E25" s="2"/>
      <c r="F25" s="2"/>
      <c r="G25" s="2"/>
      <c r="H25" s="2"/>
    </row>
    <row r="26" spans="1:8" ht="26.25" customHeight="1" x14ac:dyDescent="0.4">
      <c r="A26" s="11" t="s">
        <v>4</v>
      </c>
      <c r="B26" s="174" t="s">
        <v>101</v>
      </c>
      <c r="C26" s="174"/>
      <c r="D26" s="2"/>
      <c r="E26" s="2"/>
      <c r="F26" s="2"/>
      <c r="G26" s="2"/>
      <c r="H26" s="2"/>
    </row>
    <row r="27" spans="1:8" ht="26.25" customHeight="1" x14ac:dyDescent="0.4">
      <c r="A27" s="12" t="s">
        <v>38</v>
      </c>
      <c r="B27" s="162" t="s">
        <v>102</v>
      </c>
      <c r="C27" s="162"/>
      <c r="D27" s="2"/>
      <c r="E27" s="2"/>
      <c r="F27" s="2"/>
      <c r="G27" s="2"/>
      <c r="H27" s="2"/>
    </row>
    <row r="28" spans="1:8" ht="27" customHeight="1" thickBot="1" x14ac:dyDescent="0.45">
      <c r="A28" s="12" t="s">
        <v>5</v>
      </c>
      <c r="B28" s="13">
        <v>99.5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2" t="s">
        <v>39</v>
      </c>
      <c r="B29" s="14">
        <v>0</v>
      </c>
      <c r="C29" s="163" t="s">
        <v>40</v>
      </c>
      <c r="D29" s="164"/>
      <c r="E29" s="164"/>
      <c r="F29" s="164"/>
      <c r="G29" s="165"/>
      <c r="H29" s="15"/>
    </row>
    <row r="30" spans="1:8" ht="19.5" customHeight="1" thickBot="1" x14ac:dyDescent="0.35">
      <c r="A30" s="12" t="s">
        <v>41</v>
      </c>
      <c r="B30" s="16">
        <f>B28-B29</f>
        <v>99.5</v>
      </c>
      <c r="C30" s="17"/>
      <c r="D30" s="17"/>
      <c r="E30" s="17"/>
      <c r="F30" s="17"/>
      <c r="G30" s="17"/>
      <c r="H30" s="15"/>
    </row>
    <row r="31" spans="1:8" ht="27" customHeight="1" thickBot="1" x14ac:dyDescent="0.45">
      <c r="A31" s="12" t="s">
        <v>42</v>
      </c>
      <c r="B31" s="18">
        <v>1</v>
      </c>
      <c r="C31" s="163" t="s">
        <v>43</v>
      </c>
      <c r="D31" s="164"/>
      <c r="E31" s="164"/>
      <c r="F31" s="164"/>
      <c r="G31" s="165"/>
      <c r="H31" s="19"/>
    </row>
    <row r="32" spans="1:8" ht="27" customHeight="1" thickBot="1" x14ac:dyDescent="0.45">
      <c r="A32" s="12" t="s">
        <v>44</v>
      </c>
      <c r="B32" s="18">
        <v>1</v>
      </c>
      <c r="C32" s="163" t="s">
        <v>45</v>
      </c>
      <c r="D32" s="164"/>
      <c r="E32" s="164"/>
      <c r="F32" s="164"/>
      <c r="G32" s="165"/>
      <c r="H32" s="19"/>
    </row>
    <row r="33" spans="1:8" ht="18.75" customHeight="1" x14ac:dyDescent="0.3">
      <c r="A33" s="12"/>
      <c r="B33" s="20"/>
      <c r="C33" s="21"/>
      <c r="D33" s="21"/>
      <c r="E33" s="21"/>
      <c r="F33" s="21"/>
      <c r="G33" s="21"/>
      <c r="H33" s="21"/>
    </row>
    <row r="34" spans="1:8" ht="18.75" customHeight="1" x14ac:dyDescent="0.3">
      <c r="A34" s="12" t="s">
        <v>46</v>
      </c>
      <c r="B34" s="22">
        <f>B31/B32</f>
        <v>1</v>
      </c>
      <c r="C34" s="2" t="s">
        <v>47</v>
      </c>
      <c r="D34" s="2"/>
      <c r="E34" s="2"/>
      <c r="F34" s="2"/>
      <c r="G34" s="2"/>
      <c r="H34" s="15"/>
    </row>
    <row r="35" spans="1:8" ht="19.5" customHeight="1" thickBot="1" x14ac:dyDescent="0.35">
      <c r="A35" s="12"/>
      <c r="B35" s="23"/>
      <c r="C35" s="15"/>
      <c r="D35" s="15"/>
      <c r="E35" s="15"/>
      <c r="F35" s="15"/>
      <c r="G35" s="2"/>
      <c r="H35" s="15"/>
    </row>
    <row r="36" spans="1:8" ht="27" customHeight="1" thickBot="1" x14ac:dyDescent="0.45">
      <c r="A36" s="24" t="s">
        <v>48</v>
      </c>
      <c r="B36" s="25">
        <v>50</v>
      </c>
      <c r="C36" s="2"/>
      <c r="D36" s="166" t="s">
        <v>49</v>
      </c>
      <c r="E36" s="167"/>
      <c r="F36" s="168" t="s">
        <v>50</v>
      </c>
      <c r="G36" s="167"/>
      <c r="H36" s="15"/>
    </row>
    <row r="37" spans="1:8" ht="26.25" customHeight="1" x14ac:dyDescent="0.4">
      <c r="A37" s="26" t="s">
        <v>51</v>
      </c>
      <c r="B37" s="27">
        <v>10</v>
      </c>
      <c r="C37" s="28" t="s">
        <v>52</v>
      </c>
      <c r="D37" s="29" t="s">
        <v>53</v>
      </c>
      <c r="E37" s="30" t="s">
        <v>54</v>
      </c>
      <c r="F37" s="31" t="s">
        <v>53</v>
      </c>
      <c r="G37" s="30" t="s">
        <v>54</v>
      </c>
      <c r="H37" s="15"/>
    </row>
    <row r="38" spans="1:8" ht="26.25" customHeight="1" x14ac:dyDescent="0.4">
      <c r="A38" s="26" t="s">
        <v>55</v>
      </c>
      <c r="B38" s="27">
        <v>100</v>
      </c>
      <c r="C38" s="32">
        <v>1</v>
      </c>
      <c r="D38" s="33">
        <v>5880278</v>
      </c>
      <c r="E38" s="34">
        <f>IF(ISBLANK(D38),"-",$D$48/$D$45*D38)</f>
        <v>6555548.6807303289</v>
      </c>
      <c r="F38" s="35">
        <v>6506125</v>
      </c>
      <c r="G38" s="34">
        <f>IF(ISBLANK(F38),"-",$D$48/$F$45*F38)</f>
        <v>6413750.9519150434</v>
      </c>
      <c r="H38" s="15"/>
    </row>
    <row r="39" spans="1:8" ht="26.25" customHeight="1" x14ac:dyDescent="0.4">
      <c r="A39" s="26" t="s">
        <v>56</v>
      </c>
      <c r="B39" s="27">
        <v>1</v>
      </c>
      <c r="C39" s="36">
        <v>2</v>
      </c>
      <c r="D39" s="37">
        <v>5804965</v>
      </c>
      <c r="E39" s="38">
        <f>IF(ISBLANK(D39),"-",$D$48/$D$45*D39)</f>
        <v>6471586.9976616297</v>
      </c>
      <c r="F39" s="14">
        <v>6551522</v>
      </c>
      <c r="G39" s="38">
        <f>IF(ISBLANK(F39),"-",$D$48/$F$45*F39)</f>
        <v>6458503.404713612</v>
      </c>
      <c r="H39" s="15"/>
    </row>
    <row r="40" spans="1:8" ht="26.25" customHeight="1" x14ac:dyDescent="0.4">
      <c r="A40" s="26" t="s">
        <v>57</v>
      </c>
      <c r="B40" s="27">
        <v>1</v>
      </c>
      <c r="C40" s="36">
        <v>3</v>
      </c>
      <c r="D40" s="37">
        <v>5889464</v>
      </c>
      <c r="E40" s="38">
        <f>IF(ISBLANK(D40),"-",$D$48/$D$45*D40)</f>
        <v>6565789.5690320702</v>
      </c>
      <c r="F40" s="14">
        <v>6529355</v>
      </c>
      <c r="G40" s="38">
        <f>IF(ISBLANK(F40),"-",$D$48/$F$45*F40)</f>
        <v>6436651.132070356</v>
      </c>
      <c r="H40" s="2"/>
    </row>
    <row r="41" spans="1:8" ht="26.25" customHeight="1" x14ac:dyDescent="0.4">
      <c r="A41" s="26" t="s">
        <v>58</v>
      </c>
      <c r="B41" s="27">
        <v>1</v>
      </c>
      <c r="C41" s="39">
        <v>4</v>
      </c>
      <c r="D41" s="40"/>
      <c r="E41" s="41" t="str">
        <f>IF(ISBLANK(D41),"-",$D$48/$D$45*D41)</f>
        <v>-</v>
      </c>
      <c r="F41" s="42"/>
      <c r="G41" s="41" t="str">
        <f>IF(ISBLANK(F41),"-",$D$48/$F$45*F41)</f>
        <v>-</v>
      </c>
      <c r="H41" s="2"/>
    </row>
    <row r="42" spans="1:8" ht="27" customHeight="1" thickBot="1" x14ac:dyDescent="0.45">
      <c r="A42" s="26" t="s">
        <v>59</v>
      </c>
      <c r="B42" s="27">
        <v>1</v>
      </c>
      <c r="C42" s="43" t="s">
        <v>60</v>
      </c>
      <c r="D42" s="44">
        <f>AVERAGE(D38:D41)</f>
        <v>5858235.666666667</v>
      </c>
      <c r="E42" s="45">
        <f>AVERAGE(E38:E41)</f>
        <v>6530975.082474676</v>
      </c>
      <c r="F42" s="46">
        <f>AVERAGE(F38:F41)</f>
        <v>6529000.666666667</v>
      </c>
      <c r="G42" s="45">
        <f>AVERAGE(G38:G41)</f>
        <v>6436301.8295663372</v>
      </c>
      <c r="H42" s="2"/>
    </row>
    <row r="43" spans="1:8" ht="26.25" customHeight="1" x14ac:dyDescent="0.4">
      <c r="A43" s="26" t="s">
        <v>61</v>
      </c>
      <c r="B43" s="14">
        <v>1</v>
      </c>
      <c r="C43" s="47" t="s">
        <v>62</v>
      </c>
      <c r="D43" s="48">
        <v>18.03</v>
      </c>
      <c r="E43" s="2"/>
      <c r="F43" s="48">
        <v>20.39</v>
      </c>
      <c r="G43" s="2"/>
      <c r="H43" s="2"/>
    </row>
    <row r="44" spans="1:8" ht="26.25" customHeight="1" x14ac:dyDescent="0.4">
      <c r="A44" s="26" t="s">
        <v>63</v>
      </c>
      <c r="B44" s="14">
        <v>1</v>
      </c>
      <c r="C44" s="49" t="s">
        <v>64</v>
      </c>
      <c r="D44" s="50">
        <f>D43*$B$34</f>
        <v>18.03</v>
      </c>
      <c r="E44" s="51"/>
      <c r="F44" s="50">
        <f>F43*$B$34</f>
        <v>20.39</v>
      </c>
      <c r="G44" s="2"/>
      <c r="H44" s="2"/>
    </row>
    <row r="45" spans="1:8" ht="19.5" customHeight="1" thickBot="1" x14ac:dyDescent="0.35">
      <c r="A45" s="26" t="s">
        <v>65</v>
      </c>
      <c r="B45" s="51">
        <f>(B44/B43)*(B42/B41)*(B40/B39)*(B38/B37)*B36</f>
        <v>500</v>
      </c>
      <c r="C45" s="49" t="s">
        <v>66</v>
      </c>
      <c r="D45" s="52">
        <f>D44*$B$30/100</f>
        <v>17.93985</v>
      </c>
      <c r="E45" s="53"/>
      <c r="F45" s="52">
        <f>F44*$B$30/100</f>
        <v>20.288050000000002</v>
      </c>
      <c r="G45" s="2"/>
      <c r="H45" s="2"/>
    </row>
    <row r="46" spans="1:8" ht="19.5" customHeight="1" thickBot="1" x14ac:dyDescent="0.35">
      <c r="A46" s="146" t="s">
        <v>67</v>
      </c>
      <c r="B46" s="147"/>
      <c r="C46" s="49" t="s">
        <v>68</v>
      </c>
      <c r="D46" s="50">
        <f>D45/$B$45</f>
        <v>3.58797E-2</v>
      </c>
      <c r="E46" s="53"/>
      <c r="F46" s="54">
        <f>F45/$B$45</f>
        <v>4.0576100000000004E-2</v>
      </c>
      <c r="G46" s="2"/>
      <c r="H46" s="2"/>
    </row>
    <row r="47" spans="1:8" ht="27" customHeight="1" thickBot="1" x14ac:dyDescent="0.45">
      <c r="A47" s="148"/>
      <c r="B47" s="149"/>
      <c r="C47" s="49" t="s">
        <v>69</v>
      </c>
      <c r="D47" s="55">
        <v>0.04</v>
      </c>
      <c r="E47" s="2"/>
      <c r="F47" s="56"/>
      <c r="G47" s="2"/>
      <c r="H47" s="2"/>
    </row>
    <row r="48" spans="1:8" ht="18.75" customHeight="1" x14ac:dyDescent="0.3">
      <c r="A48" s="2"/>
      <c r="B48" s="2"/>
      <c r="C48" s="49" t="s">
        <v>70</v>
      </c>
      <c r="D48" s="52">
        <f>D47*$B$45</f>
        <v>20</v>
      </c>
      <c r="E48" s="2"/>
      <c r="F48" s="56"/>
      <c r="G48" s="2"/>
      <c r="H48" s="2"/>
    </row>
    <row r="49" spans="1:8" ht="19.5" customHeight="1" thickBot="1" x14ac:dyDescent="0.35">
      <c r="A49" s="2"/>
      <c r="B49" s="2"/>
      <c r="C49" s="57" t="s">
        <v>71</v>
      </c>
      <c r="D49" s="58">
        <f>D48/B34</f>
        <v>20</v>
      </c>
      <c r="E49" s="2"/>
      <c r="F49" s="59"/>
      <c r="G49" s="2"/>
      <c r="H49" s="2"/>
    </row>
    <row r="50" spans="1:8" ht="18.75" customHeight="1" x14ac:dyDescent="0.3">
      <c r="A50" s="2"/>
      <c r="B50" s="2"/>
      <c r="C50" s="60" t="s">
        <v>72</v>
      </c>
      <c r="D50" s="61">
        <f>AVERAGE(E38:E41,G38:G41)</f>
        <v>6483638.456020507</v>
      </c>
      <c r="E50" s="2"/>
      <c r="F50" s="59"/>
      <c r="G50" s="2"/>
      <c r="H50" s="2"/>
    </row>
    <row r="51" spans="1:8" ht="18.75" customHeight="1" x14ac:dyDescent="0.3">
      <c r="A51" s="2"/>
      <c r="B51" s="2"/>
      <c r="C51" s="49" t="s">
        <v>73</v>
      </c>
      <c r="D51" s="62">
        <f>STDEV(E38:E41,G38:G41)/D50</f>
        <v>9.7030386296697094E-3</v>
      </c>
      <c r="E51" s="2"/>
      <c r="F51" s="59"/>
      <c r="G51" s="2"/>
      <c r="H51" s="2"/>
    </row>
    <row r="52" spans="1:8" ht="19.5" customHeight="1" thickBot="1" x14ac:dyDescent="0.35">
      <c r="A52" s="2"/>
      <c r="B52" s="2"/>
      <c r="C52" s="57" t="s">
        <v>17</v>
      </c>
      <c r="D52" s="63">
        <f>COUNT(E38:E41,G38:G41)</f>
        <v>6</v>
      </c>
      <c r="E52" s="2"/>
      <c r="F52" s="2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64" t="s">
        <v>74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75</v>
      </c>
      <c r="B55" s="7" t="str">
        <f>B21</f>
        <v>each vials contains medroxyprogesterone acetate.</v>
      </c>
      <c r="C55" s="2"/>
      <c r="D55" s="2"/>
      <c r="E55" s="2"/>
      <c r="F55" s="2"/>
      <c r="G55" s="2"/>
      <c r="H55" s="2"/>
    </row>
    <row r="56" spans="1:8" ht="26.25" customHeight="1" x14ac:dyDescent="0.4">
      <c r="A56" s="12" t="s">
        <v>76</v>
      </c>
      <c r="B56" s="65">
        <v>1</v>
      </c>
      <c r="C56" s="51" t="s">
        <v>77</v>
      </c>
      <c r="D56" s="66">
        <v>150</v>
      </c>
      <c r="E56" s="2" t="str">
        <f>B20</f>
        <v>medroxyprogesterone acetate USP 150mg/ml</v>
      </c>
      <c r="F56" s="2"/>
      <c r="G56" s="2"/>
      <c r="H56" s="51"/>
    </row>
    <row r="57" spans="1:8" ht="19.5" customHeight="1" thickBot="1" x14ac:dyDescent="0.35">
      <c r="A57" s="2"/>
      <c r="B57" s="2"/>
      <c r="C57" s="2"/>
      <c r="D57" s="2"/>
      <c r="E57" s="2"/>
      <c r="F57" s="2"/>
      <c r="G57" s="2"/>
      <c r="H57" s="51"/>
    </row>
    <row r="58" spans="1:8" ht="27" customHeight="1" thickBot="1" x14ac:dyDescent="0.45">
      <c r="A58" s="24" t="s">
        <v>78</v>
      </c>
      <c r="B58" s="25">
        <v>200</v>
      </c>
      <c r="C58" s="2"/>
      <c r="D58" s="67" t="s">
        <v>79</v>
      </c>
      <c r="E58" s="68" t="s">
        <v>52</v>
      </c>
      <c r="F58" s="68" t="s">
        <v>53</v>
      </c>
      <c r="G58" s="68" t="s">
        <v>80</v>
      </c>
      <c r="H58" s="28" t="s">
        <v>81</v>
      </c>
    </row>
    <row r="59" spans="1:8" ht="26.25" customHeight="1" x14ac:dyDescent="0.4">
      <c r="A59" s="26" t="s">
        <v>82</v>
      </c>
      <c r="B59" s="27">
        <v>5</v>
      </c>
      <c r="C59" s="150" t="s">
        <v>83</v>
      </c>
      <c r="D59" s="153">
        <v>4</v>
      </c>
      <c r="E59" s="69">
        <v>1</v>
      </c>
      <c r="F59" s="70">
        <v>4647503</v>
      </c>
      <c r="G59" s="71">
        <f t="shared" ref="G59:G70" si="0">IF(ISBLANK(F59),"-",(F59/$D$50*$D$47*$B$67)*($B$56/$D$59))</f>
        <v>143.36095485658896</v>
      </c>
      <c r="H59" s="72">
        <f t="shared" ref="H59:H70" si="1">IF(ISBLANK(F59),"-",G59/$D$56)</f>
        <v>0.95573969904392642</v>
      </c>
    </row>
    <row r="60" spans="1:8" ht="26.25" customHeight="1" x14ac:dyDescent="0.4">
      <c r="A60" s="26" t="s">
        <v>84</v>
      </c>
      <c r="B60" s="27">
        <v>50</v>
      </c>
      <c r="C60" s="151"/>
      <c r="D60" s="154"/>
      <c r="E60" s="73">
        <v>2</v>
      </c>
      <c r="F60" s="37">
        <v>4619070</v>
      </c>
      <c r="G60" s="74">
        <f t="shared" si="0"/>
        <v>142.48388559392524</v>
      </c>
      <c r="H60" s="75">
        <f t="shared" si="1"/>
        <v>0.94989257062616828</v>
      </c>
    </row>
    <row r="61" spans="1:8" ht="26.25" customHeight="1" x14ac:dyDescent="0.4">
      <c r="A61" s="26" t="s">
        <v>85</v>
      </c>
      <c r="B61" s="27">
        <v>5</v>
      </c>
      <c r="C61" s="151"/>
      <c r="D61" s="154"/>
      <c r="E61" s="73">
        <v>3</v>
      </c>
      <c r="F61" s="37">
        <v>4607454</v>
      </c>
      <c r="G61" s="74">
        <f t="shared" si="0"/>
        <v>142.12556826704795</v>
      </c>
      <c r="H61" s="75">
        <f t="shared" si="1"/>
        <v>0.94750378844698635</v>
      </c>
    </row>
    <row r="62" spans="1:8" ht="27" customHeight="1" thickBot="1" x14ac:dyDescent="0.45">
      <c r="A62" s="26" t="s">
        <v>86</v>
      </c>
      <c r="B62" s="27">
        <v>50</v>
      </c>
      <c r="C62" s="152"/>
      <c r="D62" s="155"/>
      <c r="E62" s="76">
        <v>4</v>
      </c>
      <c r="F62" s="77"/>
      <c r="G62" s="74" t="str">
        <f t="shared" si="0"/>
        <v>-</v>
      </c>
      <c r="H62" s="75" t="str">
        <f t="shared" si="1"/>
        <v>-</v>
      </c>
    </row>
    <row r="63" spans="1:8" ht="26.25" customHeight="1" x14ac:dyDescent="0.4">
      <c r="A63" s="26" t="s">
        <v>87</v>
      </c>
      <c r="B63" s="27">
        <v>1</v>
      </c>
      <c r="C63" s="150" t="s">
        <v>88</v>
      </c>
      <c r="D63" s="156">
        <v>4</v>
      </c>
      <c r="E63" s="69">
        <v>1</v>
      </c>
      <c r="F63" s="70">
        <v>4650975</v>
      </c>
      <c r="G63" s="71">
        <f t="shared" si="0"/>
        <v>143.46805521462252</v>
      </c>
      <c r="H63" s="72">
        <f t="shared" si="1"/>
        <v>0.95645370143081687</v>
      </c>
    </row>
    <row r="64" spans="1:8" ht="26.25" customHeight="1" x14ac:dyDescent="0.4">
      <c r="A64" s="26" t="s">
        <v>89</v>
      </c>
      <c r="B64" s="27">
        <v>1</v>
      </c>
      <c r="C64" s="151"/>
      <c r="D64" s="157"/>
      <c r="E64" s="73">
        <v>2</v>
      </c>
      <c r="F64" s="37">
        <v>4579900</v>
      </c>
      <c r="G64" s="74">
        <f t="shared" si="0"/>
        <v>141.2756134095431</v>
      </c>
      <c r="H64" s="75">
        <f t="shared" si="1"/>
        <v>0.94183742273028737</v>
      </c>
    </row>
    <row r="65" spans="1:8" ht="26.25" customHeight="1" x14ac:dyDescent="0.4">
      <c r="A65" s="26" t="s">
        <v>90</v>
      </c>
      <c r="B65" s="27">
        <v>1</v>
      </c>
      <c r="C65" s="151"/>
      <c r="D65" s="157"/>
      <c r="E65" s="73">
        <v>3</v>
      </c>
      <c r="F65" s="37">
        <v>4637574</v>
      </c>
      <c r="G65" s="74">
        <f t="shared" si="0"/>
        <v>143.05467621174009</v>
      </c>
      <c r="H65" s="75">
        <f t="shared" si="1"/>
        <v>0.95369784141160063</v>
      </c>
    </row>
    <row r="66" spans="1:8" ht="27" customHeight="1" thickBot="1" x14ac:dyDescent="0.45">
      <c r="A66" s="26" t="s">
        <v>91</v>
      </c>
      <c r="B66" s="27">
        <v>1</v>
      </c>
      <c r="C66" s="152"/>
      <c r="D66" s="158"/>
      <c r="E66" s="76">
        <v>4</v>
      </c>
      <c r="F66" s="77"/>
      <c r="G66" s="78" t="str">
        <f t="shared" si="0"/>
        <v>-</v>
      </c>
      <c r="H66" s="79" t="str">
        <f t="shared" si="1"/>
        <v>-</v>
      </c>
    </row>
    <row r="67" spans="1:8" ht="26.25" customHeight="1" x14ac:dyDescent="0.4">
      <c r="A67" s="26" t="s">
        <v>92</v>
      </c>
      <c r="B67" s="36">
        <f>(B66/B65)*(B64/B63)*(B62/B61)*(B60/B59)*B58</f>
        <v>20000</v>
      </c>
      <c r="C67" s="150" t="s">
        <v>93</v>
      </c>
      <c r="D67" s="153">
        <v>4</v>
      </c>
      <c r="E67" s="69">
        <v>1</v>
      </c>
      <c r="F67" s="70">
        <v>4707902</v>
      </c>
      <c r="G67" s="74">
        <f t="shared" si="0"/>
        <v>145.2240753994661</v>
      </c>
      <c r="H67" s="75">
        <f t="shared" si="1"/>
        <v>0.96816050266310738</v>
      </c>
    </row>
    <row r="68" spans="1:8" ht="27" customHeight="1" thickBot="1" x14ac:dyDescent="0.45">
      <c r="A68" s="80" t="s">
        <v>94</v>
      </c>
      <c r="B68" s="81">
        <f>(D47*B67)/D56*B56</f>
        <v>5.333333333333333</v>
      </c>
      <c r="C68" s="151"/>
      <c r="D68" s="154"/>
      <c r="E68" s="73">
        <v>2</v>
      </c>
      <c r="F68" s="37">
        <v>4669583</v>
      </c>
      <c r="G68" s="74">
        <f t="shared" si="0"/>
        <v>144.042053907678</v>
      </c>
      <c r="H68" s="75">
        <f t="shared" si="1"/>
        <v>0.96028035938451994</v>
      </c>
    </row>
    <row r="69" spans="1:8" ht="26.25" customHeight="1" x14ac:dyDescent="0.4">
      <c r="A69" s="146" t="s">
        <v>67</v>
      </c>
      <c r="B69" s="160"/>
      <c r="C69" s="151"/>
      <c r="D69" s="154"/>
      <c r="E69" s="73">
        <v>3</v>
      </c>
      <c r="F69" s="37">
        <v>4673513</v>
      </c>
      <c r="G69" s="74">
        <f t="shared" si="0"/>
        <v>144.16328213552129</v>
      </c>
      <c r="H69" s="75">
        <f t="shared" si="1"/>
        <v>0.96108854757014195</v>
      </c>
    </row>
    <row r="70" spans="1:8" ht="27" customHeight="1" thickBot="1" x14ac:dyDescent="0.45">
      <c r="A70" s="148"/>
      <c r="B70" s="161"/>
      <c r="C70" s="159"/>
      <c r="D70" s="155"/>
      <c r="E70" s="76">
        <v>4</v>
      </c>
      <c r="F70" s="77"/>
      <c r="G70" s="78" t="str">
        <f t="shared" si="0"/>
        <v>-</v>
      </c>
      <c r="H70" s="79" t="str">
        <f t="shared" si="1"/>
        <v>-</v>
      </c>
    </row>
    <row r="71" spans="1:8" ht="26.25" customHeight="1" x14ac:dyDescent="0.4">
      <c r="A71" s="51"/>
      <c r="B71" s="51"/>
      <c r="C71" s="51"/>
      <c r="D71" s="51"/>
      <c r="E71" s="51"/>
      <c r="F71" s="51"/>
      <c r="G71" s="82" t="s">
        <v>60</v>
      </c>
      <c r="H71" s="83">
        <f>AVERAGE(H59:H70)</f>
        <v>0.95496160370083949</v>
      </c>
    </row>
    <row r="72" spans="1:8" ht="26.25" customHeight="1" x14ac:dyDescent="0.4">
      <c r="A72" s="2"/>
      <c r="B72" s="2"/>
      <c r="C72" s="51"/>
      <c r="D72" s="51"/>
      <c r="E72" s="51"/>
      <c r="F72" s="51"/>
      <c r="G72" s="84" t="s">
        <v>73</v>
      </c>
      <c r="H72" s="85">
        <f>STDEV(H59:H70)/H71</f>
        <v>8.2621940009095368E-3</v>
      </c>
    </row>
    <row r="73" spans="1:8" ht="27" customHeight="1" thickBot="1" x14ac:dyDescent="0.45">
      <c r="A73" s="51"/>
      <c r="B73" s="51"/>
      <c r="C73" s="51"/>
      <c r="D73" s="51"/>
      <c r="E73" s="53"/>
      <c r="F73" s="51"/>
      <c r="G73" s="86" t="s">
        <v>17</v>
      </c>
      <c r="H73" s="87">
        <f>COUNT(H59:H70)</f>
        <v>9</v>
      </c>
    </row>
    <row r="74" spans="1:8" ht="18.75" customHeight="1" x14ac:dyDescent="0.3">
      <c r="A74" s="51"/>
      <c r="B74" s="51"/>
      <c r="C74" s="51"/>
      <c r="D74" s="51"/>
      <c r="E74" s="51"/>
      <c r="F74" s="53"/>
      <c r="G74" s="51"/>
      <c r="H74" s="51"/>
    </row>
    <row r="75" spans="1:8" ht="26.25" customHeight="1" x14ac:dyDescent="0.4">
      <c r="A75" s="11" t="s">
        <v>95</v>
      </c>
      <c r="B75" s="12" t="s">
        <v>96</v>
      </c>
      <c r="C75" s="144" t="str">
        <f>B20</f>
        <v>medroxyprogesterone acetate USP 150mg/ml</v>
      </c>
      <c r="D75" s="144"/>
      <c r="E75" s="2" t="s">
        <v>97</v>
      </c>
      <c r="F75" s="2"/>
      <c r="G75" s="88">
        <f>H71</f>
        <v>0.95496160370083949</v>
      </c>
      <c r="H75" s="51"/>
    </row>
    <row r="76" spans="1:8" ht="19.5" customHeight="1" thickBot="1" x14ac:dyDescent="0.35">
      <c r="A76" s="89"/>
      <c r="B76" s="90"/>
      <c r="C76" s="90"/>
      <c r="D76" s="90"/>
      <c r="E76" s="90"/>
      <c r="F76" s="90"/>
      <c r="G76" s="90"/>
      <c r="H76" s="90"/>
    </row>
    <row r="77" spans="1:8" ht="18.75" customHeight="1" x14ac:dyDescent="0.3">
      <c r="A77" s="2"/>
      <c r="B77" s="145" t="s">
        <v>23</v>
      </c>
      <c r="C77" s="145"/>
      <c r="D77" s="51"/>
      <c r="E77" s="23" t="s">
        <v>24</v>
      </c>
      <c r="F77" s="2"/>
      <c r="G77" s="145" t="s">
        <v>25</v>
      </c>
      <c r="H77" s="145"/>
    </row>
    <row r="78" spans="1:8" ht="60" customHeight="1" x14ac:dyDescent="0.3">
      <c r="A78" s="11" t="s">
        <v>26</v>
      </c>
      <c r="B78" s="91"/>
      <c r="C78" s="91"/>
      <c r="D78" s="92"/>
      <c r="E78" s="91"/>
      <c r="F78" s="2"/>
      <c r="G78" s="93"/>
      <c r="H78" s="93"/>
    </row>
    <row r="79" spans="1:8" ht="60" customHeight="1" x14ac:dyDescent="0.3">
      <c r="A79" s="11" t="s">
        <v>27</v>
      </c>
      <c r="B79" s="94"/>
      <c r="C79" s="94"/>
      <c r="D79" s="95"/>
      <c r="E79" s="96"/>
      <c r="F79" s="2"/>
      <c r="G79" s="97"/>
      <c r="H79" s="97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 (2)</vt:lpstr>
      <vt:lpstr>Medroxyprogesterone acetate (2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2017-04-03T09:50:33Z</cp:lastPrinted>
  <dcterms:created xsi:type="dcterms:W3CDTF">2005-07-05T10:19:27Z</dcterms:created>
  <dcterms:modified xsi:type="dcterms:W3CDTF">2017-04-03T09:53:20Z</dcterms:modified>
</cp:coreProperties>
</file>