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2"/>
  </bookViews>
  <sheets>
    <sheet name="SST" sheetId="2" r:id="rId1"/>
    <sheet name="SST (3)" sheetId="6" r:id="rId2"/>
    <sheet name="131 levonoregstrel" sheetId="4" r:id="rId3"/>
    <sheet name="131 ethinyl estradiol" sheetId="1" r:id="rId4"/>
  </sheets>
  <definedNames>
    <definedName name="_xlnm.Print_Area" localSheetId="3">'131 ethinyl estradiol'!$A$1:$I$140</definedName>
    <definedName name="_xlnm.Print_Area" localSheetId="2">'131 levonoregstrel'!$A$1:$I$140</definedName>
  </definedNames>
  <calcPr calcId="144525"/>
</workbook>
</file>

<file path=xl/calcChain.xml><?xml version="1.0" encoding="utf-8"?>
<calcChain xmlns="http://schemas.openxmlformats.org/spreadsheetml/2006/main">
  <c r="G30" i="6" l="1"/>
  <c r="E30" i="6"/>
  <c r="E53" i="2"/>
  <c r="G30" i="2"/>
  <c r="F30" i="2"/>
  <c r="E30" i="2"/>
  <c r="B21" i="6" l="1"/>
  <c r="B20" i="6"/>
  <c r="B19" i="6"/>
  <c r="B18" i="6"/>
  <c r="B55" i="6"/>
  <c r="G53" i="6"/>
  <c r="D53" i="6"/>
  <c r="C53" i="6"/>
  <c r="B53" i="6"/>
  <c r="B54" i="6" s="1"/>
  <c r="B32" i="6"/>
  <c r="F30" i="6"/>
  <c r="D30" i="6"/>
  <c r="C30" i="6"/>
  <c r="B30" i="6"/>
  <c r="B31" i="6" s="1"/>
  <c r="B17" i="6"/>
  <c r="B19" i="1" l="1"/>
  <c r="B18" i="1"/>
  <c r="B43" i="2"/>
  <c r="B42" i="2"/>
  <c r="B41" i="2"/>
  <c r="B21" i="2" l="1"/>
  <c r="B20" i="2"/>
  <c r="B19" i="2"/>
  <c r="B18" i="2"/>
  <c r="F105" i="4"/>
  <c r="D105" i="4"/>
  <c r="C129" i="4"/>
  <c r="B125" i="4"/>
  <c r="D109" i="4" s="1"/>
  <c r="B107" i="4"/>
  <c r="D106" i="4"/>
  <c r="D107" i="4" s="1"/>
  <c r="F104" i="4"/>
  <c r="D104" i="4"/>
  <c r="G103" i="4"/>
  <c r="E103" i="4"/>
  <c r="B96" i="4"/>
  <c r="F106" i="4" s="1"/>
  <c r="F107" i="4" s="1"/>
  <c r="B91" i="4"/>
  <c r="B90" i="4"/>
  <c r="B89" i="4"/>
  <c r="B88" i="4"/>
  <c r="B87" i="4"/>
  <c r="C74" i="4"/>
  <c r="E68" i="4"/>
  <c r="G68" i="4" s="1"/>
  <c r="E67" i="4"/>
  <c r="G67" i="4" s="1"/>
  <c r="B67" i="4"/>
  <c r="E66" i="4"/>
  <c r="G66" i="4" s="1"/>
  <c r="E65" i="4"/>
  <c r="G65" i="4" s="1"/>
  <c r="G64" i="4"/>
  <c r="E64" i="4"/>
  <c r="E63" i="4"/>
  <c r="G63" i="4" s="1"/>
  <c r="E62" i="4"/>
  <c r="C56" i="4"/>
  <c r="B55" i="4"/>
  <c r="B45" i="4"/>
  <c r="D48" i="4" s="1"/>
  <c r="D44" i="4"/>
  <c r="D45" i="4" s="1"/>
  <c r="F42" i="4"/>
  <c r="D42" i="4"/>
  <c r="G41" i="4"/>
  <c r="E41" i="4"/>
  <c r="G40" i="4"/>
  <c r="E40" i="4"/>
  <c r="B34" i="4"/>
  <c r="F44" i="4" s="1"/>
  <c r="F45" i="4" s="1"/>
  <c r="B30" i="4"/>
  <c r="G62" i="4" l="1"/>
  <c r="F108" i="4"/>
  <c r="D108" i="4"/>
  <c r="B44" i="2" s="1"/>
  <c r="D110" i="4"/>
  <c r="G102" i="4" s="1"/>
  <c r="F46" i="4"/>
  <c r="D46" i="4"/>
  <c r="G39" i="4"/>
  <c r="E39" i="4"/>
  <c r="D49" i="4"/>
  <c r="E38" i="4"/>
  <c r="G38" i="4"/>
  <c r="G42" i="4" s="1"/>
  <c r="D111" i="4" l="1"/>
  <c r="E100" i="4"/>
  <c r="E102" i="4"/>
  <c r="E101" i="4"/>
  <c r="G100" i="4"/>
  <c r="G101" i="4"/>
  <c r="D52" i="4"/>
  <c r="D50" i="4"/>
  <c r="E42" i="4"/>
  <c r="B17" i="2"/>
  <c r="B55" i="2"/>
  <c r="G53" i="2"/>
  <c r="D53" i="2"/>
  <c r="C53" i="2"/>
  <c r="B53" i="2"/>
  <c r="B54" i="2" s="1"/>
  <c r="B32" i="2"/>
  <c r="D30" i="2"/>
  <c r="C30" i="2"/>
  <c r="B30" i="2"/>
  <c r="B31" i="2" s="1"/>
  <c r="B30" i="1"/>
  <c r="B34" i="1"/>
  <c r="D44" i="1" s="1"/>
  <c r="E41" i="1"/>
  <c r="G41" i="1"/>
  <c r="D42" i="1"/>
  <c r="F42" i="1"/>
  <c r="F44" i="1"/>
  <c r="F45" i="1" s="1"/>
  <c r="B45" i="1"/>
  <c r="D48" i="1" s="1"/>
  <c r="B55" i="1"/>
  <c r="C56" i="1"/>
  <c r="B67" i="1"/>
  <c r="C74" i="1"/>
  <c r="B87" i="1"/>
  <c r="B88" i="1"/>
  <c r="B89" i="1"/>
  <c r="B90" i="1"/>
  <c r="B96" i="1"/>
  <c r="E103" i="1"/>
  <c r="G103" i="1"/>
  <c r="D104" i="1"/>
  <c r="F104" i="1"/>
  <c r="D106" i="1"/>
  <c r="F106" i="1"/>
  <c r="B107" i="1"/>
  <c r="D110" i="1" s="1"/>
  <c r="D109" i="1"/>
  <c r="B125" i="1"/>
  <c r="C129" i="1"/>
  <c r="B91" i="1" l="1"/>
  <c r="F107" i="1" s="1"/>
  <c r="F108" i="1" s="1"/>
  <c r="D45" i="1"/>
  <c r="E38" i="1" s="1"/>
  <c r="G104" i="4"/>
  <c r="D114" i="4"/>
  <c r="D112" i="4"/>
  <c r="E121" i="4" s="1"/>
  <c r="F121" i="4" s="1"/>
  <c r="E104" i="4"/>
  <c r="E59" i="4"/>
  <c r="D51" i="4"/>
  <c r="E61" i="4"/>
  <c r="E60" i="4"/>
  <c r="F46" i="1"/>
  <c r="E39" i="1"/>
  <c r="G39" i="1"/>
  <c r="E40" i="1"/>
  <c r="D49" i="1"/>
  <c r="G38" i="1"/>
  <c r="G40" i="1"/>
  <c r="G100" i="1"/>
  <c r="G104" i="1" s="1"/>
  <c r="D107" i="1"/>
  <c r="D108" i="1" s="1"/>
  <c r="G101" i="1"/>
  <c r="E100" i="1"/>
  <c r="E102" i="1"/>
  <c r="D111" i="1"/>
  <c r="G102" i="1"/>
  <c r="D46" i="1" l="1"/>
  <c r="E101" i="1"/>
  <c r="D114" i="1" s="1"/>
  <c r="E122" i="4"/>
  <c r="F122" i="4" s="1"/>
  <c r="E118" i="4"/>
  <c r="F118" i="4" s="1"/>
  <c r="E120" i="4"/>
  <c r="F120" i="4" s="1"/>
  <c r="D113" i="4"/>
  <c r="E117" i="4"/>
  <c r="F117" i="4" s="1"/>
  <c r="E119" i="4"/>
  <c r="F119" i="4" s="1"/>
  <c r="E72" i="4"/>
  <c r="G59" i="4"/>
  <c r="E70" i="4"/>
  <c r="G60" i="4"/>
  <c r="G61" i="4"/>
  <c r="E104" i="1"/>
  <c r="D112" i="1"/>
  <c r="D52" i="1"/>
  <c r="E42" i="1"/>
  <c r="D50" i="1"/>
  <c r="D51" i="1" s="1"/>
  <c r="G42" i="1"/>
  <c r="F67" i="4" l="1"/>
  <c r="F68" i="4"/>
  <c r="F65" i="4"/>
  <c r="F66" i="4"/>
  <c r="F63" i="4"/>
  <c r="F64" i="4"/>
  <c r="E71" i="4"/>
  <c r="F62" i="4"/>
  <c r="F124" i="4"/>
  <c r="G129" i="4" s="1"/>
  <c r="F126" i="4"/>
  <c r="G70" i="4"/>
  <c r="C81" i="4"/>
  <c r="G72" i="4"/>
  <c r="F61" i="4"/>
  <c r="F60" i="4"/>
  <c r="F59" i="4"/>
  <c r="E62" i="1"/>
  <c r="E66" i="1"/>
  <c r="E67" i="1"/>
  <c r="E68" i="1"/>
  <c r="E61" i="1"/>
  <c r="E65" i="1"/>
  <c r="E60" i="1"/>
  <c r="E59" i="1"/>
  <c r="E63" i="1"/>
  <c r="E64" i="1"/>
  <c r="E117" i="1"/>
  <c r="F117" i="1" s="1"/>
  <c r="E119" i="1"/>
  <c r="F119" i="1" s="1"/>
  <c r="E121" i="1"/>
  <c r="F121" i="1" s="1"/>
  <c r="D113" i="1"/>
  <c r="E118" i="1"/>
  <c r="F118" i="1" s="1"/>
  <c r="E122" i="1"/>
  <c r="F122" i="1" s="1"/>
  <c r="E120" i="1"/>
  <c r="F120" i="1" s="1"/>
  <c r="F125" i="4" l="1"/>
  <c r="F70" i="4"/>
  <c r="F71" i="4" s="1"/>
  <c r="F72" i="4"/>
  <c r="G74" i="4"/>
  <c r="G71" i="4"/>
  <c r="C79" i="4"/>
  <c r="C82" i="4" s="1"/>
  <c r="G63" i="1"/>
  <c r="G62" i="1"/>
  <c r="G68" i="1"/>
  <c r="F124" i="1"/>
  <c r="F126" i="1"/>
  <c r="G60" i="1"/>
  <c r="G67" i="1"/>
  <c r="G61" i="1"/>
  <c r="E72" i="1"/>
  <c r="G59" i="1"/>
  <c r="E70" i="1"/>
  <c r="F63" i="1" s="1"/>
  <c r="G64" i="1"/>
  <c r="G65" i="1"/>
  <c r="G66" i="1"/>
  <c r="C83" i="4" l="1"/>
  <c r="F66" i="1"/>
  <c r="F59" i="1"/>
  <c r="F67" i="1"/>
  <c r="E71" i="1"/>
  <c r="F61" i="1"/>
  <c r="F60" i="1"/>
  <c r="G129" i="1"/>
  <c r="F125" i="1"/>
  <c r="F62" i="1"/>
  <c r="F65" i="1"/>
  <c r="F64" i="1"/>
  <c r="G70" i="1"/>
  <c r="G71" i="1" s="1"/>
  <c r="C81" i="1"/>
  <c r="G72" i="1"/>
  <c r="F68" i="1"/>
  <c r="G74" i="1" l="1"/>
  <c r="C79" i="1"/>
  <c r="C82" i="1"/>
  <c r="F70" i="1"/>
  <c r="F71" i="1" s="1"/>
  <c r="F72" i="1"/>
  <c r="C83" i="1" l="1"/>
</calcChain>
</file>

<file path=xl/sharedStrings.xml><?xml version="1.0" encoding="utf-8"?>
<sst xmlns="http://schemas.openxmlformats.org/spreadsheetml/2006/main" count="418" uniqueCount="128">
  <si>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</si>
  <si>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</si>
  <si>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</si>
  <si>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</si>
  <si>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</si>
  <si>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</si>
  <si>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</si>
  <si>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</si>
  <si>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</si>
  <si>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</si>
  <si>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</si>
  <si>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</si>
  <si>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</si>
  <si>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</si>
  <si>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</si>
  <si>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</si>
  <si>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</si>
  <si>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</si>
  <si>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</si>
  <si>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</si>
  <si>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</si>
  <si>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</si>
  <si>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</si>
  <si>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</si>
  <si>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</si>
  <si>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</si>
  <si>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</si>
  <si>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</si>
  <si>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</si>
  <si>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</si>
  <si>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</si>
  <si>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</si>
  <si>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</si>
  <si>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</si>
  <si>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</si>
  <si>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</si>
  <si>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</si>
  <si>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</si>
  <si>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</si>
  <si>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</si>
  <si>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</si>
  <si>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</si>
  <si>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</si>
  <si>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</si>
  <si>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</si>
  <si>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</si>
  <si>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</si>
  <si>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</si>
  <si>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</si>
  <si>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</si>
  <si>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</si>
  <si>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</si>
  <si>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</si>
  <si>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</si>
  <si>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</si>
  <si>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</si>
  <si>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</si>
  <si>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</si>
  <si>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</si>
  <si>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</si>
  <si>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</si>
  <si>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</si>
  <si>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</si>
  <si>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</si>
  <si>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</si>
  <si>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</si>
  <si>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</si>
  <si>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</si>
  <si>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</si>
  <si>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</si>
  <si>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</si>
  <si>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</si>
  <si>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</si>
  <si>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</si>
  <si>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</si>
  <si>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</si>
  <si>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</si>
  <si>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</si>
  <si>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</si>
  <si>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</si>
  <si>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</si>
  <si>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</si>
  <si>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</si>
  <si>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</si>
  <si>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</si>
  <si>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</si>
  <si>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</si>
  <si>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</si>
  <si>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</si>
  <si>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</si>
  <si>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</si>
  <si>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</si>
  <si>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</si>
  <si>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</si>
  <si>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</si>
  <si>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</si>
  <si>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</si>
  <si>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</si>
  <si>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</si>
  <si>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</si>
  <si>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</si>
  <si>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</si>
  <si>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</si>
  <si>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</si>
  <si>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</si>
  <si>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</si>
  <si>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</si>
  <si>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</si>
  <si>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</si>
  <si>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</si>
  <si>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</si>
  <si>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</si>
  <si>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</si>
  <si>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</si>
  <si>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</si>
  <si>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</si>
  <si>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WRS/E1-2</t>
  </si>
  <si>
    <t>CHAGUO LANGU</t>
  </si>
  <si>
    <t>NDQD2016061131</t>
  </si>
  <si>
    <t xml:space="preserve">Each tablet contains Levonorgestrel BP 0.15mg and Ethinyl estradiol 0.03mg </t>
  </si>
  <si>
    <t xml:space="preserve">Levonorgestrel BP 0.15mg </t>
  </si>
  <si>
    <t>Ethinyl estradiol 0.03mg</t>
  </si>
  <si>
    <t>22nd July 2016</t>
  </si>
  <si>
    <t>Relative Ret. Time</t>
  </si>
  <si>
    <t>RESOLUTION</t>
  </si>
  <si>
    <t>The Resolution should be NLT 2.5 between the two peaks</t>
  </si>
  <si>
    <t>The Relative Retention times are about 0.7 and 1.0 for ethinyl estradiol and Levonorgestrel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</si>
  <si>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3.0%.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</si>
</sst>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48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2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10" fontId="8" fillId="0" borderId="0" xfId="0" applyNumberFormat="1" applyFont="1" applyFill="1" applyBorder="1"/>
    <xf numFmtId="0" fontId="12" fillId="0" borderId="0" xfId="0" applyFont="1" applyFill="1" applyAlignment="1">
      <alignment horizontal="left"/>
    </xf>
    <xf numFmtId="0" fontId="22" fillId="0" borderId="48" xfId="0" applyFont="1" applyFill="1" applyBorder="1" applyAlignment="1">
      <alignment horizontal="left"/>
    </xf>
    <xf numFmtId="2" fontId="2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7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38" zoomScale="90" zoomScaleNormal="90" workbookViewId="0">
      <selection activeCell="B25" sqref="B25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1" t="s">
        <v>98</v>
      </c>
      <c r="B15" s="221"/>
      <c r="C15" s="221"/>
      <c r="D15" s="221"/>
      <c r="E15" s="221"/>
      <c r="F15" s="221"/>
      <c r="G15" s="221"/>
    </row>
    <row r="16" spans="1:8" ht="16.5" customHeight="1" x14ac:dyDescent="0.3">
      <c r="A16" s="138" t="s">
        <v>69</v>
      </c>
      <c r="B16" s="164" t="s">
        <v>99</v>
      </c>
    </row>
    <row r="17" spans="1:7" ht="16.5" customHeight="1" x14ac:dyDescent="0.3">
      <c r="A17" s="165" t="s">
        <v>100</v>
      </c>
      <c r="B17" s="166" t="str">
        <f>'131 ethinyl estradiol'!B18:C18</f>
        <v>CHAGUO LANGU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169" t="str">
        <f>'131 levonoregstrel'!B26:C26</f>
        <v xml:space="preserve">Levornorgestrel 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'131 levonoregstrel'!B28</f>
        <v>99.7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101</v>
      </c>
      <c r="B20" s="203">
        <f>'131 levonoregstrel'!D43</f>
        <v>19.29</v>
      </c>
      <c r="C20" s="104"/>
      <c r="D20" s="104"/>
      <c r="E20" s="104"/>
      <c r="F20" s="104"/>
      <c r="G20" s="218"/>
    </row>
    <row r="21" spans="1:7" ht="16.5" customHeight="1" x14ac:dyDescent="0.3">
      <c r="A21" s="165" t="s">
        <v>102</v>
      </c>
      <c r="B21" s="204">
        <f>'131 levonoregstrel'!D46</f>
        <v>1.5385703999999998E-2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103</v>
      </c>
      <c r="B23" s="171" t="s">
        <v>104</v>
      </c>
      <c r="C23" s="170" t="s">
        <v>105</v>
      </c>
      <c r="D23" s="170" t="s">
        <v>106</v>
      </c>
      <c r="E23" s="170" t="s">
        <v>107</v>
      </c>
      <c r="F23" s="219" t="s">
        <v>123</v>
      </c>
      <c r="G23" s="219" t="s">
        <v>124</v>
      </c>
    </row>
    <row r="24" spans="1:7" ht="16.5" customHeight="1" x14ac:dyDescent="0.3">
      <c r="A24" s="172">
        <v>1</v>
      </c>
      <c r="B24" s="173">
        <v>6349222</v>
      </c>
      <c r="C24" s="173">
        <v>5926.7</v>
      </c>
      <c r="D24" s="174">
        <v>1.17</v>
      </c>
      <c r="E24" s="175">
        <v>10.050000000000001</v>
      </c>
      <c r="F24" s="175">
        <v>1.58</v>
      </c>
      <c r="G24" s="175">
        <v>8.59</v>
      </c>
    </row>
    <row r="25" spans="1:7" ht="16.5" customHeight="1" x14ac:dyDescent="0.3">
      <c r="A25" s="172">
        <v>2</v>
      </c>
      <c r="B25" s="173">
        <v>6341657</v>
      </c>
      <c r="C25" s="173">
        <v>5759.34</v>
      </c>
      <c r="D25" s="174">
        <v>1.583</v>
      </c>
      <c r="E25" s="174">
        <v>10.050000000000001</v>
      </c>
      <c r="F25" s="174">
        <v>1.58</v>
      </c>
      <c r="G25" s="174">
        <v>8.44</v>
      </c>
    </row>
    <row r="26" spans="1:7" ht="16.5" customHeight="1" x14ac:dyDescent="0.3">
      <c r="A26" s="172">
        <v>3</v>
      </c>
      <c r="B26" s="173">
        <v>6351536</v>
      </c>
      <c r="C26" s="173">
        <v>5821.68</v>
      </c>
      <c r="D26" s="174">
        <v>1.57</v>
      </c>
      <c r="E26" s="174">
        <v>10.050000000000001</v>
      </c>
      <c r="F26" s="174">
        <v>1.58</v>
      </c>
      <c r="G26" s="174">
        <v>8.5</v>
      </c>
    </row>
    <row r="27" spans="1:7" ht="16.5" customHeight="1" x14ac:dyDescent="0.3">
      <c r="A27" s="172">
        <v>4</v>
      </c>
      <c r="B27" s="173">
        <v>6340813</v>
      </c>
      <c r="C27" s="173">
        <v>6044.21</v>
      </c>
      <c r="D27" s="174">
        <v>1.58</v>
      </c>
      <c r="E27" s="174">
        <v>10</v>
      </c>
      <c r="F27" s="174">
        <v>1.58</v>
      </c>
      <c r="G27" s="174">
        <v>8.64</v>
      </c>
    </row>
    <row r="28" spans="1:7" ht="16.5" customHeight="1" x14ac:dyDescent="0.3">
      <c r="A28" s="172">
        <v>5</v>
      </c>
      <c r="B28" s="173">
        <v>6337379</v>
      </c>
      <c r="C28" s="173">
        <v>6275.02</v>
      </c>
      <c r="D28" s="174">
        <v>1.58</v>
      </c>
      <c r="E28" s="174">
        <v>10.050000000000001</v>
      </c>
      <c r="F28" s="174">
        <v>1.58</v>
      </c>
      <c r="G28" s="174">
        <v>8.8000000000000007</v>
      </c>
    </row>
    <row r="29" spans="1:7" ht="16.5" customHeight="1" x14ac:dyDescent="0.3">
      <c r="A29" s="172">
        <v>6</v>
      </c>
      <c r="B29" s="176">
        <v>6335180</v>
      </c>
      <c r="C29" s="176">
        <v>6368.5</v>
      </c>
      <c r="D29" s="177">
        <v>1.58</v>
      </c>
      <c r="E29" s="177">
        <v>10.039999999999999</v>
      </c>
      <c r="F29" s="177">
        <v>1.58</v>
      </c>
      <c r="G29" s="177">
        <v>8.86</v>
      </c>
    </row>
    <row r="30" spans="1:7" ht="16.5" customHeight="1" x14ac:dyDescent="0.3">
      <c r="A30" s="178" t="s">
        <v>108</v>
      </c>
      <c r="B30" s="179">
        <f t="shared" ref="B30:G30" si="0">AVERAGE(B24:B29)</f>
        <v>6342631.166666667</v>
      </c>
      <c r="C30" s="180">
        <f t="shared" si="0"/>
        <v>6032.5749999999998</v>
      </c>
      <c r="D30" s="181">
        <f t="shared" si="0"/>
        <v>1.5105000000000002</v>
      </c>
      <c r="E30" s="181">
        <f t="shared" si="0"/>
        <v>10.040000000000001</v>
      </c>
      <c r="F30" s="181">
        <f t="shared" si="0"/>
        <v>1.58</v>
      </c>
      <c r="G30" s="181">
        <f t="shared" si="0"/>
        <v>8.6383333333333336</v>
      </c>
    </row>
    <row r="31" spans="1:7" ht="16.5" customHeight="1" x14ac:dyDescent="0.3">
      <c r="A31" s="182" t="s">
        <v>109</v>
      </c>
      <c r="B31" s="183">
        <f>(STDEV(B24:B29)/B30)</f>
        <v>1.0220059169886405E-3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110</v>
      </c>
      <c r="B34" s="191" t="s">
        <v>111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112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113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125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126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114</v>
      </c>
    </row>
    <row r="41" spans="1:7" ht="16.5" customHeight="1" x14ac:dyDescent="0.3">
      <c r="A41" s="168" t="s">
        <v>59</v>
      </c>
      <c r="B41" s="165" t="str">
        <f>'131 levonoregstrel'!B87:C87</f>
        <v xml:space="preserve">Levornorgestrel </v>
      </c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>
        <f>'131 levonoregstrel'!B89</f>
        <v>99.7</v>
      </c>
      <c r="C42" s="104"/>
      <c r="D42" s="104"/>
      <c r="E42" s="104"/>
      <c r="F42" s="104"/>
      <c r="G42" s="104"/>
    </row>
    <row r="43" spans="1:7" ht="16.5" customHeight="1" x14ac:dyDescent="0.3">
      <c r="A43" s="165" t="s">
        <v>101</v>
      </c>
      <c r="B43" s="169">
        <f>'131 levonoregstrel'!D105</f>
        <v>19.29</v>
      </c>
      <c r="C43" s="104"/>
      <c r="D43" s="104"/>
      <c r="E43" s="104"/>
      <c r="F43" s="104"/>
      <c r="G43" s="104"/>
    </row>
    <row r="44" spans="1:7" ht="16.5" customHeight="1" x14ac:dyDescent="0.3">
      <c r="A44" s="165" t="s">
        <v>102</v>
      </c>
      <c r="B44" s="193">
        <f>'131 levonoregstrel'!D108</f>
        <v>4.6157111999999988E-4</v>
      </c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103</v>
      </c>
      <c r="B46" s="171" t="s">
        <v>104</v>
      </c>
      <c r="C46" s="170" t="s">
        <v>105</v>
      </c>
      <c r="D46" s="170" t="s">
        <v>106</v>
      </c>
      <c r="E46" s="170" t="s">
        <v>107</v>
      </c>
      <c r="F46" s="219" t="s">
        <v>123</v>
      </c>
      <c r="G46" s="219" t="s">
        <v>124</v>
      </c>
    </row>
    <row r="47" spans="1:7" ht="16.5" customHeight="1" x14ac:dyDescent="0.3">
      <c r="A47" s="172">
        <v>1</v>
      </c>
      <c r="B47" s="205">
        <v>822036</v>
      </c>
      <c r="C47" s="205">
        <v>8396.2000000000007</v>
      </c>
      <c r="D47" s="206">
        <v>1.1000000000000001</v>
      </c>
      <c r="E47" s="207">
        <v>6</v>
      </c>
      <c r="F47" s="175"/>
      <c r="G47" s="175"/>
    </row>
    <row r="48" spans="1:7" ht="16.5" customHeight="1" x14ac:dyDescent="0.3">
      <c r="A48" s="172">
        <v>2</v>
      </c>
      <c r="B48" s="205">
        <v>818142</v>
      </c>
      <c r="C48" s="205">
        <v>8437.2000000000007</v>
      </c>
      <c r="D48" s="206">
        <v>1.2</v>
      </c>
      <c r="E48" s="206">
        <v>6</v>
      </c>
      <c r="F48" s="174"/>
      <c r="G48" s="174"/>
    </row>
    <row r="49" spans="1:9" ht="16.5" customHeight="1" x14ac:dyDescent="0.3">
      <c r="A49" s="172">
        <v>3</v>
      </c>
      <c r="B49" s="205">
        <v>818470</v>
      </c>
      <c r="C49" s="205">
        <v>8390.2999999999993</v>
      </c>
      <c r="D49" s="206">
        <v>1.2</v>
      </c>
      <c r="E49" s="206">
        <v>6</v>
      </c>
      <c r="F49" s="174"/>
      <c r="G49" s="174"/>
    </row>
    <row r="50" spans="1:9" ht="16.5" customHeight="1" x14ac:dyDescent="0.3">
      <c r="A50" s="172">
        <v>4</v>
      </c>
      <c r="B50" s="205">
        <v>817352</v>
      </c>
      <c r="C50" s="205">
        <v>8429.7000000000007</v>
      </c>
      <c r="D50" s="206">
        <v>1.2</v>
      </c>
      <c r="E50" s="206">
        <v>6</v>
      </c>
      <c r="F50" s="174"/>
      <c r="G50" s="174"/>
    </row>
    <row r="51" spans="1:9" ht="16.5" customHeight="1" x14ac:dyDescent="0.3">
      <c r="A51" s="172">
        <v>5</v>
      </c>
      <c r="B51" s="205">
        <v>819930</v>
      </c>
      <c r="C51" s="205">
        <v>8339.2000000000007</v>
      </c>
      <c r="D51" s="206">
        <v>1.1000000000000001</v>
      </c>
      <c r="E51" s="206">
        <v>6</v>
      </c>
      <c r="F51" s="174"/>
      <c r="G51" s="174"/>
    </row>
    <row r="52" spans="1:9" ht="16.5" customHeight="1" x14ac:dyDescent="0.3">
      <c r="A52" s="172">
        <v>6</v>
      </c>
      <c r="B52" s="208">
        <v>817218</v>
      </c>
      <c r="C52" s="208">
        <v>8351.5</v>
      </c>
      <c r="D52" s="209">
        <v>1.1000000000000001</v>
      </c>
      <c r="E52" s="209">
        <v>6</v>
      </c>
      <c r="F52" s="177"/>
      <c r="G52" s="177"/>
    </row>
    <row r="53" spans="1:9" ht="16.5" customHeight="1" x14ac:dyDescent="0.3">
      <c r="A53" s="178" t="s">
        <v>108</v>
      </c>
      <c r="B53" s="179">
        <f>AVERAGE(B47:B52)</f>
        <v>818858</v>
      </c>
      <c r="C53" s="180">
        <f>AVERAGE(C47:C52)</f>
        <v>8390.6833333333343</v>
      </c>
      <c r="D53" s="181">
        <f>AVERAGE(D47:D52)</f>
        <v>1.1500000000000001</v>
      </c>
      <c r="E53" s="181">
        <f>AVERAGE(E47:E52)</f>
        <v>6</v>
      </c>
      <c r="F53" s="181"/>
      <c r="G53" s="181" t="e">
        <f>AVERAGE(G47:G52)</f>
        <v>#DIV/0!</v>
      </c>
    </row>
    <row r="54" spans="1:9" ht="16.5" customHeight="1" x14ac:dyDescent="0.3">
      <c r="A54" s="182" t="s">
        <v>109</v>
      </c>
      <c r="B54" s="183">
        <f>(STDEV(B47:B52)/B53)</f>
        <v>2.2431593838487308E-3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6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110</v>
      </c>
      <c r="B57" s="191" t="s">
        <v>127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112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113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7"/>
      <c r="F60" s="217"/>
      <c r="H60" s="1"/>
      <c r="I60" s="1"/>
    </row>
    <row r="61" spans="1:9" ht="15" customHeight="1" x14ac:dyDescent="0.3">
      <c r="B61" s="222" t="s">
        <v>4</v>
      </c>
      <c r="C61" s="222"/>
      <c r="G61" s="197" t="s">
        <v>3</v>
      </c>
      <c r="H61" s="198"/>
      <c r="I61" s="197" t="s">
        <v>2</v>
      </c>
    </row>
    <row r="62" spans="1:9" ht="36" customHeight="1" x14ac:dyDescent="0.3">
      <c r="A62" s="199" t="s">
        <v>1</v>
      </c>
      <c r="B62" s="200"/>
      <c r="C62" s="200"/>
      <c r="G62" s="200"/>
      <c r="I62" s="200"/>
    </row>
    <row r="63" spans="1:9" ht="41.25" customHeight="1" x14ac:dyDescent="0.3">
      <c r="A63" s="199" t="s">
        <v>0</v>
      </c>
      <c r="B63" s="201"/>
      <c r="C63" s="201"/>
      <c r="G63" s="201"/>
      <c r="I63" s="202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19" workbookViewId="0">
      <selection activeCell="E53" sqref="E53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1" t="s">
        <v>98</v>
      </c>
      <c r="B15" s="221"/>
      <c r="C15" s="221"/>
      <c r="D15" s="221"/>
      <c r="E15" s="221"/>
      <c r="F15" s="221"/>
      <c r="G15" s="221"/>
    </row>
    <row r="16" spans="1:8" ht="16.5" customHeight="1" x14ac:dyDescent="0.3">
      <c r="A16" s="138" t="s">
        <v>69</v>
      </c>
      <c r="B16" s="164" t="s">
        <v>99</v>
      </c>
    </row>
    <row r="17" spans="1:7" ht="16.5" customHeight="1" x14ac:dyDescent="0.3">
      <c r="A17" s="165" t="s">
        <v>100</v>
      </c>
      <c r="B17" s="166" t="str">
        <f>'131 ethinyl estradiol'!B18:C18</f>
        <v>CHAGUO LANGU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220" t="str">
        <f>'131 ethinyl estradiol'!B26:C26</f>
        <v>ETHINYL ESTRADIOL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'131 ethinyl estradiol'!B28</f>
        <v>99.8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101</v>
      </c>
      <c r="B20" s="203">
        <f>'131 ethinyl estradiol'!D43</f>
        <v>14.69</v>
      </c>
      <c r="C20" s="104"/>
      <c r="D20" s="104"/>
      <c r="E20" s="104"/>
      <c r="F20" s="104"/>
      <c r="G20" s="218"/>
    </row>
    <row r="21" spans="1:7" ht="16.5" customHeight="1" x14ac:dyDescent="0.3">
      <c r="A21" s="165" t="s">
        <v>102</v>
      </c>
      <c r="B21" s="204">
        <f>'131 ethinyl estradiol'!D46</f>
        <v>2.9321239999999999E-3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103</v>
      </c>
      <c r="B23" s="171" t="s">
        <v>104</v>
      </c>
      <c r="C23" s="170" t="s">
        <v>105</v>
      </c>
      <c r="D23" s="170" t="s">
        <v>106</v>
      </c>
      <c r="E23" s="170" t="s">
        <v>107</v>
      </c>
      <c r="F23" s="219" t="s">
        <v>123</v>
      </c>
      <c r="G23" s="219" t="s">
        <v>124</v>
      </c>
    </row>
    <row r="24" spans="1:7" ht="16.5" customHeight="1" x14ac:dyDescent="0.3">
      <c r="A24" s="172">
        <v>1</v>
      </c>
      <c r="B24" s="173">
        <v>2651329</v>
      </c>
      <c r="C24" s="173">
        <v>5475.59</v>
      </c>
      <c r="D24" s="174">
        <v>1.19</v>
      </c>
      <c r="E24" s="175">
        <v>6.34</v>
      </c>
      <c r="F24" s="175">
        <v>1</v>
      </c>
      <c r="G24" s="175">
        <v>9.2100000000000009</v>
      </c>
    </row>
    <row r="25" spans="1:7" ht="16.5" customHeight="1" x14ac:dyDescent="0.3">
      <c r="A25" s="172">
        <v>2</v>
      </c>
      <c r="B25" s="173">
        <v>2654323</v>
      </c>
      <c r="C25" s="173">
        <v>5344.68</v>
      </c>
      <c r="D25" s="174">
        <v>1.2</v>
      </c>
      <c r="E25" s="174">
        <v>6.35</v>
      </c>
      <c r="F25" s="174">
        <v>1</v>
      </c>
      <c r="G25" s="174">
        <v>9.1</v>
      </c>
    </row>
    <row r="26" spans="1:7" ht="16.5" customHeight="1" x14ac:dyDescent="0.3">
      <c r="A26" s="172">
        <v>3</v>
      </c>
      <c r="B26" s="173">
        <v>2654604</v>
      </c>
      <c r="C26" s="173">
        <v>5408.76</v>
      </c>
      <c r="D26" s="174">
        <v>1.19</v>
      </c>
      <c r="E26" s="174">
        <v>6.34</v>
      </c>
      <c r="F26" s="174">
        <v>1</v>
      </c>
      <c r="G26" s="174">
        <v>9.18</v>
      </c>
    </row>
    <row r="27" spans="1:7" ht="16.5" customHeight="1" x14ac:dyDescent="0.3">
      <c r="A27" s="172">
        <v>4</v>
      </c>
      <c r="B27" s="173">
        <v>2650403</v>
      </c>
      <c r="C27" s="173">
        <v>5583.85</v>
      </c>
      <c r="D27" s="174">
        <v>1.18</v>
      </c>
      <c r="E27" s="174">
        <v>6.35</v>
      </c>
      <c r="F27" s="174">
        <v>1</v>
      </c>
      <c r="G27" s="174">
        <v>9.27</v>
      </c>
    </row>
    <row r="28" spans="1:7" ht="16.5" customHeight="1" x14ac:dyDescent="0.3">
      <c r="A28" s="172">
        <v>5</v>
      </c>
      <c r="B28" s="173">
        <v>2644899</v>
      </c>
      <c r="C28" s="173">
        <v>5768.95</v>
      </c>
      <c r="D28" s="174">
        <v>1.17</v>
      </c>
      <c r="E28" s="174">
        <v>6.34</v>
      </c>
      <c r="F28" s="174">
        <v>1</v>
      </c>
      <c r="G28" s="174">
        <v>9.39</v>
      </c>
    </row>
    <row r="29" spans="1:7" ht="16.5" customHeight="1" x14ac:dyDescent="0.3">
      <c r="A29" s="172">
        <v>6</v>
      </c>
      <c r="B29" s="176">
        <v>2645405</v>
      </c>
      <c r="C29" s="176">
        <v>5838.48</v>
      </c>
      <c r="D29" s="177">
        <v>1.1499999999999999</v>
      </c>
      <c r="E29" s="177">
        <v>6.34</v>
      </c>
      <c r="F29" s="177">
        <v>1</v>
      </c>
      <c r="G29" s="177">
        <v>9.5</v>
      </c>
    </row>
    <row r="30" spans="1:7" ht="16.5" customHeight="1" x14ac:dyDescent="0.3">
      <c r="A30" s="178" t="s">
        <v>108</v>
      </c>
      <c r="B30" s="179">
        <f t="shared" ref="B30:G30" si="0">AVERAGE(B24:B29)</f>
        <v>2650160.5</v>
      </c>
      <c r="C30" s="180">
        <f t="shared" si="0"/>
        <v>5570.0516666666663</v>
      </c>
      <c r="D30" s="181">
        <f t="shared" si="0"/>
        <v>1.18</v>
      </c>
      <c r="E30" s="181">
        <f t="shared" si="0"/>
        <v>6.3433333333333337</v>
      </c>
      <c r="F30" s="181">
        <f t="shared" si="0"/>
        <v>1</v>
      </c>
      <c r="G30" s="181">
        <f t="shared" si="0"/>
        <v>9.2750000000000004</v>
      </c>
    </row>
    <row r="31" spans="1:7" ht="16.5" customHeight="1" x14ac:dyDescent="0.3">
      <c r="A31" s="182" t="s">
        <v>109</v>
      </c>
      <c r="B31" s="183">
        <f>(STDEV(B24:B29)/B30)</f>
        <v>1.5901324840840538E-3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110</v>
      </c>
      <c r="B34" s="191" t="s">
        <v>111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112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113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125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126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114</v>
      </c>
    </row>
    <row r="41" spans="1:7" ht="16.5" customHeight="1" x14ac:dyDescent="0.3">
      <c r="A41" s="168" t="s">
        <v>59</v>
      </c>
      <c r="B41" s="165"/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/>
      <c r="C42" s="104"/>
      <c r="D42" s="104"/>
      <c r="E42" s="104"/>
      <c r="F42" s="104"/>
      <c r="G42" s="104"/>
    </row>
    <row r="43" spans="1:7" ht="16.5" customHeight="1" x14ac:dyDescent="0.3">
      <c r="A43" s="165" t="s">
        <v>101</v>
      </c>
      <c r="B43" s="169"/>
      <c r="C43" s="104"/>
      <c r="D43" s="104"/>
      <c r="E43" s="104"/>
      <c r="F43" s="104"/>
      <c r="G43" s="104"/>
    </row>
    <row r="44" spans="1:7" ht="16.5" customHeight="1" x14ac:dyDescent="0.3">
      <c r="A44" s="165" t="s">
        <v>102</v>
      </c>
      <c r="B44" s="193"/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103</v>
      </c>
      <c r="B46" s="171" t="s">
        <v>104</v>
      </c>
      <c r="C46" s="170" t="s">
        <v>105</v>
      </c>
      <c r="D46" s="170" t="s">
        <v>106</v>
      </c>
      <c r="E46" s="170" t="s">
        <v>107</v>
      </c>
      <c r="F46" s="219" t="s">
        <v>123</v>
      </c>
      <c r="G46" s="219" t="s">
        <v>124</v>
      </c>
    </row>
    <row r="47" spans="1:7" ht="16.5" customHeight="1" x14ac:dyDescent="0.3">
      <c r="A47" s="172">
        <v>1</v>
      </c>
      <c r="B47" s="205"/>
      <c r="C47" s="205"/>
      <c r="D47" s="206"/>
      <c r="E47" s="207"/>
      <c r="F47" s="175"/>
      <c r="G47" s="175"/>
    </row>
    <row r="48" spans="1:7" ht="16.5" customHeight="1" x14ac:dyDescent="0.3">
      <c r="A48" s="172">
        <v>2</v>
      </c>
      <c r="B48" s="205"/>
      <c r="C48" s="205"/>
      <c r="D48" s="206"/>
      <c r="E48" s="206"/>
      <c r="F48" s="174"/>
      <c r="G48" s="174"/>
    </row>
    <row r="49" spans="1:9" ht="16.5" customHeight="1" x14ac:dyDescent="0.3">
      <c r="A49" s="172">
        <v>3</v>
      </c>
      <c r="B49" s="205"/>
      <c r="C49" s="205"/>
      <c r="D49" s="206"/>
      <c r="E49" s="206"/>
      <c r="F49" s="174"/>
      <c r="G49" s="174"/>
    </row>
    <row r="50" spans="1:9" ht="16.5" customHeight="1" x14ac:dyDescent="0.3">
      <c r="A50" s="172">
        <v>4</v>
      </c>
      <c r="B50" s="205"/>
      <c r="C50" s="205"/>
      <c r="D50" s="206"/>
      <c r="E50" s="206"/>
      <c r="F50" s="174"/>
      <c r="G50" s="174"/>
    </row>
    <row r="51" spans="1:9" ht="16.5" customHeight="1" x14ac:dyDescent="0.3">
      <c r="A51" s="172">
        <v>5</v>
      </c>
      <c r="B51" s="205"/>
      <c r="C51" s="205"/>
      <c r="D51" s="206"/>
      <c r="E51" s="206"/>
      <c r="F51" s="174"/>
      <c r="G51" s="174"/>
    </row>
    <row r="52" spans="1:9" ht="16.5" customHeight="1" x14ac:dyDescent="0.3">
      <c r="A52" s="172">
        <v>6</v>
      </c>
      <c r="B52" s="208"/>
      <c r="C52" s="208"/>
      <c r="D52" s="209"/>
      <c r="E52" s="209"/>
      <c r="F52" s="177"/>
      <c r="G52" s="177"/>
    </row>
    <row r="53" spans="1:9" ht="16.5" customHeight="1" x14ac:dyDescent="0.3">
      <c r="A53" s="178" t="s">
        <v>108</v>
      </c>
      <c r="B53" s="179" t="e">
        <f>AVERAGE(B47:B52)</f>
        <v>#DIV/0!</v>
      </c>
      <c r="C53" s="180" t="e">
        <f>AVERAGE(C47:C52)</f>
        <v>#DIV/0!</v>
      </c>
      <c r="D53" s="181" t="e">
        <f>AVERAGE(D47:D52)</f>
        <v>#DIV/0!</v>
      </c>
      <c r="E53" s="181"/>
      <c r="F53" s="181"/>
      <c r="G53" s="181" t="e">
        <f>AVERAGE(G47:G52)</f>
        <v>#DIV/0!</v>
      </c>
    </row>
    <row r="54" spans="1:9" ht="16.5" customHeight="1" x14ac:dyDescent="0.3">
      <c r="A54" s="182" t="s">
        <v>109</v>
      </c>
      <c r="B54" s="183" t="e">
        <f>(STDEV(B47:B52)/B53)</f>
        <v>#DIV/0!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0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110</v>
      </c>
      <c r="B57" s="191" t="s">
        <v>127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112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113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17"/>
      <c r="F60" s="217"/>
      <c r="H60" s="1"/>
      <c r="I60" s="1"/>
    </row>
    <row r="61" spans="1:9" ht="15" customHeight="1" x14ac:dyDescent="0.3">
      <c r="B61" s="222" t="s">
        <v>4</v>
      </c>
      <c r="C61" s="222"/>
      <c r="G61" s="216" t="s">
        <v>3</v>
      </c>
      <c r="H61" s="198"/>
      <c r="I61" s="216" t="s">
        <v>2</v>
      </c>
    </row>
    <row r="62" spans="1:9" ht="36" customHeight="1" x14ac:dyDescent="0.3">
      <c r="A62" s="199" t="s">
        <v>1</v>
      </c>
      <c r="B62" s="200"/>
      <c r="C62" s="200"/>
      <c r="G62" s="200"/>
      <c r="I62" s="200"/>
    </row>
    <row r="63" spans="1:9" ht="41.25" customHeight="1" x14ac:dyDescent="0.3">
      <c r="A63" s="199" t="s">
        <v>0</v>
      </c>
      <c r="B63" s="201"/>
      <c r="C63" s="201"/>
      <c r="G63" s="201"/>
      <c r="I63" s="202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64" zoomScale="60" zoomScaleNormal="70" workbookViewId="0">
      <selection activeCell="C83" sqref="C83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44" t="s">
        <v>96</v>
      </c>
      <c r="B1" s="244"/>
      <c r="C1" s="244"/>
      <c r="D1" s="244"/>
      <c r="E1" s="244"/>
      <c r="F1" s="244"/>
      <c r="G1" s="244"/>
    </row>
    <row r="2" spans="1:7" x14ac:dyDescent="0.2">
      <c r="A2" s="244"/>
      <c r="B2" s="244"/>
      <c r="C2" s="244"/>
      <c r="D2" s="244"/>
      <c r="E2" s="244"/>
      <c r="F2" s="244"/>
      <c r="G2" s="244"/>
    </row>
    <row r="3" spans="1:7" x14ac:dyDescent="0.2">
      <c r="A3" s="244"/>
      <c r="B3" s="244"/>
      <c r="C3" s="244"/>
      <c r="D3" s="244"/>
      <c r="E3" s="244"/>
      <c r="F3" s="244"/>
      <c r="G3" s="244"/>
    </row>
    <row r="4" spans="1:7" x14ac:dyDescent="0.2">
      <c r="A4" s="244"/>
      <c r="B4" s="244"/>
      <c r="C4" s="244"/>
      <c r="D4" s="244"/>
      <c r="E4" s="244"/>
      <c r="F4" s="244"/>
      <c r="G4" s="244"/>
    </row>
    <row r="5" spans="1:7" x14ac:dyDescent="0.2">
      <c r="A5" s="244"/>
      <c r="B5" s="244"/>
      <c r="C5" s="244"/>
      <c r="D5" s="244"/>
      <c r="E5" s="244"/>
      <c r="F5" s="244"/>
      <c r="G5" s="244"/>
    </row>
    <row r="6" spans="1:7" x14ac:dyDescent="0.2">
      <c r="A6" s="244"/>
      <c r="B6" s="244"/>
      <c r="C6" s="244"/>
      <c r="D6" s="244"/>
      <c r="E6" s="244"/>
      <c r="F6" s="244"/>
      <c r="G6" s="244"/>
    </row>
    <row r="7" spans="1:7" x14ac:dyDescent="0.2">
      <c r="A7" s="244"/>
      <c r="B7" s="244"/>
      <c r="C7" s="244"/>
      <c r="D7" s="244"/>
      <c r="E7" s="244"/>
      <c r="F7" s="244"/>
      <c r="G7" s="244"/>
    </row>
    <row r="8" spans="1:7" x14ac:dyDescent="0.2">
      <c r="A8" s="245" t="s">
        <v>95</v>
      </c>
      <c r="B8" s="245"/>
      <c r="C8" s="245"/>
      <c r="D8" s="245"/>
      <c r="E8" s="245"/>
      <c r="F8" s="245"/>
      <c r="G8" s="245"/>
    </row>
    <row r="9" spans="1:7" x14ac:dyDescent="0.2">
      <c r="A9" s="245"/>
      <c r="B9" s="245"/>
      <c r="C9" s="245"/>
      <c r="D9" s="245"/>
      <c r="E9" s="245"/>
      <c r="F9" s="245"/>
      <c r="G9" s="245"/>
    </row>
    <row r="10" spans="1:7" x14ac:dyDescent="0.2">
      <c r="A10" s="245"/>
      <c r="B10" s="245"/>
      <c r="C10" s="245"/>
      <c r="D10" s="245"/>
      <c r="E10" s="245"/>
      <c r="F10" s="245"/>
      <c r="G10" s="245"/>
    </row>
    <row r="11" spans="1:7" x14ac:dyDescent="0.2">
      <c r="A11" s="245"/>
      <c r="B11" s="245"/>
      <c r="C11" s="245"/>
      <c r="D11" s="245"/>
      <c r="E11" s="245"/>
      <c r="F11" s="245"/>
      <c r="G11" s="245"/>
    </row>
    <row r="12" spans="1:7" x14ac:dyDescent="0.2">
      <c r="A12" s="245"/>
      <c r="B12" s="245"/>
      <c r="C12" s="245"/>
      <c r="D12" s="245"/>
      <c r="E12" s="245"/>
      <c r="F12" s="245"/>
      <c r="G12" s="245"/>
    </row>
    <row r="13" spans="1:7" x14ac:dyDescent="0.2">
      <c r="A13" s="245"/>
      <c r="B13" s="245"/>
      <c r="C13" s="245"/>
      <c r="D13" s="245"/>
      <c r="E13" s="245"/>
      <c r="F13" s="245"/>
      <c r="G13" s="245"/>
    </row>
    <row r="14" spans="1:7" x14ac:dyDescent="0.2">
      <c r="A14" s="245"/>
      <c r="B14" s="245"/>
      <c r="C14" s="245"/>
      <c r="D14" s="245"/>
      <c r="E14" s="245"/>
      <c r="F14" s="245"/>
      <c r="G14" s="245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46" t="s">
        <v>94</v>
      </c>
      <c r="B16" s="247"/>
      <c r="C16" s="247"/>
      <c r="D16" s="247"/>
      <c r="E16" s="247"/>
      <c r="F16" s="247"/>
      <c r="G16" s="247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43" t="s">
        <v>117</v>
      </c>
      <c r="C18" s="243"/>
      <c r="D18" s="161"/>
      <c r="E18" s="161"/>
      <c r="F18" s="3"/>
      <c r="G18" s="3"/>
    </row>
    <row r="19" spans="1:7" ht="26.25" customHeight="1" x14ac:dyDescent="0.4">
      <c r="A19" s="155" t="s">
        <v>91</v>
      </c>
      <c r="B19" s="212" t="s">
        <v>118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6" t="s">
        <v>120</v>
      </c>
      <c r="C20" s="236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119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97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122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43" t="s">
        <v>86</v>
      </c>
      <c r="C26" s="243"/>
      <c r="D26" s="3"/>
      <c r="E26" s="3"/>
      <c r="F26" s="3"/>
      <c r="G26" s="3"/>
    </row>
    <row r="27" spans="1:7" ht="26.25" customHeight="1" x14ac:dyDescent="0.4">
      <c r="A27" s="12" t="s">
        <v>58</v>
      </c>
      <c r="B27" s="236" t="s">
        <v>85</v>
      </c>
      <c r="C27" s="236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8" t="s">
        <v>84</v>
      </c>
      <c r="D29" s="229"/>
      <c r="E29" s="229"/>
      <c r="F29" s="229"/>
      <c r="G29" s="237"/>
    </row>
    <row r="30" spans="1:7" ht="19.5" customHeight="1" thickBot="1" x14ac:dyDescent="0.35">
      <c r="A30" s="12" t="s">
        <v>54</v>
      </c>
      <c r="B30" s="211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8" t="s">
        <v>83</v>
      </c>
      <c r="D31" s="229"/>
      <c r="E31" s="229"/>
      <c r="F31" s="229"/>
      <c r="G31" s="237"/>
    </row>
    <row r="32" spans="1:7" ht="27" customHeight="1" thickBot="1" x14ac:dyDescent="0.45">
      <c r="A32" s="12" t="s">
        <v>51</v>
      </c>
      <c r="B32" s="98">
        <v>1</v>
      </c>
      <c r="C32" s="228" t="s">
        <v>82</v>
      </c>
      <c r="D32" s="229"/>
      <c r="E32" s="229"/>
      <c r="F32" s="229"/>
      <c r="G32" s="237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211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50</v>
      </c>
      <c r="C36" s="3"/>
      <c r="D36" s="230" t="s">
        <v>46</v>
      </c>
      <c r="E36" s="238"/>
      <c r="F36" s="230" t="s">
        <v>45</v>
      </c>
      <c r="G36" s="231"/>
    </row>
    <row r="37" spans="1:7" ht="26.25" customHeight="1" x14ac:dyDescent="0.4">
      <c r="A37" s="23" t="s">
        <v>44</v>
      </c>
      <c r="B37" s="126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6305417</v>
      </c>
      <c r="E38" s="151">
        <f>IF(ISBLANK(D38),"-",$D$48/$D$45*D38)</f>
        <v>6147346.5887553804</v>
      </c>
      <c r="F38" s="88">
        <v>6012279</v>
      </c>
      <c r="G38" s="85">
        <f>IF(ISBLANK(F38),"-",$D$48/$F$45*F38)</f>
        <v>6095387.5778278224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6305392</v>
      </c>
      <c r="E39" s="150">
        <f>IF(ISBLANK(D39),"-",$D$48/$D$45*D39)</f>
        <v>6147322.2154800333</v>
      </c>
      <c r="F39" s="83">
        <v>6028212</v>
      </c>
      <c r="G39" s="80">
        <f>IF(ISBLANK(F39),"-",$D$48/$F$45*F39)</f>
        <v>6111540.8219266953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6309221</v>
      </c>
      <c r="E40" s="150">
        <f>IF(ISBLANK(D40),"-",$D$48/$D$45*D40)</f>
        <v>6151055.2263321858</v>
      </c>
      <c r="F40" s="83">
        <v>6021204</v>
      </c>
      <c r="G40" s="80">
        <f>IF(ISBLANK(F40),"-",$D$48/$F$45*F40)</f>
        <v>6104435.9493575059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6306676.666666667</v>
      </c>
      <c r="E42" s="73">
        <f>AVERAGE(E38:E41)</f>
        <v>6148574.6768558668</v>
      </c>
      <c r="F42" s="148">
        <f>AVERAGE(F38:F41)</f>
        <v>6020565</v>
      </c>
      <c r="G42" s="147">
        <f>AVERAGE(G38:G41)</f>
        <v>6103788.1163706742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19.29</v>
      </c>
      <c r="E43" s="3"/>
      <c r="F43" s="68">
        <v>18.55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19.29</v>
      </c>
      <c r="E44" s="13"/>
      <c r="F44" s="67">
        <f>F43*$B$34</f>
        <v>18.55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1250</v>
      </c>
      <c r="C45" s="64" t="s">
        <v>31</v>
      </c>
      <c r="D45" s="65">
        <f>D44*$B$30/100</f>
        <v>19.232129999999998</v>
      </c>
      <c r="E45" s="63"/>
      <c r="F45" s="65">
        <f>F44*$B$30/100</f>
        <v>18.494350000000001</v>
      </c>
      <c r="G45" s="3"/>
    </row>
    <row r="46" spans="1:7" ht="19.5" customHeight="1" thickBot="1" x14ac:dyDescent="0.35">
      <c r="A46" s="232" t="s">
        <v>9</v>
      </c>
      <c r="B46" s="233"/>
      <c r="C46" s="64" t="s">
        <v>30</v>
      </c>
      <c r="D46" s="67">
        <f>D45/$B$45</f>
        <v>1.5385703999999998E-2</v>
      </c>
      <c r="E46" s="63"/>
      <c r="F46" s="62">
        <f>F45/$B$45</f>
        <v>1.479548E-2</v>
      </c>
      <c r="G46" s="3"/>
    </row>
    <row r="47" spans="1:7" ht="27" customHeight="1" thickBot="1" x14ac:dyDescent="0.45">
      <c r="A47" s="234"/>
      <c r="B47" s="235"/>
      <c r="C47" s="146" t="s">
        <v>29</v>
      </c>
      <c r="D47" s="145">
        <v>1.4999999999999999E-2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18.75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18.75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6126181.39661327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4.0965362005354359E-3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 xml:space="preserve">Each tablet contains Levonorgestrel BP 0.15mg and Ethinyl estradiol 0.03mg 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0.15</v>
      </c>
      <c r="C56" s="3" t="str">
        <f>B20</f>
        <v xml:space="preserve">Levonorgestrel BP 0.15mg 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6239977</v>
      </c>
      <c r="E59" s="38">
        <f t="shared" ref="E59:E68" si="0">IF(ISBLANK(D59),"-",D59/$D$50*$D$47*$B$67)</f>
        <v>0.15278629368001506</v>
      </c>
      <c r="F59" s="129">
        <f t="shared" ref="F59:F68" si="1">IF(ISBLANK(D59),"-",E59/$E$70*100)</f>
        <v>100.037336187657</v>
      </c>
      <c r="G59" s="128">
        <f t="shared" ref="G59:G68" si="2">IF(ISBLANK(D59),"-",E59/$B$56*100)</f>
        <v>101.85752912001004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6235321</v>
      </c>
      <c r="E60" s="35">
        <f t="shared" si="0"/>
        <v>0.1526722911791446</v>
      </c>
      <c r="F60" s="124">
        <f t="shared" si="1"/>
        <v>99.96269266937324</v>
      </c>
      <c r="G60" s="29">
        <f t="shared" si="2"/>
        <v>101.78152745276307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6243854</v>
      </c>
      <c r="E61" s="35">
        <f t="shared" si="0"/>
        <v>0.15288122230885415</v>
      </c>
      <c r="F61" s="124">
        <f t="shared" si="1"/>
        <v>100.0994910245097</v>
      </c>
      <c r="G61" s="29">
        <f t="shared" si="2"/>
        <v>101.92081487256944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6234519</v>
      </c>
      <c r="E62" s="35">
        <f t="shared" si="0"/>
        <v>0.15265265415042939</v>
      </c>
      <c r="F62" s="124">
        <f t="shared" si="1"/>
        <v>99.949835259222141</v>
      </c>
      <c r="G62" s="29">
        <f t="shared" si="2"/>
        <v>101.76843610028628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6237468</v>
      </c>
      <c r="E63" s="35">
        <f t="shared" si="0"/>
        <v>0.15272486063132865</v>
      </c>
      <c r="F63" s="124">
        <f t="shared" si="1"/>
        <v>99.997112693805207</v>
      </c>
      <c r="G63" s="29">
        <f t="shared" si="2"/>
        <v>101.81657375421911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6235670</v>
      </c>
      <c r="E64" s="35">
        <f t="shared" si="0"/>
        <v>0.15268083646969524</v>
      </c>
      <c r="F64" s="124">
        <f t="shared" si="1"/>
        <v>99.968287726907818</v>
      </c>
      <c r="G64" s="29">
        <f t="shared" si="2"/>
        <v>101.78722431313017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6236089</v>
      </c>
      <c r="E65" s="35">
        <f t="shared" si="0"/>
        <v>0.15269109571537068</v>
      </c>
      <c r="F65" s="124">
        <f t="shared" si="1"/>
        <v>99.975005002286039</v>
      </c>
      <c r="G65" s="29">
        <f t="shared" si="2"/>
        <v>101.79406381024711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6231334</v>
      </c>
      <c r="E66" s="35">
        <f t="shared" si="0"/>
        <v>0.15257466919225232</v>
      </c>
      <c r="F66" s="124">
        <f t="shared" si="1"/>
        <v>99.898774347337735</v>
      </c>
      <c r="G66" s="29">
        <f t="shared" si="2"/>
        <v>101.71644612816822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6240346</v>
      </c>
      <c r="E67" s="35">
        <f t="shared" si="0"/>
        <v>0.15279532867202994</v>
      </c>
      <c r="F67" s="124">
        <f t="shared" si="1"/>
        <v>100.04325187886121</v>
      </c>
      <c r="G67" s="29">
        <f t="shared" si="2"/>
        <v>101.86355244801997</v>
      </c>
    </row>
    <row r="68" spans="1:7" ht="27" customHeight="1" thickBot="1" x14ac:dyDescent="0.45">
      <c r="A68" s="232" t="s">
        <v>9</v>
      </c>
      <c r="B68" s="239"/>
      <c r="C68" s="116">
        <v>10</v>
      </c>
      <c r="D68" s="130">
        <v>6241903</v>
      </c>
      <c r="E68" s="123">
        <f t="shared" si="0"/>
        <v>0.15283345193101949</v>
      </c>
      <c r="F68" s="122">
        <f t="shared" si="1"/>
        <v>100.06821321003987</v>
      </c>
      <c r="G68" s="121">
        <f t="shared" si="2"/>
        <v>101.88896795401301</v>
      </c>
    </row>
    <row r="69" spans="1:7" ht="19.5" customHeight="1" thickBot="1" x14ac:dyDescent="0.35">
      <c r="A69" s="234"/>
      <c r="B69" s="240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0.15272927039301396</v>
      </c>
      <c r="F70" s="119">
        <f>AVERAGE(F59:F68)</f>
        <v>100</v>
      </c>
      <c r="G70" s="118">
        <f>AVERAGE(G59:G68)</f>
        <v>101.81951359534263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6.111005329264901E-4</v>
      </c>
      <c r="F71" s="117">
        <f>STDEV(F59:F68)/F70</f>
        <v>6.1110053292655136E-4</v>
      </c>
      <c r="G71" s="19">
        <f>STDEV(G59:G68)/G70</f>
        <v>6.1110053292650951E-4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23" t="str">
        <f>B20</f>
        <v xml:space="preserve">Levonorgestrel BP 0.15mg </v>
      </c>
      <c r="D74" s="223"/>
      <c r="E74" s="3" t="s">
        <v>70</v>
      </c>
      <c r="F74" s="3"/>
      <c r="G74" s="110">
        <f>G70</f>
        <v>101.81951359534263</v>
      </c>
    </row>
    <row r="75" spans="1:7" ht="18.75" customHeight="1" x14ac:dyDescent="0.3">
      <c r="A75" s="5"/>
      <c r="B75" s="12"/>
      <c r="C75" s="211"/>
      <c r="D75" s="21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1" t="s">
        <v>67</v>
      </c>
      <c r="C78" s="242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101.81951359534263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6.2221959020431858E-2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101.5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0.4688462969916638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43" t="str">
        <f>B26</f>
        <v xml:space="preserve">Levornorgestrel </v>
      </c>
      <c r="C87" s="243"/>
      <c r="D87" s="3"/>
      <c r="E87" s="3"/>
      <c r="F87" s="3"/>
      <c r="G87" s="3"/>
    </row>
    <row r="88" spans="1:7" ht="26.25" customHeight="1" x14ac:dyDescent="0.4">
      <c r="A88" s="12" t="s">
        <v>58</v>
      </c>
      <c r="B88" s="236" t="str">
        <f>B27</f>
        <v>WRS/L34-1</v>
      </c>
      <c r="C88" s="236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25" t="s">
        <v>55</v>
      </c>
      <c r="D90" s="226"/>
      <c r="E90" s="226"/>
      <c r="F90" s="226"/>
      <c r="G90" s="227"/>
    </row>
    <row r="91" spans="1:7" ht="18.75" customHeight="1" x14ac:dyDescent="0.3">
      <c r="A91" s="12" t="s">
        <v>54</v>
      </c>
      <c r="B91" s="211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21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8" t="s">
        <v>52</v>
      </c>
      <c r="D93" s="229"/>
      <c r="E93" s="229"/>
      <c r="F93" s="229"/>
      <c r="G93" s="229"/>
    </row>
    <row r="94" spans="1:7" ht="27" customHeight="1" thickBot="1" x14ac:dyDescent="0.45">
      <c r="A94" s="12" t="s">
        <v>51</v>
      </c>
      <c r="B94" s="98">
        <v>1</v>
      </c>
      <c r="C94" s="228" t="s">
        <v>50</v>
      </c>
      <c r="D94" s="229"/>
      <c r="E94" s="229"/>
      <c r="F94" s="229"/>
      <c r="G94" s="229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50</v>
      </c>
      <c r="C98" s="3"/>
      <c r="D98" s="213" t="s">
        <v>46</v>
      </c>
      <c r="E98" s="214"/>
      <c r="F98" s="230" t="s">
        <v>45</v>
      </c>
      <c r="G98" s="231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817589</v>
      </c>
      <c r="E100" s="87">
        <f>IF(ISBLANK(D100),"-",$D$110/$D$107*D100)</f>
        <v>531395.24847221817</v>
      </c>
      <c r="F100" s="86">
        <v>777334</v>
      </c>
      <c r="G100" s="85">
        <f>IF(ISBLANK(F100),"-",$D$110/$F$107*F100)</f>
        <v>525386.13144014252</v>
      </c>
    </row>
    <row r="101" spans="1:7" ht="26.25" customHeight="1" x14ac:dyDescent="0.4">
      <c r="A101" s="23" t="s">
        <v>40</v>
      </c>
      <c r="B101" s="28">
        <v>3</v>
      </c>
      <c r="C101" s="22">
        <v>2</v>
      </c>
      <c r="D101" s="83">
        <v>820611</v>
      </c>
      <c r="E101" s="82">
        <f>IF(ISBLANK(D101),"-",$D$110/$D$107*D101)</f>
        <v>533359.40948818473</v>
      </c>
      <c r="F101" s="84">
        <v>775812</v>
      </c>
      <c r="G101" s="80">
        <f>IF(ISBLANK(F101),"-",$D$110/$F$107*F101)</f>
        <v>524357.4388934999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819556</v>
      </c>
      <c r="E102" s="82">
        <f>IF(ISBLANK(D102),"-",$D$110/$D$107*D102)</f>
        <v>532673.70800842135</v>
      </c>
      <c r="F102" s="81">
        <v>775864</v>
      </c>
      <c r="G102" s="80">
        <f>IF(ISBLANK(F102),"-",$D$110/$F$107*F102)</f>
        <v>524392.58476237336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819252</v>
      </c>
      <c r="E104" s="73">
        <f>AVERAGE(E100:E103)</f>
        <v>532476.12198960804</v>
      </c>
      <c r="F104" s="72">
        <f>AVERAGE(F100:F103)</f>
        <v>776336.66666666663</v>
      </c>
      <c r="G104" s="71">
        <f>AVERAGE(G100:G103)</f>
        <v>524712.051698672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f>D43</f>
        <v>19.29</v>
      </c>
      <c r="E105" s="3"/>
      <c r="F105" s="68">
        <f>F43</f>
        <v>18.55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19.29</v>
      </c>
      <c r="E106" s="13"/>
      <c r="F106" s="67">
        <f>F105*$B$96</f>
        <v>18.55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41666.666666666672</v>
      </c>
      <c r="C107" s="64" t="s">
        <v>31</v>
      </c>
      <c r="D107" s="66">
        <f>D106*$B$91/100</f>
        <v>19.232129999999998</v>
      </c>
      <c r="E107" s="63"/>
      <c r="F107" s="65">
        <f>F106*$B$91/100</f>
        <v>18.494350000000001</v>
      </c>
      <c r="G107" s="3"/>
    </row>
    <row r="108" spans="1:7" ht="19.5" customHeight="1" thickBot="1" x14ac:dyDescent="0.35">
      <c r="A108" s="232" t="s">
        <v>9</v>
      </c>
      <c r="B108" s="233"/>
      <c r="C108" s="64" t="s">
        <v>30</v>
      </c>
      <c r="D108" s="58">
        <f>D107/$B$107</f>
        <v>4.6157111999999988E-4</v>
      </c>
      <c r="E108" s="63"/>
      <c r="F108" s="62">
        <f>F107/$B$107</f>
        <v>4.4386439999999995E-4</v>
      </c>
      <c r="G108" s="46"/>
    </row>
    <row r="109" spans="1:7" ht="19.5" customHeight="1" thickBot="1" x14ac:dyDescent="0.35">
      <c r="A109" s="234"/>
      <c r="B109" s="235"/>
      <c r="C109" s="61" t="s">
        <v>29</v>
      </c>
      <c r="D109" s="60">
        <f>$B$56/$B$125</f>
        <v>2.9999999999999997E-4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12.5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12.5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528594.08684413997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8.1629344444918549E-3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213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507818</v>
      </c>
      <c r="E117" s="38">
        <f t="shared" ref="E117:E122" si="3">IF(ISBLANK(D117),"-",D117/$D$112*$D$109*$B$125)</f>
        <v>0.1441043361925842</v>
      </c>
      <c r="F117" s="37">
        <f t="shared" ref="F117:F122" si="4">IF(ISBLANK(D117), "-", E117/$B$56)</f>
        <v>0.96069557461722799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506447</v>
      </c>
      <c r="E118" s="35">
        <f t="shared" si="3"/>
        <v>0.14371528530246208</v>
      </c>
      <c r="F118" s="34">
        <f t="shared" si="4"/>
        <v>0.95810190201641388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509933</v>
      </c>
      <c r="E119" s="35">
        <f t="shared" si="3"/>
        <v>0.14470451316749905</v>
      </c>
      <c r="F119" s="34">
        <f t="shared" si="4"/>
        <v>0.9646967544499937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513542</v>
      </c>
      <c r="E120" s="35">
        <f t="shared" si="3"/>
        <v>0.14572864494171547</v>
      </c>
      <c r="F120" s="34">
        <f t="shared" si="4"/>
        <v>0.97152429961143649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508229</v>
      </c>
      <c r="E121" s="35">
        <f t="shared" si="3"/>
        <v>0.14422096632813503</v>
      </c>
      <c r="F121" s="34">
        <f t="shared" si="4"/>
        <v>0.96147310885423354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506995</v>
      </c>
      <c r="E122" s="31">
        <f t="shared" si="3"/>
        <v>0.1438707921498632</v>
      </c>
      <c r="F122" s="30">
        <f t="shared" si="4"/>
        <v>0.95913861433242142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0.96260504231362132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5.113624531371045E-3</v>
      </c>
      <c r="G125" s="3"/>
    </row>
    <row r="126" spans="1:7" ht="27" customHeight="1" thickBot="1" x14ac:dyDescent="0.45">
      <c r="A126" s="232" t="s">
        <v>9</v>
      </c>
      <c r="B126" s="233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34"/>
      <c r="B127" s="235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23" t="str">
        <f>B20</f>
        <v xml:space="preserve">Levonorgestrel BP 0.15mg </v>
      </c>
      <c r="D129" s="223"/>
      <c r="E129" s="3" t="s">
        <v>5</v>
      </c>
      <c r="F129" s="3"/>
      <c r="G129" s="11">
        <f>F124</f>
        <v>0.96260504231362132</v>
      </c>
    </row>
    <row r="130" spans="1:7" ht="19.5" customHeight="1" thickBot="1" x14ac:dyDescent="0.35">
      <c r="A130" s="210"/>
      <c r="B130" s="210"/>
      <c r="C130" s="9"/>
      <c r="D130" s="9"/>
      <c r="E130" s="9"/>
      <c r="F130" s="9"/>
      <c r="G130" s="9"/>
    </row>
    <row r="131" spans="1:7" ht="18.75" customHeight="1" x14ac:dyDescent="0.3">
      <c r="A131" s="3"/>
      <c r="B131" s="224" t="s">
        <v>4</v>
      </c>
      <c r="C131" s="224"/>
      <c r="D131" s="3"/>
      <c r="E131" s="215" t="s">
        <v>3</v>
      </c>
      <c r="F131" s="8"/>
      <c r="G131" s="215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5" zoomScale="60" zoomScaleNormal="70" workbookViewId="0">
      <selection activeCell="D147" sqref="D147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44" t="s">
        <v>96</v>
      </c>
      <c r="B1" s="244"/>
      <c r="C1" s="244"/>
      <c r="D1" s="244"/>
      <c r="E1" s="244"/>
      <c r="F1" s="244"/>
      <c r="G1" s="244"/>
    </row>
    <row r="2" spans="1:7" x14ac:dyDescent="0.2">
      <c r="A2" s="244"/>
      <c r="B2" s="244"/>
      <c r="C2" s="244"/>
      <c r="D2" s="244"/>
      <c r="E2" s="244"/>
      <c r="F2" s="244"/>
      <c r="G2" s="244"/>
    </row>
    <row r="3" spans="1:7" x14ac:dyDescent="0.2">
      <c r="A3" s="244"/>
      <c r="B3" s="244"/>
      <c r="C3" s="244"/>
      <c r="D3" s="244"/>
      <c r="E3" s="244"/>
      <c r="F3" s="244"/>
      <c r="G3" s="244"/>
    </row>
    <row r="4" spans="1:7" x14ac:dyDescent="0.2">
      <c r="A4" s="244"/>
      <c r="B4" s="244"/>
      <c r="C4" s="244"/>
      <c r="D4" s="244"/>
      <c r="E4" s="244"/>
      <c r="F4" s="244"/>
      <c r="G4" s="244"/>
    </row>
    <row r="5" spans="1:7" x14ac:dyDescent="0.2">
      <c r="A5" s="244"/>
      <c r="B5" s="244"/>
      <c r="C5" s="244"/>
      <c r="D5" s="244"/>
      <c r="E5" s="244"/>
      <c r="F5" s="244"/>
      <c r="G5" s="244"/>
    </row>
    <row r="6" spans="1:7" x14ac:dyDescent="0.2">
      <c r="A6" s="244"/>
      <c r="B6" s="244"/>
      <c r="C6" s="244"/>
      <c r="D6" s="244"/>
      <c r="E6" s="244"/>
      <c r="F6" s="244"/>
      <c r="G6" s="244"/>
    </row>
    <row r="7" spans="1:7" x14ac:dyDescent="0.2">
      <c r="A7" s="244"/>
      <c r="B7" s="244"/>
      <c r="C7" s="244"/>
      <c r="D7" s="244"/>
      <c r="E7" s="244"/>
      <c r="F7" s="244"/>
      <c r="G7" s="244"/>
    </row>
    <row r="8" spans="1:7" x14ac:dyDescent="0.2">
      <c r="A8" s="245" t="s">
        <v>95</v>
      </c>
      <c r="B8" s="245"/>
      <c r="C8" s="245"/>
      <c r="D8" s="245"/>
      <c r="E8" s="245"/>
      <c r="F8" s="245"/>
      <c r="G8" s="245"/>
    </row>
    <row r="9" spans="1:7" x14ac:dyDescent="0.2">
      <c r="A9" s="245"/>
      <c r="B9" s="245"/>
      <c r="C9" s="245"/>
      <c r="D9" s="245"/>
      <c r="E9" s="245"/>
      <c r="F9" s="245"/>
      <c r="G9" s="245"/>
    </row>
    <row r="10" spans="1:7" x14ac:dyDescent="0.2">
      <c r="A10" s="245"/>
      <c r="B10" s="245"/>
      <c r="C10" s="245"/>
      <c r="D10" s="245"/>
      <c r="E10" s="245"/>
      <c r="F10" s="245"/>
      <c r="G10" s="245"/>
    </row>
    <row r="11" spans="1:7" x14ac:dyDescent="0.2">
      <c r="A11" s="245"/>
      <c r="B11" s="245"/>
      <c r="C11" s="245"/>
      <c r="D11" s="245"/>
      <c r="E11" s="245"/>
      <c r="F11" s="245"/>
      <c r="G11" s="245"/>
    </row>
    <row r="12" spans="1:7" x14ac:dyDescent="0.2">
      <c r="A12" s="245"/>
      <c r="B12" s="245"/>
      <c r="C12" s="245"/>
      <c r="D12" s="245"/>
      <c r="E12" s="245"/>
      <c r="F12" s="245"/>
      <c r="G12" s="245"/>
    </row>
    <row r="13" spans="1:7" x14ac:dyDescent="0.2">
      <c r="A13" s="245"/>
      <c r="B13" s="245"/>
      <c r="C13" s="245"/>
      <c r="D13" s="245"/>
      <c r="E13" s="245"/>
      <c r="F13" s="245"/>
      <c r="G13" s="245"/>
    </row>
    <row r="14" spans="1:7" x14ac:dyDescent="0.2">
      <c r="A14" s="245"/>
      <c r="B14" s="245"/>
      <c r="C14" s="245"/>
      <c r="D14" s="245"/>
      <c r="E14" s="245"/>
      <c r="F14" s="245"/>
      <c r="G14" s="245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46" t="s">
        <v>94</v>
      </c>
      <c r="B16" s="247"/>
      <c r="C16" s="247"/>
      <c r="D16" s="247"/>
      <c r="E16" s="247"/>
      <c r="F16" s="247"/>
      <c r="G16" s="247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43" t="str">
        <f>'131 levonoregstrel'!B18:C18</f>
        <v>CHAGUO LANGU</v>
      </c>
      <c r="C18" s="243"/>
      <c r="D18" s="161"/>
      <c r="E18" s="161"/>
      <c r="F18" s="3"/>
      <c r="G18" s="3"/>
    </row>
    <row r="19" spans="1:7" ht="26.25" customHeight="1" x14ac:dyDescent="0.4">
      <c r="A19" s="155" t="s">
        <v>91</v>
      </c>
      <c r="B19" s="160" t="str">
        <f>'131 levonoregstrel'!B19</f>
        <v>NDQD2016061131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6" t="s">
        <v>121</v>
      </c>
      <c r="C20" s="236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119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97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122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43" t="s">
        <v>115</v>
      </c>
      <c r="C26" s="243"/>
      <c r="D26" s="3"/>
      <c r="E26" s="3"/>
      <c r="F26" s="3"/>
      <c r="G26" s="3"/>
    </row>
    <row r="27" spans="1:7" ht="26.25" customHeight="1" x14ac:dyDescent="0.4">
      <c r="A27" s="12" t="s">
        <v>58</v>
      </c>
      <c r="B27" s="236" t="s">
        <v>116</v>
      </c>
      <c r="C27" s="236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99.8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8" t="s">
        <v>84</v>
      </c>
      <c r="D29" s="229"/>
      <c r="E29" s="229"/>
      <c r="F29" s="229"/>
      <c r="G29" s="237"/>
    </row>
    <row r="30" spans="1:7" ht="19.5" customHeight="1" thickBot="1" x14ac:dyDescent="0.35">
      <c r="A30" s="12" t="s">
        <v>54</v>
      </c>
      <c r="B30" s="101">
        <f>B28-B29</f>
        <v>99.8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28" t="s">
        <v>83</v>
      </c>
      <c r="D31" s="229"/>
      <c r="E31" s="229"/>
      <c r="F31" s="229"/>
      <c r="G31" s="237"/>
    </row>
    <row r="32" spans="1:7" ht="27" customHeight="1" thickBot="1" x14ac:dyDescent="0.45">
      <c r="A32" s="12" t="s">
        <v>51</v>
      </c>
      <c r="B32" s="98">
        <v>1</v>
      </c>
      <c r="C32" s="228" t="s">
        <v>82</v>
      </c>
      <c r="D32" s="229"/>
      <c r="E32" s="229"/>
      <c r="F32" s="229"/>
      <c r="G32" s="237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100</v>
      </c>
      <c r="C36" s="3"/>
      <c r="D36" s="230" t="s">
        <v>46</v>
      </c>
      <c r="E36" s="238"/>
      <c r="F36" s="230" t="s">
        <v>45</v>
      </c>
      <c r="G36" s="231"/>
    </row>
    <row r="37" spans="1:7" ht="26.25" customHeight="1" x14ac:dyDescent="0.4">
      <c r="A37" s="23" t="s">
        <v>44</v>
      </c>
      <c r="B37" s="126">
        <v>2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2641169</v>
      </c>
      <c r="E38" s="151">
        <f>IF(ISBLANK(D38),"-",$D$48/$D$45*D38)</f>
        <v>2702309.6567539438</v>
      </c>
      <c r="F38" s="88">
        <v>2801394</v>
      </c>
      <c r="G38" s="85">
        <f>IF(ISBLANK(F38),"-",$D$48/$F$45*F38)</f>
        <v>2718213.0561963175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2642202</v>
      </c>
      <c r="E39" s="150">
        <f>IF(ISBLANK(D39),"-",$D$48/$D$45*D39)</f>
        <v>2703366.5697630798</v>
      </c>
      <c r="F39" s="83">
        <v>2807260</v>
      </c>
      <c r="G39" s="80">
        <f>IF(ISBLANK(F39),"-",$D$48/$F$45*F39)</f>
        <v>2723904.8788344925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2645049</v>
      </c>
      <c r="E40" s="150">
        <f>IF(ISBLANK(D40),"-",$D$48/$D$45*D40)</f>
        <v>2706279.4752200115</v>
      </c>
      <c r="F40" s="83">
        <v>2803182</v>
      </c>
      <c r="G40" s="80">
        <f>IF(ISBLANK(F40),"-",$D$48/$F$45*F40)</f>
        <v>2719947.9656537087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2642806.6666666665</v>
      </c>
      <c r="E42" s="73">
        <f>AVERAGE(E38:E41)</f>
        <v>2703985.233912345</v>
      </c>
      <c r="F42" s="148">
        <f>AVERAGE(F38:F41)</f>
        <v>2803945.3333333335</v>
      </c>
      <c r="G42" s="147">
        <f>AVERAGE(G38:G41)</f>
        <v>2720688.6335615064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14.69</v>
      </c>
      <c r="E43" s="3"/>
      <c r="F43" s="68">
        <v>15.49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14.69</v>
      </c>
      <c r="E44" s="13"/>
      <c r="F44" s="67">
        <f>F43*$B$34</f>
        <v>15.49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5000</v>
      </c>
      <c r="C45" s="64" t="s">
        <v>31</v>
      </c>
      <c r="D45" s="65">
        <f>D44*$B$30/100</f>
        <v>14.66062</v>
      </c>
      <c r="E45" s="63"/>
      <c r="F45" s="65">
        <f>F44*$B$30/100</f>
        <v>15.459020000000001</v>
      </c>
      <c r="G45" s="3"/>
    </row>
    <row r="46" spans="1:7" ht="19.5" customHeight="1" thickBot="1" x14ac:dyDescent="0.35">
      <c r="A46" s="232" t="s">
        <v>9</v>
      </c>
      <c r="B46" s="233"/>
      <c r="C46" s="64" t="s">
        <v>30</v>
      </c>
      <c r="D46" s="67">
        <f>D45/$B$45</f>
        <v>2.9321239999999999E-3</v>
      </c>
      <c r="E46" s="63"/>
      <c r="F46" s="62">
        <f>F45/$B$45</f>
        <v>3.0918040000000001E-3</v>
      </c>
      <c r="G46" s="3"/>
    </row>
    <row r="47" spans="1:7" ht="27" customHeight="1" thickBot="1" x14ac:dyDescent="0.45">
      <c r="A47" s="234"/>
      <c r="B47" s="235"/>
      <c r="C47" s="146" t="s">
        <v>29</v>
      </c>
      <c r="D47" s="145">
        <v>3.0000000000000001E-3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2712336.9337369255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3.4741879097980473E-3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 xml:space="preserve">Each tablet contains Levonorgestrel BP 0.15mg and Ethinyl estradiol 0.03mg 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Ethinyl estradiol 0.03mg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2661227</v>
      </c>
      <c r="E59" s="38">
        <f t="shared" ref="E59:E68" si="0">IF(ISBLANK(D59),"-",D59/$D$50*$D$47*$B$67)</f>
        <v>2.943469485924256E-2</v>
      </c>
      <c r="F59" s="129">
        <f t="shared" ref="F59:F68" si="1">IF(ISBLANK(D59),"-",E59/$E$70*100)</f>
        <v>100.05151405143316</v>
      </c>
      <c r="G59" s="128">
        <f t="shared" ref="G59:G68" si="2">IF(ISBLANK(D59),"-",E59/$B$56*100)</f>
        <v>98.11564953080854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2662413</v>
      </c>
      <c r="E60" s="35">
        <f t="shared" si="0"/>
        <v>2.9447812698533627E-2</v>
      </c>
      <c r="F60" s="124">
        <f t="shared" si="1"/>
        <v>100.09610291802173</v>
      </c>
      <c r="G60" s="29">
        <f t="shared" si="2"/>
        <v>98.159375661778753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2659418</v>
      </c>
      <c r="E61" s="35">
        <f t="shared" si="0"/>
        <v>2.9414686283123211E-2</v>
      </c>
      <c r="F61" s="124">
        <f t="shared" si="1"/>
        <v>99.983502871282397</v>
      </c>
      <c r="G61" s="29">
        <f t="shared" si="2"/>
        <v>98.048954277077371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2656820</v>
      </c>
      <c r="E62" s="35">
        <f t="shared" si="0"/>
        <v>2.9385950915097738E-2</v>
      </c>
      <c r="F62" s="124">
        <f t="shared" si="1"/>
        <v>99.885828440087437</v>
      </c>
      <c r="G62" s="29">
        <f t="shared" si="2"/>
        <v>97.953169716992463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2658796</v>
      </c>
      <c r="E63" s="35">
        <f t="shared" si="0"/>
        <v>2.940780660686769E-2</v>
      </c>
      <c r="F63" s="124">
        <f t="shared" si="1"/>
        <v>99.960118153729184</v>
      </c>
      <c r="G63" s="29">
        <f t="shared" si="2"/>
        <v>98.026022022892306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2659236</v>
      </c>
      <c r="E64" s="35">
        <f t="shared" si="0"/>
        <v>2.9412673258881236E-2</v>
      </c>
      <c r="F64" s="124">
        <f t="shared" si="1"/>
        <v>99.976660397657483</v>
      </c>
      <c r="G64" s="29">
        <f t="shared" si="2"/>
        <v>98.042244196270786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2658375</v>
      </c>
      <c r="E65" s="35">
        <f t="shared" si="0"/>
        <v>2.940315010573654E-2</v>
      </c>
      <c r="F65" s="124">
        <f t="shared" si="1"/>
        <v>99.944290233970491</v>
      </c>
      <c r="G65" s="29">
        <f t="shared" si="2"/>
        <v>98.010500352455139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2659352</v>
      </c>
      <c r="E66" s="35">
        <f t="shared" si="0"/>
        <v>2.9413956285321178E-2</v>
      </c>
      <c r="F66" s="124">
        <f t="shared" si="1"/>
        <v>99.981021534693156</v>
      </c>
      <c r="G66" s="29">
        <f t="shared" si="2"/>
        <v>98.04652095107059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2663512</v>
      </c>
      <c r="E67" s="35">
        <f t="shared" si="0"/>
        <v>2.9459968267994751E-2</v>
      </c>
      <c r="F67" s="124">
        <f t="shared" si="1"/>
        <v>100.13742093183362</v>
      </c>
      <c r="G67" s="29">
        <f t="shared" si="2"/>
        <v>98.199894226649178</v>
      </c>
    </row>
    <row r="68" spans="1:7" ht="27" customHeight="1" thickBot="1" x14ac:dyDescent="0.45">
      <c r="A68" s="232" t="s">
        <v>9</v>
      </c>
      <c r="B68" s="239"/>
      <c r="C68" s="116">
        <v>10</v>
      </c>
      <c r="D68" s="130">
        <v>2659419</v>
      </c>
      <c r="E68" s="123">
        <f t="shared" si="0"/>
        <v>2.9414697343695968E-2</v>
      </c>
      <c r="F68" s="122">
        <f t="shared" si="1"/>
        <v>99.98354046729132</v>
      </c>
      <c r="G68" s="121">
        <f t="shared" si="2"/>
        <v>98.048991145653233</v>
      </c>
    </row>
    <row r="69" spans="1:7" ht="19.5" customHeight="1" thickBot="1" x14ac:dyDescent="0.35">
      <c r="A69" s="234"/>
      <c r="B69" s="240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2.9419539662449451E-2</v>
      </c>
      <c r="F70" s="119">
        <f>AVERAGE(F59:F68)</f>
        <v>99.999999999999986</v>
      </c>
      <c r="G70" s="118">
        <f>AVERAGE(G59:G68)</f>
        <v>98.065132208164826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7.4499258978487251E-4</v>
      </c>
      <c r="F71" s="117">
        <f>STDEV(F59:F68)/F70</f>
        <v>7.4499258978485896E-4</v>
      </c>
      <c r="G71" s="19">
        <f>STDEV(G59:G68)/G70</f>
        <v>7.4499258978487739E-4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23" t="str">
        <f>B20</f>
        <v>Ethinyl estradiol 0.03mg</v>
      </c>
      <c r="D74" s="223"/>
      <c r="E74" s="3" t="s">
        <v>70</v>
      </c>
      <c r="F74" s="3"/>
      <c r="G74" s="110">
        <f>G70</f>
        <v>98.065132208164826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1" t="s">
        <v>67</v>
      </c>
      <c r="C78" s="242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98.065132208164826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7.3057796811357101E-2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98.5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0.61020650418243105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43" t="str">
        <f>B26</f>
        <v>ETHINYL ESTRADIOL</v>
      </c>
      <c r="C87" s="243"/>
      <c r="D87" s="3"/>
      <c r="E87" s="3"/>
      <c r="F87" s="3"/>
      <c r="G87" s="3"/>
    </row>
    <row r="88" spans="1:7" ht="26.25" customHeight="1" x14ac:dyDescent="0.4">
      <c r="A88" s="12" t="s">
        <v>58</v>
      </c>
      <c r="B88" s="236" t="str">
        <f>B27</f>
        <v>WRS/E1-2</v>
      </c>
      <c r="C88" s="236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99.8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25" t="s">
        <v>55</v>
      </c>
      <c r="D90" s="226"/>
      <c r="E90" s="226"/>
      <c r="F90" s="226"/>
      <c r="G90" s="227"/>
    </row>
    <row r="91" spans="1:7" ht="18.75" customHeight="1" x14ac:dyDescent="0.3">
      <c r="A91" s="12" t="s">
        <v>54</v>
      </c>
      <c r="B91" s="101">
        <f>B89-B90</f>
        <v>99.8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28" t="s">
        <v>52</v>
      </c>
      <c r="D93" s="229"/>
      <c r="E93" s="229"/>
      <c r="F93" s="229"/>
      <c r="G93" s="229"/>
    </row>
    <row r="94" spans="1:7" ht="27" customHeight="1" thickBot="1" x14ac:dyDescent="0.45">
      <c r="A94" s="12" t="s">
        <v>51</v>
      </c>
      <c r="B94" s="98">
        <v>1</v>
      </c>
      <c r="C94" s="228" t="s">
        <v>50</v>
      </c>
      <c r="D94" s="229"/>
      <c r="E94" s="229"/>
      <c r="F94" s="229"/>
      <c r="G94" s="229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/>
      <c r="C98" s="3"/>
      <c r="D98" s="42" t="s">
        <v>46</v>
      </c>
      <c r="E98" s="94"/>
      <c r="F98" s="230" t="s">
        <v>45</v>
      </c>
      <c r="G98" s="231"/>
    </row>
    <row r="99" spans="1:7" ht="26.25" customHeight="1" x14ac:dyDescent="0.4">
      <c r="A99" s="23" t="s">
        <v>44</v>
      </c>
      <c r="B99" s="28"/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/>
      <c r="C100" s="89">
        <v>1</v>
      </c>
      <c r="D100" s="88"/>
      <c r="E100" s="87" t="str">
        <f>IF(ISBLANK(D100),"-",$D$110/$D$107*D100)</f>
        <v>-</v>
      </c>
      <c r="F100" s="86"/>
      <c r="G100" s="85" t="str">
        <f>IF(ISBLANK(F100),"-",$D$110/$F$107*F100)</f>
        <v>-</v>
      </c>
    </row>
    <row r="101" spans="1:7" ht="26.25" customHeight="1" x14ac:dyDescent="0.4">
      <c r="A101" s="23" t="s">
        <v>40</v>
      </c>
      <c r="B101" s="28"/>
      <c r="C101" s="22">
        <v>2</v>
      </c>
      <c r="D101" s="83"/>
      <c r="E101" s="82" t="str">
        <f>IF(ISBLANK(D101),"-",$D$110/$D$107*D101)</f>
        <v>-</v>
      </c>
      <c r="F101" s="84"/>
      <c r="G101" s="80" t="str">
        <f>IF(ISBLANK(F101),"-",$D$110/$F$107*F101)</f>
        <v>-</v>
      </c>
    </row>
    <row r="102" spans="1:7" ht="26.25" customHeight="1" x14ac:dyDescent="0.4">
      <c r="A102" s="23" t="s">
        <v>39</v>
      </c>
      <c r="B102" s="28"/>
      <c r="C102" s="22">
        <v>3</v>
      </c>
      <c r="D102" s="83"/>
      <c r="E102" s="82" t="str">
        <f>IF(ISBLANK(D102),"-",$D$110/$D$107*D102)</f>
        <v>-</v>
      </c>
      <c r="F102" s="81"/>
      <c r="G102" s="80" t="str">
        <f>IF(ISBLANK(F102),"-",$D$110/$F$107*F102)</f>
        <v>-</v>
      </c>
    </row>
    <row r="103" spans="1:7" ht="26.25" customHeight="1" x14ac:dyDescent="0.4">
      <c r="A103" s="23" t="s">
        <v>38</v>
      </c>
      <c r="B103" s="28"/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 t="e">
        <f>AVERAGE(D100:D103)</f>
        <v>#DIV/0!</v>
      </c>
      <c r="E104" s="73" t="e">
        <f>AVERAGE(E100:E103)</f>
        <v>#DIV/0!</v>
      </c>
      <c r="F104" s="72" t="e">
        <f>AVERAGE(F100:F103)</f>
        <v>#DIV/0!</v>
      </c>
      <c r="G104" s="71" t="e">
        <f>AVERAGE(G100:G103)</f>
        <v>#DIV/0!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25.01</v>
      </c>
      <c r="E105" s="3"/>
      <c r="F105" s="68">
        <v>24.43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25.01</v>
      </c>
      <c r="E106" s="13"/>
      <c r="F106" s="67">
        <f>F105*$B$96</f>
        <v>24.43</v>
      </c>
      <c r="G106" s="3"/>
    </row>
    <row r="107" spans="1:7" ht="19.5" customHeight="1" thickBot="1" x14ac:dyDescent="0.35">
      <c r="A107" s="23" t="s">
        <v>32</v>
      </c>
      <c r="B107" s="22" t="e">
        <f>(B106/B105)*(B104/B103)*(B102/B101)*(B100/B99)*B98</f>
        <v>#DIV/0!</v>
      </c>
      <c r="C107" s="64" t="s">
        <v>31</v>
      </c>
      <c r="D107" s="66">
        <f>D106*$B$91/100</f>
        <v>24.959980000000002</v>
      </c>
      <c r="E107" s="63"/>
      <c r="F107" s="65">
        <f>F106*$B$91/100</f>
        <v>24.381140000000002</v>
      </c>
      <c r="G107" s="3"/>
    </row>
    <row r="108" spans="1:7" ht="19.5" customHeight="1" thickBot="1" x14ac:dyDescent="0.35">
      <c r="A108" s="232" t="s">
        <v>9</v>
      </c>
      <c r="B108" s="233"/>
      <c r="C108" s="64" t="s">
        <v>30</v>
      </c>
      <c r="D108" s="58" t="e">
        <f>D107/$B$107</f>
        <v>#DIV/0!</v>
      </c>
      <c r="E108" s="63"/>
      <c r="F108" s="62" t="e">
        <f>F107/$B$107</f>
        <v>#DIV/0!</v>
      </c>
      <c r="G108" s="46"/>
    </row>
    <row r="109" spans="1:7" ht="19.5" customHeight="1" thickBot="1" x14ac:dyDescent="0.35">
      <c r="A109" s="234"/>
      <c r="B109" s="235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 t="e">
        <f>D109*$B$107</f>
        <v>#DIV/0!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 t="e">
        <f>D110/B96</f>
        <v>#DIV/0!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 t="e">
        <f>AVERAGE(E100:E103,G100:G103)</f>
        <v>#DIV/0!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 t="e">
        <f>STDEV(E100:E103,G100:G103)/D112</f>
        <v>#DIV/0!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0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/>
      <c r="E117" s="38" t="str">
        <f t="shared" ref="E117:E122" si="3">IF(ISBLANK(D117),"-",D117/$D$112*$D$109*$B$125)</f>
        <v>-</v>
      </c>
      <c r="F117" s="37" t="str">
        <f t="shared" ref="F117:F122" si="4">IF(ISBLANK(D117), "-", E117/$B$56)</f>
        <v>-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/>
      <c r="E118" s="35" t="str">
        <f t="shared" si="3"/>
        <v>-</v>
      </c>
      <c r="F118" s="34" t="str">
        <f t="shared" si="4"/>
        <v>-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/>
      <c r="E119" s="35" t="str">
        <f t="shared" si="3"/>
        <v>-</v>
      </c>
      <c r="F119" s="34" t="str">
        <f t="shared" si="4"/>
        <v>-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/>
      <c r="E120" s="35" t="str">
        <f t="shared" si="3"/>
        <v>-</v>
      </c>
      <c r="F120" s="34" t="str">
        <f t="shared" si="4"/>
        <v>-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/>
      <c r="E121" s="35" t="str">
        <f t="shared" si="3"/>
        <v>-</v>
      </c>
      <c r="F121" s="34" t="str">
        <f t="shared" si="4"/>
        <v>-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/>
      <c r="E122" s="31" t="str">
        <f t="shared" si="3"/>
        <v>-</v>
      </c>
      <c r="F122" s="30" t="str">
        <f t="shared" si="4"/>
        <v>-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 t="e">
        <f>AVERAGE(F117:F122)</f>
        <v>#DIV/0!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 t="e">
        <f>STDEV(F117:F122)/F124</f>
        <v>#DIV/0!</v>
      </c>
      <c r="G125" s="3"/>
    </row>
    <row r="126" spans="1:7" ht="27" customHeight="1" thickBot="1" x14ac:dyDescent="0.45">
      <c r="A126" s="232" t="s">
        <v>9</v>
      </c>
      <c r="B126" s="233"/>
      <c r="C126" s="18"/>
      <c r="D126" s="17"/>
      <c r="E126" s="16" t="s">
        <v>8</v>
      </c>
      <c r="F126" s="15">
        <f>COUNT(F117:F122)</f>
        <v>0</v>
      </c>
      <c r="G126" s="3"/>
    </row>
    <row r="127" spans="1:7" ht="19.5" customHeight="1" thickBot="1" x14ac:dyDescent="0.35">
      <c r="A127" s="234"/>
      <c r="B127" s="235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23" t="str">
        <f>B20</f>
        <v>Ethinyl estradiol 0.03mg</v>
      </c>
      <c r="D129" s="223"/>
      <c r="E129" s="3" t="s">
        <v>5</v>
      </c>
      <c r="F129" s="3"/>
      <c r="G129" s="11" t="e">
        <f>F124</f>
        <v>#DIV/0!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24" t="s">
        <v>4</v>
      </c>
      <c r="C131" s="224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SST (3)</vt:lpstr>
      <vt:lpstr>131 levonoregstrel</vt:lpstr>
      <vt:lpstr>131 ethinyl estradiol</vt:lpstr>
      <vt:lpstr>'131 ethinyl estradiol'!Print_Area</vt:lpstr>
      <vt:lpstr>'131 levonoregstrel'!Print_Area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2016-07-22T14:17:38Z</cp:lastPrinted>
  <dcterms:created xsi:type="dcterms:W3CDTF">2016-07-01T07:08:37Z</dcterms:created>
  <dcterms:modified xsi:type="dcterms:W3CDTF">2016-10-18T12:36:28Z</dcterms:modified>
</cp:coreProperties>
</file>