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5" windowHeight="9120" activeTab="1"/>
  </bookViews>
  <sheets>
    <sheet name="SST" sheetId="1" r:id="rId1"/>
    <sheet name="134" sheetId="5" r:id="rId2"/>
  </sheets>
  <definedNames>
    <definedName name="_xlnm.Print_Area" localSheetId="1">'134'!$A$1:$I$140</definedName>
  </definedNames>
  <calcPr calcId="145621"/>
</workbook>
</file>

<file path=xl/calcChain.xml><?xml version="1.0" encoding="utf-8"?>
<calcChain xmlns="http://schemas.openxmlformats.org/spreadsheetml/2006/main">
  <c r="B20" i="1" l="1"/>
  <c r="F105" i="5"/>
  <c r="D105" i="5"/>
  <c r="B40" i="1" l="1"/>
  <c r="B41" i="1"/>
  <c r="B39" i="1"/>
  <c r="B19" i="1"/>
  <c r="B18" i="1"/>
  <c r="B17" i="1"/>
  <c r="B89" i="5" l="1"/>
  <c r="B88" i="5"/>
  <c r="B87" i="5"/>
  <c r="C129" i="5" l="1"/>
  <c r="B125" i="5"/>
  <c r="D109" i="5" s="1"/>
  <c r="B107" i="5"/>
  <c r="F106" i="5"/>
  <c r="D106" i="5"/>
  <c r="F104" i="5"/>
  <c r="D104" i="5"/>
  <c r="G103" i="5"/>
  <c r="E103" i="5"/>
  <c r="B96" i="5"/>
  <c r="B90" i="5"/>
  <c r="B91" i="5"/>
  <c r="C74" i="5"/>
  <c r="B67" i="5"/>
  <c r="C56" i="5"/>
  <c r="B55" i="5"/>
  <c r="B45" i="5"/>
  <c r="D48" i="5" s="1"/>
  <c r="F44" i="5"/>
  <c r="F45" i="5" s="1"/>
  <c r="D44" i="5"/>
  <c r="D45" i="5" s="1"/>
  <c r="F42" i="5"/>
  <c r="D42" i="5"/>
  <c r="G41" i="5"/>
  <c r="E41" i="5"/>
  <c r="B34" i="5"/>
  <c r="B30" i="5"/>
  <c r="D46" i="5" l="1"/>
  <c r="B21" i="1" s="1"/>
  <c r="F46" i="5"/>
  <c r="D110" i="5"/>
  <c r="D111" i="5" s="1"/>
  <c r="F107" i="5"/>
  <c r="D107" i="5"/>
  <c r="G40" i="5"/>
  <c r="D49" i="5"/>
  <c r="E38" i="5"/>
  <c r="G39" i="5"/>
  <c r="E39" i="5"/>
  <c r="G38" i="5"/>
  <c r="E40" i="5"/>
  <c r="F108" i="5" l="1"/>
  <c r="G102" i="5"/>
  <c r="G100" i="5"/>
  <c r="G101" i="5"/>
  <c r="D108" i="5"/>
  <c r="B42" i="1" s="1"/>
  <c r="E102" i="5"/>
  <c r="E100" i="5"/>
  <c r="E101" i="5"/>
  <c r="D50" i="5"/>
  <c r="D52" i="5"/>
  <c r="E42" i="5"/>
  <c r="G42" i="5"/>
  <c r="G104" i="5" l="1"/>
  <c r="E104" i="5"/>
  <c r="D114" i="5"/>
  <c r="D112" i="5"/>
  <c r="E67" i="5"/>
  <c r="E66" i="5"/>
  <c r="E62" i="5"/>
  <c r="E68" i="5"/>
  <c r="E63" i="5"/>
  <c r="E59" i="5"/>
  <c r="D51" i="5"/>
  <c r="E64" i="5"/>
  <c r="E60" i="5"/>
  <c r="E65" i="5"/>
  <c r="E61" i="5"/>
  <c r="E121" i="5" l="1"/>
  <c r="F121" i="5" s="1"/>
  <c r="E120" i="5"/>
  <c r="F120" i="5" s="1"/>
  <c r="E119" i="5"/>
  <c r="F119" i="5" s="1"/>
  <c r="E122" i="5"/>
  <c r="F122" i="5" s="1"/>
  <c r="E117" i="5"/>
  <c r="F117" i="5" s="1"/>
  <c r="D113" i="5"/>
  <c r="E118" i="5"/>
  <c r="F118" i="5" s="1"/>
  <c r="G61" i="5"/>
  <c r="G62" i="5"/>
  <c r="G65" i="5"/>
  <c r="G59" i="5"/>
  <c r="E72" i="5"/>
  <c r="E70" i="5"/>
  <c r="E71" i="5" s="1"/>
  <c r="G66" i="5"/>
  <c r="G60" i="5"/>
  <c r="G63" i="5"/>
  <c r="G67" i="5"/>
  <c r="G64" i="5"/>
  <c r="G68" i="5"/>
  <c r="F126" i="5" l="1"/>
  <c r="F124" i="5"/>
  <c r="G129" i="5" s="1"/>
  <c r="F67" i="5"/>
  <c r="F60" i="5"/>
  <c r="F68" i="5"/>
  <c r="F63" i="5"/>
  <c r="F66" i="5"/>
  <c r="F62" i="5"/>
  <c r="G70" i="5"/>
  <c r="C81" i="5"/>
  <c r="G72" i="5"/>
  <c r="F61" i="5"/>
  <c r="F59" i="5"/>
  <c r="F65" i="5"/>
  <c r="F64" i="5"/>
  <c r="F125" i="5" l="1"/>
  <c r="F72" i="5"/>
  <c r="F70" i="5"/>
  <c r="F71" i="5" s="1"/>
  <c r="G74" i="5"/>
  <c r="G71" i="5"/>
  <c r="C79" i="5"/>
  <c r="C82" i="5" s="1"/>
  <c r="C83" i="5" l="1"/>
  <c r="B53" i="1" l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<sst xmlns="http://schemas.openxmlformats.org/spreadsheetml/2006/main" count="204" uniqueCount="120">
  <si>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</si>
  <si>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</si>
  <si>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</si>
  <si>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</si>
  <si>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</si>
  <si>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</si>
  <si>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</si>
  <si>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</si>
  <si>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</si>
  <si>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</si>
  <si>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</si>
  <si>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</si>
  <si>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</si>
  <si>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</si>
  <si>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</si>
  <si>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</si>
  <si>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</si>
  <si>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</si>
  <si>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</si>
  <si>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</si>
  <si>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</si>
  <si>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</si>
  <si>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</si>
  <si>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</si>
  <si>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</si>
  <si>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</si>
  <si>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</si>
  <si>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</si>
  <si>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</si>
  <si>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</si>
  <si>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</si>
  <si>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</si>
  <si>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</si>
  <si>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</si>
  <si>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</si>
  <si>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</si>
  <si>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</si>
  <si>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</si>
  <si>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</si>
  <si>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</si>
  <si>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</si>
  <si>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</si>
  <si>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</si>
  <si>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</si>
  <si>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</si>
  <si>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</si>
  <si>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</si>
  <si>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</si>
  <si>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</si>
  <si>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</si>
  <si>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</si>
  <si>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</si>
  <si>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</si>
  <si>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</si>
  <si>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</si>
  <si>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</si>
  <si>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</si>
  <si>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</si>
  <si>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</si>
  <si>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</si>
  <si>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</si>
  <si>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</si>
  <si>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</si>
  <si>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</si>
  <si>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</si>
  <si>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</si>
  <si>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</si>
  <si>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</si>
  <si>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</si>
  <si>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</si>
  <si>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</si>
  <si>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</si>
  <si>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</si>
  <si>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</si>
  <si>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</si>
  <si>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</si>
  <si>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</si>
  <si>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</si>
  <si>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</si>
  <si>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</si>
  <si>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</si>
  <si>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</si>
  <si>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</si>
  <si>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</si>
  <si>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</si>
  <si>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</si>
  <si>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</si>
  <si>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</si>
  <si>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</si>
  <si>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</si>
  <si>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</si>
  <si>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</si>
  <si>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</si>
  <si>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</si>
  <si>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</si>
  <si>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</si>
  <si>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</si>
  <si>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</si>
  <si>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</si>
  <si>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</si>
  <si>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</si>
  <si>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</si>
  <si>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</si>
  <si>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</si>
  <si>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</si>
  <si>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</si>
  <si>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</si>
  <si>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</si>
  <si>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</si>
  <si>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</si>
  <si>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</si>
  <si>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</si>
  <si>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 xml:space="preserve">Levornorgestrel </t>
  </si>
  <si>
    <t>WRS/L34-1</t>
  </si>
  <si>
    <t>MICROLUT</t>
  </si>
  <si>
    <t>NDQD2016061134</t>
  </si>
  <si>
    <t>Levonorgestrel BP 0.03MG</t>
  </si>
  <si>
    <t>Each tablet contains levonorgestrel 0.03mg</t>
  </si>
  <si>
    <t>10th June 2016</t>
  </si>
  <si>
    <t>20th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</si>
</sst>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4" fillId="2" borderId="0"/>
  </cellStyleXfs>
  <cellXfs count="2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2" borderId="57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31" xfId="0" applyFont="1" applyFill="1" applyBorder="1" applyAlignment="1">
      <alignment horizontal="center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20" fillId="3" borderId="4" xfId="0" applyFont="1" applyFill="1" applyBorder="1" applyAlignment="1" applyProtection="1">
      <alignment horizontal="center" wrapText="1"/>
      <protection locked="0"/>
    </xf>
    <xf numFmtId="0" fontId="21" fillId="3" borderId="15" xfId="0" applyFont="1" applyFill="1" applyBorder="1" applyAlignment="1" applyProtection="1">
      <alignment horizontal="center"/>
      <protection locked="0"/>
    </xf>
    <xf numFmtId="0" fontId="22" fillId="2" borderId="0" xfId="0" applyFont="1" applyFill="1" applyAlignment="1">
      <alignment horizontal="left"/>
    </xf>
    <xf numFmtId="2" fontId="22" fillId="2" borderId="0" xfId="0" applyNumberFormat="1" applyFont="1" applyFill="1" applyAlignment="1">
      <alignment horizontal="center"/>
    </xf>
    <xf numFmtId="164" fontId="22" fillId="2" borderId="0" xfId="0" applyNumberFormat="1" applyFont="1" applyFill="1" applyAlignment="1">
      <alignment horizontal="center"/>
    </xf>
    <xf numFmtId="170" fontId="2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3" xfId="0" applyFont="1" applyFill="1" applyBorder="1" applyAlignment="1">
      <alignment horizontal="left" vertical="center" wrapText="1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justify" vertical="center" wrapText="1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</cellXfs>
  <cellStyles count="3">
    <cellStyle name="Normal" xfId="0" builtinId="0"/>
    <cellStyle name="Normal 2" xfId="1"/>
    <cellStyle name="Normal 2 2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25" sqref="E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9.4257812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18" t="s">
        <v>0</v>
      </c>
      <c r="B15" s="218"/>
      <c r="C15" s="218"/>
      <c r="D15" s="218"/>
      <c r="E15" s="21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214" t="str">
        <f>'134'!B18:C18</f>
        <v>MICROLUT</v>
      </c>
      <c r="C17" s="10"/>
      <c r="D17" s="9"/>
      <c r="E17" s="10"/>
    </row>
    <row r="18" spans="1:6" ht="16.5" customHeight="1" x14ac:dyDescent="0.3">
      <c r="A18" s="11" t="s">
        <v>4</v>
      </c>
      <c r="B18" s="12" t="str">
        <f>'134'!B26:C26</f>
        <v xml:space="preserve">Levornorgestrel </v>
      </c>
      <c r="C18" s="10"/>
      <c r="D18" s="10"/>
      <c r="E18" s="10"/>
    </row>
    <row r="19" spans="1:6" ht="16.5" customHeight="1" x14ac:dyDescent="0.3">
      <c r="A19" s="11" t="s">
        <v>5</v>
      </c>
      <c r="B19" s="215">
        <f>'134'!B28</f>
        <v>99.7</v>
      </c>
      <c r="C19" s="10"/>
      <c r="D19" s="10"/>
      <c r="E19" s="10"/>
    </row>
    <row r="20" spans="1:6" ht="16.5" customHeight="1" x14ac:dyDescent="0.3">
      <c r="A20" s="7" t="s">
        <v>6</v>
      </c>
      <c r="B20" s="216">
        <f>'134'!F43</f>
        <v>16.3</v>
      </c>
      <c r="C20" s="10"/>
      <c r="D20" s="10"/>
      <c r="E20" s="10"/>
    </row>
    <row r="21" spans="1:6" ht="16.5" customHeight="1" x14ac:dyDescent="0.3">
      <c r="A21" s="7" t="s">
        <v>7</v>
      </c>
      <c r="B21" s="217">
        <f>'134'!D46</f>
        <v>5.7347440000000008E-3</v>
      </c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2576763</v>
      </c>
      <c r="C24" s="18">
        <v>9289.4</v>
      </c>
      <c r="D24" s="19">
        <v>0.89</v>
      </c>
      <c r="E24" s="20">
        <v>7.29</v>
      </c>
    </row>
    <row r="25" spans="1:6" ht="16.5" customHeight="1" x14ac:dyDescent="0.3">
      <c r="A25" s="17">
        <v>2</v>
      </c>
      <c r="B25" s="18">
        <v>2606121</v>
      </c>
      <c r="C25" s="18">
        <v>9264.57</v>
      </c>
      <c r="D25" s="19">
        <v>0.89</v>
      </c>
      <c r="E25" s="19">
        <v>7.29</v>
      </c>
    </row>
    <row r="26" spans="1:6" ht="16.5" customHeight="1" x14ac:dyDescent="0.3">
      <c r="A26" s="17">
        <v>3</v>
      </c>
      <c r="B26" s="18">
        <v>2569707</v>
      </c>
      <c r="C26" s="18">
        <v>9241.17</v>
      </c>
      <c r="D26" s="19">
        <v>0.89</v>
      </c>
      <c r="E26" s="19">
        <v>7.29</v>
      </c>
    </row>
    <row r="27" spans="1:6" ht="16.5" customHeight="1" x14ac:dyDescent="0.3">
      <c r="A27" s="17">
        <v>4</v>
      </c>
      <c r="B27" s="18">
        <v>2574150</v>
      </c>
      <c r="C27" s="18">
        <v>2474150</v>
      </c>
      <c r="D27" s="19">
        <v>0.9</v>
      </c>
      <c r="E27" s="19">
        <v>7.29</v>
      </c>
    </row>
    <row r="28" spans="1:6" ht="16.5" customHeight="1" x14ac:dyDescent="0.3">
      <c r="A28" s="17">
        <v>5</v>
      </c>
      <c r="B28" s="21">
        <v>2551641</v>
      </c>
      <c r="C28" s="18">
        <v>2551641</v>
      </c>
      <c r="D28" s="19">
        <v>0.9</v>
      </c>
      <c r="E28" s="19">
        <v>7.29</v>
      </c>
    </row>
    <row r="29" spans="1:6" ht="16.5" customHeight="1" x14ac:dyDescent="0.3">
      <c r="A29" s="17">
        <v>6</v>
      </c>
      <c r="B29" s="21">
        <v>2577473</v>
      </c>
      <c r="C29" s="21">
        <v>2577473</v>
      </c>
      <c r="D29" s="22">
        <v>0.89</v>
      </c>
      <c r="E29" s="22">
        <v>7.29</v>
      </c>
    </row>
    <row r="30" spans="1:6" ht="16.5" customHeight="1" x14ac:dyDescent="0.3">
      <c r="A30" s="23" t="s">
        <v>13</v>
      </c>
      <c r="B30" s="24">
        <f>AVERAGE(B24:B29)</f>
        <v>2575975.8333333335</v>
      </c>
      <c r="C30" s="25">
        <f>AVERAGE(C24:C29)</f>
        <v>1271843.1900000002</v>
      </c>
      <c r="D30" s="26">
        <f>AVERAGE(D24:D29)</f>
        <v>0.8933333333333332</v>
      </c>
      <c r="E30" s="26">
        <f>AVERAGE(E24:E29)</f>
        <v>7.29</v>
      </c>
    </row>
    <row r="31" spans="1:6" ht="16.5" customHeight="1" x14ac:dyDescent="0.3">
      <c r="A31" s="27" t="s">
        <v>14</v>
      </c>
      <c r="B31" s="28">
        <f>(STDEV(B24:B29)/B30)</f>
        <v>6.8270847566419615E-3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 t="str">
        <f>'134'!B87:C87</f>
        <v xml:space="preserve">Levornorgestrel </v>
      </c>
      <c r="C39" s="10"/>
      <c r="D39" s="10"/>
      <c r="E39" s="10"/>
    </row>
    <row r="40" spans="1:6" ht="16.5" customHeight="1" x14ac:dyDescent="0.3">
      <c r="A40" s="11" t="s">
        <v>5</v>
      </c>
      <c r="B40" s="12">
        <f>'134'!B89</f>
        <v>99.7</v>
      </c>
      <c r="C40" s="10"/>
      <c r="D40" s="10"/>
      <c r="E40" s="10"/>
    </row>
    <row r="41" spans="1:6" ht="16.5" customHeight="1" x14ac:dyDescent="0.3">
      <c r="A41" s="7" t="s">
        <v>6</v>
      </c>
      <c r="B41" s="12">
        <f>'134'!D105</f>
        <v>14.38</v>
      </c>
      <c r="C41" s="10"/>
      <c r="D41" s="10"/>
      <c r="E41" s="10"/>
    </row>
    <row r="42" spans="1:6" ht="16.5" customHeight="1" x14ac:dyDescent="0.3">
      <c r="A42" s="7" t="s">
        <v>7</v>
      </c>
      <c r="B42" s="13">
        <f>'134'!D108</f>
        <v>5.7347440000000009E-5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1054044</v>
      </c>
      <c r="C45" s="18">
        <v>6044.9</v>
      </c>
      <c r="D45" s="19">
        <v>1</v>
      </c>
      <c r="E45" s="20">
        <v>4.0999999999999996</v>
      </c>
    </row>
    <row r="46" spans="1:6" ht="16.5" customHeight="1" x14ac:dyDescent="0.3">
      <c r="A46" s="17">
        <v>2</v>
      </c>
      <c r="B46" s="18">
        <v>1052622</v>
      </c>
      <c r="C46" s="18">
        <v>6010.4</v>
      </c>
      <c r="D46" s="19">
        <v>1.1000000000000001</v>
      </c>
      <c r="E46" s="19">
        <v>4.0999999999999996</v>
      </c>
    </row>
    <row r="47" spans="1:6" ht="16.5" customHeight="1" x14ac:dyDescent="0.3">
      <c r="A47" s="17">
        <v>3</v>
      </c>
      <c r="B47" s="18">
        <v>1053712</v>
      </c>
      <c r="C47" s="18">
        <v>6000.6</v>
      </c>
      <c r="D47" s="19">
        <v>1.1000000000000001</v>
      </c>
      <c r="E47" s="19">
        <v>4.0999999999999996</v>
      </c>
    </row>
    <row r="48" spans="1:6" ht="16.5" customHeight="1" x14ac:dyDescent="0.3">
      <c r="A48" s="17">
        <v>4</v>
      </c>
      <c r="B48" s="18">
        <v>1054678</v>
      </c>
      <c r="C48" s="18">
        <v>6003.7</v>
      </c>
      <c r="D48" s="19">
        <v>1</v>
      </c>
      <c r="E48" s="19">
        <v>4.0999999999999996</v>
      </c>
    </row>
    <row r="49" spans="1:7" ht="16.5" customHeight="1" x14ac:dyDescent="0.3">
      <c r="A49" s="17">
        <v>5</v>
      </c>
      <c r="B49" s="18">
        <v>1055197</v>
      </c>
      <c r="C49" s="18">
        <v>5997.9</v>
      </c>
      <c r="D49" s="19">
        <v>1</v>
      </c>
      <c r="E49" s="19">
        <v>4.0999999999999996</v>
      </c>
    </row>
    <row r="50" spans="1:7" ht="16.5" customHeight="1" x14ac:dyDescent="0.3">
      <c r="A50" s="17">
        <v>6</v>
      </c>
      <c r="B50" s="21">
        <v>1053048</v>
      </c>
      <c r="C50" s="21">
        <v>6010.1</v>
      </c>
      <c r="D50" s="22">
        <v>1</v>
      </c>
      <c r="E50" s="22">
        <v>4.0999999999999996</v>
      </c>
    </row>
    <row r="51" spans="1:7" ht="16.5" customHeight="1" x14ac:dyDescent="0.3">
      <c r="A51" s="23" t="s">
        <v>13</v>
      </c>
      <c r="B51" s="24">
        <f>AVERAGE(B45:B50)</f>
        <v>1053883.5</v>
      </c>
      <c r="C51" s="25">
        <f>AVERAGE(C45:C50)</f>
        <v>6011.2666666666664</v>
      </c>
      <c r="D51" s="26">
        <f>AVERAGE(D45:D50)</f>
        <v>1.0333333333333334</v>
      </c>
      <c r="E51" s="26">
        <f>AVERAGE(E45:E50)</f>
        <v>4.1000000000000005</v>
      </c>
    </row>
    <row r="52" spans="1:7" ht="16.5" customHeight="1" x14ac:dyDescent="0.3">
      <c r="A52" s="27" t="s">
        <v>14</v>
      </c>
      <c r="B52" s="28">
        <f>(STDEV(B45:B50)/B51)</f>
        <v>9.2007537574612954E-4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19" t="s">
        <v>21</v>
      </c>
      <c r="C59" s="219"/>
      <c r="E59" s="45" t="s">
        <v>22</v>
      </c>
      <c r="F59" s="46"/>
      <c r="G59" s="45" t="s">
        <v>23</v>
      </c>
    </row>
    <row r="60" spans="1:7" ht="27" customHeight="1" x14ac:dyDescent="0.3">
      <c r="A60" s="47" t="s">
        <v>24</v>
      </c>
      <c r="B60" s="48"/>
      <c r="C60" s="48"/>
      <c r="E60" s="48"/>
      <c r="F60" s="2"/>
      <c r="G60" s="49"/>
    </row>
    <row r="61" spans="1:7" ht="33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5" zoomScale="60" zoomScaleNormal="70" workbookViewId="0">
      <selection activeCell="D25" sqref="D25"/>
    </sheetView>
  </sheetViews>
  <sheetFormatPr defaultRowHeight="12.75" x14ac:dyDescent="0.2"/>
  <cols>
    <col min="1" max="1" width="54.85546875" style="44" customWidth="1"/>
    <col min="2" max="2" width="39.42578125" style="44" customWidth="1"/>
    <col min="3" max="3" width="42.5703125" style="44" customWidth="1"/>
    <col min="4" max="4" width="31.5703125" style="44" customWidth="1"/>
    <col min="5" max="5" width="32.140625" style="44" customWidth="1"/>
    <col min="6" max="6" width="31.140625" style="44" customWidth="1"/>
    <col min="7" max="7" width="33.140625" style="44" customWidth="1"/>
    <col min="8" max="8" width="21.5703125" style="44" customWidth="1"/>
    <col min="9" max="9" width="20.28515625" style="44" customWidth="1"/>
    <col min="10" max="10" width="16.7109375" style="44" customWidth="1"/>
    <col min="11" max="11" width="9.140625" style="44" customWidth="1"/>
    <col min="12" max="16384" width="9.140625" style="44"/>
  </cols>
  <sheetData>
    <row r="1" spans="1:7" x14ac:dyDescent="0.2">
      <c r="A1" s="221" t="s">
        <v>26</v>
      </c>
      <c r="B1" s="221"/>
      <c r="C1" s="221"/>
      <c r="D1" s="221"/>
      <c r="E1" s="221"/>
      <c r="F1" s="221"/>
      <c r="G1" s="221"/>
    </row>
    <row r="2" spans="1:7" x14ac:dyDescent="0.2">
      <c r="A2" s="221"/>
      <c r="B2" s="221"/>
      <c r="C2" s="221"/>
      <c r="D2" s="221"/>
      <c r="E2" s="221"/>
      <c r="F2" s="221"/>
      <c r="G2" s="221"/>
    </row>
    <row r="3" spans="1:7" x14ac:dyDescent="0.2">
      <c r="A3" s="221"/>
      <c r="B3" s="221"/>
      <c r="C3" s="221"/>
      <c r="D3" s="221"/>
      <c r="E3" s="221"/>
      <c r="F3" s="221"/>
      <c r="G3" s="221"/>
    </row>
    <row r="4" spans="1:7" x14ac:dyDescent="0.2">
      <c r="A4" s="221"/>
      <c r="B4" s="221"/>
      <c r="C4" s="221"/>
      <c r="D4" s="221"/>
      <c r="E4" s="221"/>
      <c r="F4" s="221"/>
      <c r="G4" s="221"/>
    </row>
    <row r="5" spans="1:7" x14ac:dyDescent="0.2">
      <c r="A5" s="221"/>
      <c r="B5" s="221"/>
      <c r="C5" s="221"/>
      <c r="D5" s="221"/>
      <c r="E5" s="221"/>
      <c r="F5" s="221"/>
      <c r="G5" s="221"/>
    </row>
    <row r="6" spans="1:7" x14ac:dyDescent="0.2">
      <c r="A6" s="221"/>
      <c r="B6" s="221"/>
      <c r="C6" s="221"/>
      <c r="D6" s="221"/>
      <c r="E6" s="221"/>
      <c r="F6" s="221"/>
      <c r="G6" s="221"/>
    </row>
    <row r="7" spans="1:7" x14ac:dyDescent="0.2">
      <c r="A7" s="221"/>
      <c r="B7" s="221"/>
      <c r="C7" s="221"/>
      <c r="D7" s="221"/>
      <c r="E7" s="221"/>
      <c r="F7" s="221"/>
      <c r="G7" s="221"/>
    </row>
    <row r="8" spans="1:7" x14ac:dyDescent="0.2">
      <c r="A8" s="222" t="s">
        <v>27</v>
      </c>
      <c r="B8" s="222"/>
      <c r="C8" s="222"/>
      <c r="D8" s="222"/>
      <c r="E8" s="222"/>
      <c r="F8" s="222"/>
      <c r="G8" s="222"/>
    </row>
    <row r="9" spans="1:7" x14ac:dyDescent="0.2">
      <c r="A9" s="222"/>
      <c r="B9" s="222"/>
      <c r="C9" s="222"/>
      <c r="D9" s="222"/>
      <c r="E9" s="222"/>
      <c r="F9" s="222"/>
      <c r="G9" s="222"/>
    </row>
    <row r="10" spans="1:7" x14ac:dyDescent="0.2">
      <c r="A10" s="222"/>
      <c r="B10" s="222"/>
      <c r="C10" s="222"/>
      <c r="D10" s="222"/>
      <c r="E10" s="222"/>
      <c r="F10" s="222"/>
      <c r="G10" s="222"/>
    </row>
    <row r="11" spans="1:7" x14ac:dyDescent="0.2">
      <c r="A11" s="222"/>
      <c r="B11" s="222"/>
      <c r="C11" s="222"/>
      <c r="D11" s="222"/>
      <c r="E11" s="222"/>
      <c r="F11" s="222"/>
      <c r="G11" s="222"/>
    </row>
    <row r="12" spans="1:7" x14ac:dyDescent="0.2">
      <c r="A12" s="222"/>
      <c r="B12" s="222"/>
      <c r="C12" s="222"/>
      <c r="D12" s="222"/>
      <c r="E12" s="222"/>
      <c r="F12" s="222"/>
      <c r="G12" s="222"/>
    </row>
    <row r="13" spans="1:7" x14ac:dyDescent="0.2">
      <c r="A13" s="222"/>
      <c r="B13" s="222"/>
      <c r="C13" s="222"/>
      <c r="D13" s="222"/>
      <c r="E13" s="222"/>
      <c r="F13" s="222"/>
      <c r="G13" s="222"/>
    </row>
    <row r="14" spans="1:7" x14ac:dyDescent="0.2">
      <c r="A14" s="222"/>
      <c r="B14" s="222"/>
      <c r="C14" s="222"/>
      <c r="D14" s="222"/>
      <c r="E14" s="222"/>
      <c r="F14" s="222"/>
      <c r="G14" s="222"/>
    </row>
    <row r="15" spans="1:7" ht="19.5" customHeight="1" thickBot="1" x14ac:dyDescent="0.35">
      <c r="A15" s="138"/>
      <c r="B15" s="138"/>
      <c r="C15" s="138"/>
      <c r="D15" s="138"/>
      <c r="E15" s="138"/>
      <c r="F15" s="138"/>
      <c r="G15" s="138"/>
    </row>
    <row r="16" spans="1:7" ht="19.5" customHeight="1" thickBot="1" x14ac:dyDescent="0.35">
      <c r="A16" s="223" t="s">
        <v>28</v>
      </c>
      <c r="B16" s="224"/>
      <c r="C16" s="224"/>
      <c r="D16" s="224"/>
      <c r="E16" s="224"/>
      <c r="F16" s="224"/>
      <c r="G16" s="224"/>
    </row>
    <row r="17" spans="1:7" ht="18.75" customHeight="1" x14ac:dyDescent="0.3">
      <c r="A17" s="52" t="s">
        <v>29</v>
      </c>
      <c r="B17" s="52"/>
      <c r="C17" s="138"/>
      <c r="D17" s="138"/>
      <c r="E17" s="138"/>
      <c r="F17" s="138"/>
      <c r="G17" s="138"/>
    </row>
    <row r="18" spans="1:7" ht="26.25" customHeight="1" x14ac:dyDescent="0.4">
      <c r="A18" s="53" t="s">
        <v>30</v>
      </c>
      <c r="B18" s="220" t="s">
        <v>114</v>
      </c>
      <c r="C18" s="220"/>
      <c r="D18" s="54"/>
      <c r="E18" s="54"/>
      <c r="F18" s="138"/>
      <c r="G18" s="138"/>
    </row>
    <row r="19" spans="1:7" ht="26.25" customHeight="1" x14ac:dyDescent="0.4">
      <c r="A19" s="53" t="s">
        <v>31</v>
      </c>
      <c r="B19" s="208" t="s">
        <v>115</v>
      </c>
      <c r="C19" s="138">
        <v>12</v>
      </c>
      <c r="E19" s="138"/>
      <c r="F19" s="138"/>
      <c r="G19" s="138"/>
    </row>
    <row r="20" spans="1:7" ht="26.25" customHeight="1" x14ac:dyDescent="0.4">
      <c r="A20" s="53" t="s">
        <v>32</v>
      </c>
      <c r="B20" s="225" t="s">
        <v>116</v>
      </c>
      <c r="C20" s="225"/>
      <c r="D20" s="138"/>
      <c r="E20" s="138"/>
      <c r="F20" s="138"/>
      <c r="G20" s="138"/>
    </row>
    <row r="21" spans="1:7" ht="26.25" customHeight="1" x14ac:dyDescent="0.4">
      <c r="A21" s="53" t="s">
        <v>33</v>
      </c>
      <c r="B21" s="55" t="s">
        <v>117</v>
      </c>
      <c r="C21" s="55"/>
      <c r="D21" s="56"/>
      <c r="E21" s="56"/>
      <c r="F21" s="56"/>
      <c r="G21" s="56"/>
    </row>
    <row r="22" spans="1:7" ht="26.25" customHeight="1" x14ac:dyDescent="0.4">
      <c r="A22" s="53" t="s">
        <v>34</v>
      </c>
      <c r="B22" s="57" t="s">
        <v>118</v>
      </c>
      <c r="C22" s="58"/>
      <c r="D22" s="138"/>
      <c r="E22" s="138"/>
      <c r="F22" s="138"/>
      <c r="G22" s="138"/>
    </row>
    <row r="23" spans="1:7" ht="26.25" customHeight="1" x14ac:dyDescent="0.4">
      <c r="A23" s="53" t="s">
        <v>35</v>
      </c>
      <c r="B23" s="57" t="s">
        <v>119</v>
      </c>
      <c r="C23" s="58"/>
      <c r="D23" s="138"/>
      <c r="E23" s="138"/>
      <c r="F23" s="138"/>
      <c r="G23" s="138"/>
    </row>
    <row r="24" spans="1:7" ht="18.75" customHeight="1" x14ac:dyDescent="0.3">
      <c r="A24" s="53"/>
      <c r="B24" s="59"/>
      <c r="C24" s="138"/>
      <c r="D24" s="138"/>
      <c r="E24" s="138"/>
      <c r="F24" s="138"/>
      <c r="G24" s="138"/>
    </row>
    <row r="25" spans="1:7" ht="18.75" customHeight="1" x14ac:dyDescent="0.3">
      <c r="A25" s="141" t="s">
        <v>1</v>
      </c>
      <c r="B25" s="59"/>
      <c r="C25" s="138"/>
      <c r="D25" s="138"/>
      <c r="E25" s="138"/>
      <c r="F25" s="138"/>
      <c r="G25" s="138"/>
    </row>
    <row r="26" spans="1:7" ht="26.25" customHeight="1" x14ac:dyDescent="0.4">
      <c r="A26" s="199" t="s">
        <v>4</v>
      </c>
      <c r="B26" s="220" t="s">
        <v>112</v>
      </c>
      <c r="C26" s="220"/>
      <c r="D26" s="138"/>
      <c r="E26" s="138"/>
      <c r="F26" s="138"/>
      <c r="G26" s="138"/>
    </row>
    <row r="27" spans="1:7" ht="26.25" customHeight="1" x14ac:dyDescent="0.4">
      <c r="A27" s="137" t="s">
        <v>36</v>
      </c>
      <c r="B27" s="225" t="s">
        <v>113</v>
      </c>
      <c r="C27" s="225"/>
      <c r="D27" s="138"/>
      <c r="E27" s="138"/>
      <c r="F27" s="138"/>
      <c r="G27" s="138"/>
    </row>
    <row r="28" spans="1:7" ht="27" customHeight="1" thickBot="1" x14ac:dyDescent="0.45">
      <c r="A28" s="137" t="s">
        <v>5</v>
      </c>
      <c r="B28" s="109">
        <v>99.7</v>
      </c>
      <c r="C28" s="138"/>
      <c r="D28" s="138"/>
      <c r="E28" s="138"/>
      <c r="F28" s="138"/>
      <c r="G28" s="138"/>
    </row>
    <row r="29" spans="1:7" ht="27" customHeight="1" thickBot="1" x14ac:dyDescent="0.45">
      <c r="A29" s="137" t="s">
        <v>37</v>
      </c>
      <c r="B29" s="60">
        <v>0</v>
      </c>
      <c r="C29" s="226" t="s">
        <v>38</v>
      </c>
      <c r="D29" s="227"/>
      <c r="E29" s="227"/>
      <c r="F29" s="227"/>
      <c r="G29" s="228"/>
    </row>
    <row r="30" spans="1:7" ht="19.5" customHeight="1" thickBot="1" x14ac:dyDescent="0.35">
      <c r="A30" s="137" t="s">
        <v>39</v>
      </c>
      <c r="B30" s="206">
        <f>B28-B29</f>
        <v>99.7</v>
      </c>
      <c r="C30" s="147"/>
      <c r="D30" s="147"/>
      <c r="E30" s="147"/>
      <c r="F30" s="147"/>
      <c r="G30" s="147"/>
    </row>
    <row r="31" spans="1:7" ht="27" customHeight="1" thickBot="1" x14ac:dyDescent="0.45">
      <c r="A31" s="137" t="s">
        <v>40</v>
      </c>
      <c r="B31" s="62">
        <v>1</v>
      </c>
      <c r="C31" s="226" t="s">
        <v>41</v>
      </c>
      <c r="D31" s="227"/>
      <c r="E31" s="227"/>
      <c r="F31" s="227"/>
      <c r="G31" s="228"/>
    </row>
    <row r="32" spans="1:7" ht="27" customHeight="1" thickBot="1" x14ac:dyDescent="0.45">
      <c r="A32" s="137" t="s">
        <v>42</v>
      </c>
      <c r="B32" s="62">
        <v>1</v>
      </c>
      <c r="C32" s="226" t="s">
        <v>43</v>
      </c>
      <c r="D32" s="227"/>
      <c r="E32" s="227"/>
      <c r="F32" s="227"/>
      <c r="G32" s="228"/>
    </row>
    <row r="33" spans="1:7" ht="18.75" customHeight="1" x14ac:dyDescent="0.3">
      <c r="A33" s="137"/>
      <c r="B33" s="63"/>
      <c r="C33" s="64"/>
      <c r="D33" s="64"/>
      <c r="E33" s="64"/>
      <c r="F33" s="64"/>
      <c r="G33" s="64"/>
    </row>
    <row r="34" spans="1:7" ht="18.75" customHeight="1" x14ac:dyDescent="0.3">
      <c r="A34" s="137" t="s">
        <v>44</v>
      </c>
      <c r="B34" s="65">
        <f>B31/B32</f>
        <v>1</v>
      </c>
      <c r="C34" s="138" t="s">
        <v>45</v>
      </c>
      <c r="D34" s="138"/>
      <c r="E34" s="138"/>
      <c r="F34" s="138"/>
      <c r="G34" s="138"/>
    </row>
    <row r="35" spans="1:7" ht="19.5" customHeight="1" thickBot="1" x14ac:dyDescent="0.35">
      <c r="A35" s="137"/>
      <c r="B35" s="206"/>
      <c r="C35" s="61"/>
      <c r="D35" s="61"/>
      <c r="E35" s="61"/>
      <c r="F35" s="61"/>
      <c r="G35" s="138"/>
    </row>
    <row r="36" spans="1:7" ht="27" customHeight="1" thickBot="1" x14ac:dyDescent="0.45">
      <c r="A36" s="66" t="s">
        <v>46</v>
      </c>
      <c r="B36" s="67">
        <v>100</v>
      </c>
      <c r="C36" s="138"/>
      <c r="D36" s="229" t="s">
        <v>47</v>
      </c>
      <c r="E36" s="230"/>
      <c r="F36" s="229" t="s">
        <v>48</v>
      </c>
      <c r="G36" s="231"/>
    </row>
    <row r="37" spans="1:7" ht="26.25" customHeight="1" x14ac:dyDescent="0.4">
      <c r="A37" s="68" t="s">
        <v>49</v>
      </c>
      <c r="B37" s="69">
        <v>4</v>
      </c>
      <c r="C37" s="70" t="s">
        <v>50</v>
      </c>
      <c r="D37" s="71" t="s">
        <v>51</v>
      </c>
      <c r="E37" s="72" t="s">
        <v>52</v>
      </c>
      <c r="F37" s="71" t="s">
        <v>51</v>
      </c>
      <c r="G37" s="73" t="s">
        <v>52</v>
      </c>
    </row>
    <row r="38" spans="1:7" ht="26.25" customHeight="1" x14ac:dyDescent="0.4">
      <c r="A38" s="68" t="s">
        <v>53</v>
      </c>
      <c r="B38" s="69">
        <v>100</v>
      </c>
      <c r="C38" s="74">
        <v>1</v>
      </c>
      <c r="D38" s="75">
        <v>2175344</v>
      </c>
      <c r="E38" s="76">
        <f>IF(ISBLANK(D38),"-",$D$48/$D$45*D38)</f>
        <v>2275962.7979906336</v>
      </c>
      <c r="F38" s="75">
        <v>2459428</v>
      </c>
      <c r="G38" s="77">
        <f>IF(ISBLANK(F38),"-",$D$48/$F$45*F38)</f>
        <v>2270087.5633034068</v>
      </c>
    </row>
    <row r="39" spans="1:7" ht="26.25" customHeight="1" x14ac:dyDescent="0.4">
      <c r="A39" s="68" t="s">
        <v>54</v>
      </c>
      <c r="B39" s="69">
        <v>1</v>
      </c>
      <c r="C39" s="190">
        <v>2</v>
      </c>
      <c r="D39" s="75">
        <v>2159124</v>
      </c>
      <c r="E39" s="79">
        <f>IF(ISBLANK(D39),"-",$D$48/$D$45*D39)</f>
        <v>2258992.5548551073</v>
      </c>
      <c r="F39" s="75">
        <v>2447252</v>
      </c>
      <c r="G39" s="80">
        <f>IF(ISBLANK(F39),"-",$D$48/$F$45*F39)</f>
        <v>2258848.9394564056</v>
      </c>
    </row>
    <row r="40" spans="1:7" ht="26.25" customHeight="1" x14ac:dyDescent="0.4">
      <c r="A40" s="68" t="s">
        <v>55</v>
      </c>
      <c r="B40" s="69">
        <v>1</v>
      </c>
      <c r="C40" s="190">
        <v>3</v>
      </c>
      <c r="D40" s="75">
        <v>2142180</v>
      </c>
      <c r="E40" s="79">
        <f>IF(ISBLANK(D40),"-",$D$48/$D$45*D40)</f>
        <v>2241264.8236782667</v>
      </c>
      <c r="F40" s="75">
        <v>2397848</v>
      </c>
      <c r="G40" s="80">
        <f>IF(ISBLANK(F40),"-",$D$48/$F$45*F40)</f>
        <v>2213248.3339589317</v>
      </c>
    </row>
    <row r="41" spans="1:7" ht="26.25" customHeight="1" x14ac:dyDescent="0.4">
      <c r="A41" s="68" t="s">
        <v>56</v>
      </c>
      <c r="B41" s="69">
        <v>1</v>
      </c>
      <c r="C41" s="81">
        <v>4</v>
      </c>
      <c r="D41" s="75"/>
      <c r="E41" s="83" t="str">
        <f>IF(ISBLANK(D41),"-",$D$48/$D$45*D41)</f>
        <v>-</v>
      </c>
      <c r="F41" s="75"/>
      <c r="G41" s="84" t="str">
        <f>IF(ISBLANK(F41),"-",$D$48/$F$45*F41)</f>
        <v>-</v>
      </c>
    </row>
    <row r="42" spans="1:7" ht="27" customHeight="1" thickBot="1" x14ac:dyDescent="0.45">
      <c r="A42" s="68" t="s">
        <v>57</v>
      </c>
      <c r="B42" s="69">
        <v>1</v>
      </c>
      <c r="C42" s="85" t="s">
        <v>58</v>
      </c>
      <c r="D42" s="86">
        <f>AVERAGE(D38:D41)</f>
        <v>2158882.6666666665</v>
      </c>
      <c r="E42" s="87">
        <f>AVERAGE(E38:E41)</f>
        <v>2258740.0588413361</v>
      </c>
      <c r="F42" s="86">
        <f>AVERAGE(F38:F41)</f>
        <v>2434842.6666666665</v>
      </c>
      <c r="G42" s="88">
        <f>AVERAGE(G38:G41)</f>
        <v>2247394.9455729146</v>
      </c>
    </row>
    <row r="43" spans="1:7" ht="26.25" customHeight="1" x14ac:dyDescent="0.4">
      <c r="A43" s="68" t="s">
        <v>59</v>
      </c>
      <c r="B43" s="69">
        <v>1</v>
      </c>
      <c r="C43" s="89" t="s">
        <v>60</v>
      </c>
      <c r="D43" s="90">
        <v>14.38</v>
      </c>
      <c r="E43" s="138"/>
      <c r="F43" s="90">
        <v>16.3</v>
      </c>
      <c r="G43" s="138"/>
    </row>
    <row r="44" spans="1:7" ht="26.25" customHeight="1" x14ac:dyDescent="0.4">
      <c r="A44" s="68" t="s">
        <v>61</v>
      </c>
      <c r="B44" s="69">
        <v>1</v>
      </c>
      <c r="C44" s="91" t="s">
        <v>62</v>
      </c>
      <c r="D44" s="92">
        <f>D43*$B$34</f>
        <v>14.38</v>
      </c>
      <c r="E44" s="186"/>
      <c r="F44" s="92">
        <f>F43*$B$34</f>
        <v>16.3</v>
      </c>
      <c r="G44" s="138"/>
    </row>
    <row r="45" spans="1:7" ht="19.5" customHeight="1" thickBot="1" x14ac:dyDescent="0.35">
      <c r="A45" s="68" t="s">
        <v>63</v>
      </c>
      <c r="B45" s="93">
        <f>(B44/B43)*(B42/B41)*(B40/B39)*(B38/B37)*B36</f>
        <v>2500</v>
      </c>
      <c r="C45" s="91" t="s">
        <v>64</v>
      </c>
      <c r="D45" s="94">
        <f>D44*$B$30/100</f>
        <v>14.336860000000001</v>
      </c>
      <c r="E45" s="95"/>
      <c r="F45" s="94">
        <f>F44*$B$30/100</f>
        <v>16.251100000000001</v>
      </c>
      <c r="G45" s="138"/>
    </row>
    <row r="46" spans="1:7" ht="19.5" customHeight="1" thickBot="1" x14ac:dyDescent="0.35">
      <c r="A46" s="232" t="s">
        <v>65</v>
      </c>
      <c r="B46" s="233"/>
      <c r="C46" s="91" t="s">
        <v>66</v>
      </c>
      <c r="D46" s="92">
        <f>D45/$B$45</f>
        <v>5.7347440000000008E-3</v>
      </c>
      <c r="E46" s="95"/>
      <c r="F46" s="96">
        <f>F45/$B$45</f>
        <v>6.5004400000000006E-3</v>
      </c>
      <c r="G46" s="138"/>
    </row>
    <row r="47" spans="1:7" ht="27" customHeight="1" thickBot="1" x14ac:dyDescent="0.45">
      <c r="A47" s="234"/>
      <c r="B47" s="235"/>
      <c r="C47" s="97" t="s">
        <v>67</v>
      </c>
      <c r="D47" s="98">
        <v>6.0000000000000001E-3</v>
      </c>
      <c r="E47" s="138"/>
      <c r="F47" s="99"/>
      <c r="G47" s="138"/>
    </row>
    <row r="48" spans="1:7" ht="18.75" customHeight="1" x14ac:dyDescent="0.3">
      <c r="A48" s="138"/>
      <c r="B48" s="138"/>
      <c r="C48" s="100" t="s">
        <v>68</v>
      </c>
      <c r="D48" s="94">
        <f>D47*$B$45</f>
        <v>15</v>
      </c>
      <c r="E48" s="138"/>
      <c r="F48" s="99"/>
      <c r="G48" s="138"/>
    </row>
    <row r="49" spans="1:7" ht="19.5" customHeight="1" thickBot="1" x14ac:dyDescent="0.35">
      <c r="A49" s="138"/>
      <c r="B49" s="138"/>
      <c r="C49" s="137" t="s">
        <v>69</v>
      </c>
      <c r="D49" s="101">
        <f>D48/B34</f>
        <v>15</v>
      </c>
      <c r="E49" s="138"/>
      <c r="F49" s="99"/>
      <c r="G49" s="138"/>
    </row>
    <row r="50" spans="1:7" ht="18.75" customHeight="1" x14ac:dyDescent="0.3">
      <c r="A50" s="138"/>
      <c r="B50" s="138"/>
      <c r="C50" s="66" t="s">
        <v>70</v>
      </c>
      <c r="D50" s="102">
        <f>AVERAGE(E38:E41,G38:G41)</f>
        <v>2253067.5022071251</v>
      </c>
      <c r="E50" s="138"/>
      <c r="F50" s="103"/>
      <c r="G50" s="138"/>
    </row>
    <row r="51" spans="1:7" ht="18.75" customHeight="1" x14ac:dyDescent="0.3">
      <c r="A51" s="138"/>
      <c r="B51" s="138"/>
      <c r="C51" s="68" t="s">
        <v>71</v>
      </c>
      <c r="D51" s="104">
        <f>STDEV(E38:E41,G38:G41)/D50</f>
        <v>1.0135249378946228E-2</v>
      </c>
      <c r="E51" s="138"/>
      <c r="F51" s="103"/>
      <c r="G51" s="138"/>
    </row>
    <row r="52" spans="1:7" ht="19.5" customHeight="1" thickBot="1" x14ac:dyDescent="0.35">
      <c r="A52" s="138"/>
      <c r="B52" s="138"/>
      <c r="C52" s="105" t="s">
        <v>15</v>
      </c>
      <c r="D52" s="106">
        <f>COUNT(E38:E41,G38:G41)</f>
        <v>6</v>
      </c>
      <c r="E52" s="138"/>
      <c r="F52" s="103"/>
      <c r="G52" s="138"/>
    </row>
    <row r="53" spans="1:7" ht="18.75" customHeight="1" x14ac:dyDescent="0.3">
      <c r="A53" s="138"/>
      <c r="B53" s="138"/>
      <c r="C53" s="138"/>
      <c r="D53" s="138"/>
      <c r="E53" s="138"/>
      <c r="F53" s="138"/>
      <c r="G53" s="138"/>
    </row>
    <row r="54" spans="1:7" ht="18.75" customHeight="1" x14ac:dyDescent="0.3">
      <c r="A54" s="52" t="s">
        <v>1</v>
      </c>
      <c r="B54" s="107" t="s">
        <v>72</v>
      </c>
      <c r="C54" s="138"/>
      <c r="D54" s="138"/>
      <c r="E54" s="138"/>
      <c r="F54" s="138"/>
      <c r="G54" s="138"/>
    </row>
    <row r="55" spans="1:7" ht="18.75" customHeight="1" x14ac:dyDescent="0.3">
      <c r="A55" s="138" t="s">
        <v>73</v>
      </c>
      <c r="B55" s="108" t="str">
        <f>B21</f>
        <v>Each tablet contains levonorgestrel 0.03mg</v>
      </c>
      <c r="C55" s="138"/>
      <c r="D55" s="138"/>
      <c r="E55" s="138"/>
      <c r="F55" s="138"/>
      <c r="G55" s="138"/>
    </row>
    <row r="56" spans="1:7" ht="26.25" customHeight="1" x14ac:dyDescent="0.4">
      <c r="A56" s="108" t="s">
        <v>74</v>
      </c>
      <c r="B56" s="109">
        <v>0.03</v>
      </c>
      <c r="C56" s="138" t="str">
        <f>B20</f>
        <v>Levonorgestrel BP 0.03MG</v>
      </c>
      <c r="D56" s="138"/>
      <c r="E56" s="138"/>
      <c r="F56" s="138"/>
      <c r="G56" s="138"/>
    </row>
    <row r="57" spans="1:7" ht="17.25" customHeight="1" thickBot="1" x14ac:dyDescent="0.35">
      <c r="A57" s="110"/>
      <c r="B57" s="110"/>
      <c r="C57" s="110"/>
      <c r="D57" s="111"/>
      <c r="E57" s="111"/>
      <c r="F57" s="111"/>
      <c r="G57" s="111"/>
    </row>
    <row r="58" spans="1:7" ht="57.75" customHeight="1" x14ac:dyDescent="0.4">
      <c r="A58" s="66" t="s">
        <v>75</v>
      </c>
      <c r="B58" s="67">
        <v>5</v>
      </c>
      <c r="C58" s="112" t="s">
        <v>76</v>
      </c>
      <c r="D58" s="113" t="s">
        <v>77</v>
      </c>
      <c r="E58" s="114" t="s">
        <v>78</v>
      </c>
      <c r="F58" s="115" t="s">
        <v>79</v>
      </c>
      <c r="G58" s="116" t="s">
        <v>80</v>
      </c>
    </row>
    <row r="59" spans="1:7" ht="26.25" customHeight="1" x14ac:dyDescent="0.4">
      <c r="A59" s="68" t="s">
        <v>49</v>
      </c>
      <c r="B59" s="69">
        <v>1</v>
      </c>
      <c r="C59" s="117">
        <v>1</v>
      </c>
      <c r="D59" s="212">
        <v>2314889</v>
      </c>
      <c r="E59" s="178">
        <f t="shared" ref="E59:E68" si="0">IF(ISBLANK(D59),"-",D59/$D$50*$D$47*$B$67)</f>
        <v>3.0823164388980546E-2</v>
      </c>
      <c r="F59" s="118">
        <f t="shared" ref="F59:F68" si="1">IF(ISBLANK(D59),"-",E59/$E$70*100)</f>
        <v>104.15503583824935</v>
      </c>
      <c r="G59" s="119">
        <f t="shared" ref="G59:G68" si="2">IF(ISBLANK(D59),"-",E59/$B$56*100)</f>
        <v>102.74388129660181</v>
      </c>
    </row>
    <row r="60" spans="1:7" ht="26.25" customHeight="1" x14ac:dyDescent="0.4">
      <c r="A60" s="68" t="s">
        <v>53</v>
      </c>
      <c r="B60" s="69">
        <v>1</v>
      </c>
      <c r="C60" s="126">
        <v>2</v>
      </c>
      <c r="D60" s="210">
        <v>2258198</v>
      </c>
      <c r="E60" s="180">
        <f t="shared" si="0"/>
        <v>3.0068313503095436E-2</v>
      </c>
      <c r="F60" s="120">
        <f t="shared" si="1"/>
        <v>101.60430742893631</v>
      </c>
      <c r="G60" s="121">
        <f t="shared" si="2"/>
        <v>100.22771167698478</v>
      </c>
    </row>
    <row r="61" spans="1:7" ht="26.25" customHeight="1" x14ac:dyDescent="0.4">
      <c r="A61" s="68" t="s">
        <v>54</v>
      </c>
      <c r="B61" s="69">
        <v>1</v>
      </c>
      <c r="C61" s="126">
        <v>3</v>
      </c>
      <c r="D61" s="210">
        <v>2179616</v>
      </c>
      <c r="E61" s="180">
        <f t="shared" si="0"/>
        <v>2.9021980005456943E-2</v>
      </c>
      <c r="F61" s="120">
        <f t="shared" si="1"/>
        <v>98.068625577132067</v>
      </c>
      <c r="G61" s="121">
        <f t="shared" si="2"/>
        <v>96.739933351523149</v>
      </c>
    </row>
    <row r="62" spans="1:7" ht="26.25" customHeight="1" x14ac:dyDescent="0.4">
      <c r="A62" s="68" t="s">
        <v>55</v>
      </c>
      <c r="B62" s="213">
        <v>1</v>
      </c>
      <c r="C62" s="126">
        <v>4</v>
      </c>
      <c r="D62" s="210">
        <v>2188568</v>
      </c>
      <c r="E62" s="180">
        <f t="shared" si="0"/>
        <v>2.9141177499423243E-2</v>
      </c>
      <c r="F62" s="120">
        <f t="shared" si="1"/>
        <v>98.471407689286892</v>
      </c>
      <c r="G62" s="121">
        <f t="shared" si="2"/>
        <v>97.13725833141082</v>
      </c>
    </row>
    <row r="63" spans="1:7" ht="26.25" customHeight="1" x14ac:dyDescent="0.4">
      <c r="A63" s="68" t="s">
        <v>56</v>
      </c>
      <c r="B63" s="69">
        <v>1</v>
      </c>
      <c r="C63" s="126">
        <v>5</v>
      </c>
      <c r="D63" s="210">
        <v>2200425</v>
      </c>
      <c r="E63" s="180">
        <f t="shared" si="0"/>
        <v>2.929905559213531E-2</v>
      </c>
      <c r="F63" s="120">
        <f t="shared" si="1"/>
        <v>99.004896016344532</v>
      </c>
      <c r="G63" s="121">
        <f t="shared" si="2"/>
        <v>97.663518640451045</v>
      </c>
    </row>
    <row r="64" spans="1:7" ht="26.25" customHeight="1" x14ac:dyDescent="0.4">
      <c r="A64" s="68" t="s">
        <v>57</v>
      </c>
      <c r="B64" s="69">
        <v>1</v>
      </c>
      <c r="C64" s="126">
        <v>6</v>
      </c>
      <c r="D64" s="210">
        <v>2210562</v>
      </c>
      <c r="E64" s="180">
        <f t="shared" si="0"/>
        <v>2.9434031574746611E-2</v>
      </c>
      <c r="F64" s="120">
        <f t="shared" si="1"/>
        <v>99.460995465731656</v>
      </c>
      <c r="G64" s="121">
        <f t="shared" si="2"/>
        <v>98.113438582488712</v>
      </c>
    </row>
    <row r="65" spans="1:7" ht="26.25" customHeight="1" x14ac:dyDescent="0.4">
      <c r="A65" s="68" t="s">
        <v>59</v>
      </c>
      <c r="B65" s="69">
        <v>1</v>
      </c>
      <c r="C65" s="126">
        <v>7</v>
      </c>
      <c r="D65" s="210">
        <v>2225547</v>
      </c>
      <c r="E65" s="180">
        <f t="shared" si="0"/>
        <v>2.9633559551409366E-2</v>
      </c>
      <c r="F65" s="120">
        <f t="shared" si="1"/>
        <v>100.13522356566912</v>
      </c>
      <c r="G65" s="121">
        <f t="shared" si="2"/>
        <v>98.778531838031228</v>
      </c>
    </row>
    <row r="66" spans="1:7" ht="26.25" customHeight="1" x14ac:dyDescent="0.4">
      <c r="A66" s="68" t="s">
        <v>61</v>
      </c>
      <c r="B66" s="69">
        <v>1</v>
      </c>
      <c r="C66" s="126">
        <v>8</v>
      </c>
      <c r="D66" s="210">
        <v>2210226</v>
      </c>
      <c r="E66" s="180">
        <f t="shared" si="0"/>
        <v>2.9429557674168789E-2</v>
      </c>
      <c r="F66" s="120">
        <f t="shared" si="1"/>
        <v>99.445877638465802</v>
      </c>
      <c r="G66" s="121">
        <f t="shared" si="2"/>
        <v>98.098525580562637</v>
      </c>
    </row>
    <row r="67" spans="1:7" ht="27" customHeight="1" thickBot="1" x14ac:dyDescent="0.45">
      <c r="A67" s="68" t="s">
        <v>63</v>
      </c>
      <c r="B67" s="93">
        <f>(B66/B65)*(B64/B63)*(B62/B61)*(B60/B59)*B58</f>
        <v>5</v>
      </c>
      <c r="C67" s="126">
        <v>9</v>
      </c>
      <c r="D67" s="210">
        <v>2222659</v>
      </c>
      <c r="E67" s="180">
        <f t="shared" si="0"/>
        <v>2.9595105310728551E-2</v>
      </c>
      <c r="F67" s="120">
        <f t="shared" si="1"/>
        <v>100.00528224083634</v>
      </c>
      <c r="G67" s="121">
        <f t="shared" si="2"/>
        <v>98.650351035761844</v>
      </c>
    </row>
    <row r="68" spans="1:7" ht="27" customHeight="1" thickBot="1" x14ac:dyDescent="0.45">
      <c r="A68" s="232" t="s">
        <v>65</v>
      </c>
      <c r="B68" s="236"/>
      <c r="C68" s="132">
        <v>10</v>
      </c>
      <c r="D68" s="211">
        <v>2214726</v>
      </c>
      <c r="E68" s="122">
        <f t="shared" si="0"/>
        <v>2.9489475985478925E-2</v>
      </c>
      <c r="F68" s="123">
        <f t="shared" si="1"/>
        <v>99.648348539347936</v>
      </c>
      <c r="G68" s="124">
        <f t="shared" si="2"/>
        <v>98.298253284929757</v>
      </c>
    </row>
    <row r="69" spans="1:7" ht="19.5" customHeight="1" thickBot="1" x14ac:dyDescent="0.35">
      <c r="A69" s="234"/>
      <c r="B69" s="237"/>
      <c r="C69" s="126"/>
      <c r="D69" s="95"/>
      <c r="E69" s="138"/>
      <c r="F69" s="111"/>
      <c r="G69" s="125"/>
    </row>
    <row r="70" spans="1:7" ht="26.25" customHeight="1" x14ac:dyDescent="0.4">
      <c r="A70" s="111"/>
      <c r="B70" s="111"/>
      <c r="C70" s="126" t="s">
        <v>81</v>
      </c>
      <c r="D70" s="127"/>
      <c r="E70" s="128">
        <f>AVERAGE(E59:E68)</f>
        <v>2.9593542108562371E-2</v>
      </c>
      <c r="F70" s="128">
        <f>AVERAGE(F59:F68)</f>
        <v>100</v>
      </c>
      <c r="G70" s="129">
        <f>AVERAGE(G59:G68)</f>
        <v>98.645140361874581</v>
      </c>
    </row>
    <row r="71" spans="1:7" ht="26.25" customHeight="1" x14ac:dyDescent="0.4">
      <c r="A71" s="111"/>
      <c r="B71" s="111"/>
      <c r="C71" s="126"/>
      <c r="D71" s="127"/>
      <c r="E71" s="130">
        <f>STDEV(E59:E68)/E70</f>
        <v>1.7522908256754326E-2</v>
      </c>
      <c r="F71" s="130">
        <f>STDEV(F59:F68)/F70</f>
        <v>1.7522908256754347E-2</v>
      </c>
      <c r="G71" s="131">
        <f>STDEV(G59:G68)/G70</f>
        <v>1.7522908256754278E-2</v>
      </c>
    </row>
    <row r="72" spans="1:7" ht="27" customHeight="1" thickBot="1" x14ac:dyDescent="0.45">
      <c r="A72" s="111"/>
      <c r="B72" s="111"/>
      <c r="C72" s="132"/>
      <c r="D72" s="133"/>
      <c r="E72" s="134">
        <f>COUNT(E59:E68)</f>
        <v>10</v>
      </c>
      <c r="F72" s="134">
        <f>COUNT(F59:F68)</f>
        <v>10</v>
      </c>
      <c r="G72" s="135">
        <f>COUNT(G59:G68)</f>
        <v>10</v>
      </c>
    </row>
    <row r="73" spans="1:7" ht="18.75" customHeight="1" x14ac:dyDescent="0.3">
      <c r="A73" s="111"/>
      <c r="B73" s="138"/>
      <c r="C73" s="138"/>
      <c r="D73" s="186"/>
      <c r="E73" s="127"/>
      <c r="F73" s="138"/>
      <c r="G73" s="136"/>
    </row>
    <row r="74" spans="1:7" ht="18.75" customHeight="1" x14ac:dyDescent="0.3">
      <c r="A74" s="199" t="s">
        <v>82</v>
      </c>
      <c r="B74" s="137" t="s">
        <v>83</v>
      </c>
      <c r="C74" s="238" t="str">
        <f>B20</f>
        <v>Levonorgestrel BP 0.03MG</v>
      </c>
      <c r="D74" s="238"/>
      <c r="E74" s="138" t="s">
        <v>84</v>
      </c>
      <c r="F74" s="138"/>
      <c r="G74" s="139">
        <f>G70</f>
        <v>98.645140361874581</v>
      </c>
    </row>
    <row r="75" spans="1:7" ht="18.75" customHeight="1" x14ac:dyDescent="0.3">
      <c r="A75" s="199"/>
      <c r="B75" s="137"/>
      <c r="C75" s="206"/>
      <c r="D75" s="206"/>
      <c r="E75" s="138"/>
      <c r="F75" s="138"/>
      <c r="G75" s="140"/>
    </row>
    <row r="76" spans="1:7" ht="18.75" customHeight="1" x14ac:dyDescent="0.3">
      <c r="A76" s="52" t="s">
        <v>1</v>
      </c>
      <c r="B76" s="141" t="s">
        <v>85</v>
      </c>
      <c r="C76" s="138"/>
      <c r="D76" s="138"/>
      <c r="E76" s="138"/>
      <c r="F76" s="138"/>
      <c r="G76" s="111"/>
    </row>
    <row r="77" spans="1:7" ht="18.75" customHeight="1" x14ac:dyDescent="0.3">
      <c r="A77" s="52"/>
      <c r="B77" s="107"/>
      <c r="C77" s="138"/>
      <c r="D77" s="138"/>
      <c r="E77" s="138"/>
      <c r="F77" s="138"/>
      <c r="G77" s="111"/>
    </row>
    <row r="78" spans="1:7" ht="18.75" customHeight="1" x14ac:dyDescent="0.3">
      <c r="A78" s="111"/>
      <c r="B78" s="239" t="s">
        <v>86</v>
      </c>
      <c r="C78" s="240"/>
      <c r="D78" s="138"/>
      <c r="E78" s="111"/>
      <c r="F78" s="111"/>
      <c r="G78" s="111"/>
    </row>
    <row r="79" spans="1:7" ht="18.75" customHeight="1" x14ac:dyDescent="0.3">
      <c r="A79" s="111"/>
      <c r="B79" s="142" t="s">
        <v>87</v>
      </c>
      <c r="C79" s="143">
        <f>G70</f>
        <v>98.645140361874581</v>
      </c>
      <c r="D79" s="138"/>
      <c r="E79" s="111"/>
      <c r="F79" s="111"/>
      <c r="G79" s="111"/>
    </row>
    <row r="80" spans="1:7" ht="26.25" customHeight="1" x14ac:dyDescent="0.4">
      <c r="A80" s="111"/>
      <c r="B80" s="142" t="s">
        <v>88</v>
      </c>
      <c r="C80" s="144">
        <v>2.4</v>
      </c>
      <c r="D80" s="138"/>
      <c r="E80" s="111"/>
      <c r="F80" s="111"/>
      <c r="G80" s="111"/>
    </row>
    <row r="81" spans="1:7" ht="18.75" customHeight="1" x14ac:dyDescent="0.3">
      <c r="A81" s="111"/>
      <c r="B81" s="142" t="s">
        <v>89</v>
      </c>
      <c r="C81" s="143">
        <f>STDEV(G59:G68)</f>
        <v>1.7285497445357769</v>
      </c>
      <c r="D81" s="138"/>
      <c r="E81" s="111"/>
      <c r="F81" s="111"/>
      <c r="G81" s="111"/>
    </row>
    <row r="82" spans="1:7" ht="18.75" customHeight="1" x14ac:dyDescent="0.3">
      <c r="A82" s="111"/>
      <c r="B82" s="142" t="s">
        <v>90</v>
      </c>
      <c r="C82" s="143">
        <f>IF(OR(G70&lt;98.5,G70&gt;101.5),(IF(98.5&gt;G70,98.5,101.5)),C79)</f>
        <v>98.645140361874581</v>
      </c>
      <c r="D82" s="138"/>
      <c r="E82" s="111"/>
      <c r="F82" s="111"/>
      <c r="G82" s="111"/>
    </row>
    <row r="83" spans="1:7" ht="18.75" customHeight="1" x14ac:dyDescent="0.3">
      <c r="A83" s="111"/>
      <c r="B83" s="142" t="s">
        <v>91</v>
      </c>
      <c r="C83" s="145">
        <f>ABS(C82-C79)+(C80*C81)</f>
        <v>4.1485193868858641</v>
      </c>
      <c r="D83" s="138"/>
      <c r="E83" s="111"/>
      <c r="F83" s="111"/>
      <c r="G83" s="111"/>
    </row>
    <row r="84" spans="1:7" ht="18.75" customHeight="1" x14ac:dyDescent="0.3">
      <c r="A84" s="108"/>
      <c r="B84" s="146"/>
      <c r="C84" s="138"/>
      <c r="D84" s="138"/>
      <c r="E84" s="138"/>
      <c r="F84" s="138"/>
      <c r="G84" s="138"/>
    </row>
    <row r="85" spans="1:7" ht="18.75" customHeight="1" x14ac:dyDescent="0.3">
      <c r="A85" s="141" t="s">
        <v>92</v>
      </c>
      <c r="B85" s="141" t="s">
        <v>93</v>
      </c>
      <c r="C85" s="138"/>
      <c r="D85" s="138"/>
      <c r="E85" s="138"/>
      <c r="F85" s="138"/>
      <c r="G85" s="138"/>
    </row>
    <row r="86" spans="1:7" ht="18.75" customHeight="1" x14ac:dyDescent="0.3">
      <c r="A86" s="141"/>
      <c r="B86" s="141"/>
      <c r="C86" s="138"/>
      <c r="D86" s="138"/>
      <c r="E86" s="138"/>
      <c r="F86" s="138"/>
      <c r="G86" s="138"/>
    </row>
    <row r="87" spans="1:7" ht="26.25" customHeight="1" x14ac:dyDescent="0.4">
      <c r="A87" s="199" t="s">
        <v>4</v>
      </c>
      <c r="B87" s="220" t="str">
        <f>B26</f>
        <v xml:space="preserve">Levornorgestrel </v>
      </c>
      <c r="C87" s="220"/>
      <c r="D87" s="138"/>
      <c r="E87" s="138"/>
      <c r="F87" s="138"/>
      <c r="G87" s="138"/>
    </row>
    <row r="88" spans="1:7" ht="26.25" customHeight="1" x14ac:dyDescent="0.4">
      <c r="A88" s="137" t="s">
        <v>36</v>
      </c>
      <c r="B88" s="225" t="str">
        <f>B27</f>
        <v>WRS/L34-1</v>
      </c>
      <c r="C88" s="225"/>
      <c r="D88" s="138"/>
      <c r="E88" s="138"/>
      <c r="F88" s="138"/>
      <c r="G88" s="138"/>
    </row>
    <row r="89" spans="1:7" ht="27" customHeight="1" thickBot="1" x14ac:dyDescent="0.45">
      <c r="A89" s="137" t="s">
        <v>5</v>
      </c>
      <c r="B89" s="109">
        <f>B28</f>
        <v>99.7</v>
      </c>
      <c r="C89" s="138"/>
      <c r="D89" s="138"/>
      <c r="E89" s="138"/>
      <c r="F89" s="138"/>
      <c r="G89" s="138"/>
    </row>
    <row r="90" spans="1:7" ht="27" customHeight="1" thickBot="1" x14ac:dyDescent="0.45">
      <c r="A90" s="137" t="s">
        <v>37</v>
      </c>
      <c r="B90" s="109">
        <f>B33</f>
        <v>0</v>
      </c>
      <c r="C90" s="242" t="s">
        <v>94</v>
      </c>
      <c r="D90" s="243"/>
      <c r="E90" s="243"/>
      <c r="F90" s="243"/>
      <c r="G90" s="244"/>
    </row>
    <row r="91" spans="1:7" ht="18.75" customHeight="1" x14ac:dyDescent="0.3">
      <c r="A91" s="137" t="s">
        <v>39</v>
      </c>
      <c r="B91" s="206">
        <f>B89-B90</f>
        <v>99.7</v>
      </c>
      <c r="C91" s="147"/>
      <c r="D91" s="147"/>
      <c r="E91" s="147"/>
      <c r="F91" s="147"/>
      <c r="G91" s="148"/>
    </row>
    <row r="92" spans="1:7" ht="19.5" customHeight="1" thickBot="1" x14ac:dyDescent="0.35">
      <c r="A92" s="137"/>
      <c r="B92" s="206"/>
      <c r="C92" s="147"/>
      <c r="D92" s="147"/>
      <c r="E92" s="147"/>
      <c r="F92" s="147"/>
      <c r="G92" s="148"/>
    </row>
    <row r="93" spans="1:7" ht="27" customHeight="1" thickBot="1" x14ac:dyDescent="0.45">
      <c r="A93" s="137" t="s">
        <v>40</v>
      </c>
      <c r="B93" s="62">
        <v>1</v>
      </c>
      <c r="C93" s="226" t="s">
        <v>95</v>
      </c>
      <c r="D93" s="227"/>
      <c r="E93" s="227"/>
      <c r="F93" s="227"/>
      <c r="G93" s="227"/>
    </row>
    <row r="94" spans="1:7" ht="27" customHeight="1" thickBot="1" x14ac:dyDescent="0.45">
      <c r="A94" s="137" t="s">
        <v>42</v>
      </c>
      <c r="B94" s="62">
        <v>1</v>
      </c>
      <c r="C94" s="226" t="s">
        <v>96</v>
      </c>
      <c r="D94" s="227"/>
      <c r="E94" s="227"/>
      <c r="F94" s="227"/>
      <c r="G94" s="227"/>
    </row>
    <row r="95" spans="1:7" ht="18.75" customHeight="1" x14ac:dyDescent="0.3">
      <c r="A95" s="137"/>
      <c r="B95" s="63"/>
      <c r="C95" s="64"/>
      <c r="D95" s="64"/>
      <c r="E95" s="64"/>
      <c r="F95" s="64"/>
      <c r="G95" s="64"/>
    </row>
    <row r="96" spans="1:7" ht="18.75" customHeight="1" x14ac:dyDescent="0.3">
      <c r="A96" s="137" t="s">
        <v>44</v>
      </c>
      <c r="B96" s="65">
        <f>B93/B94</f>
        <v>1</v>
      </c>
      <c r="C96" s="138" t="s">
        <v>45</v>
      </c>
      <c r="D96" s="138"/>
      <c r="E96" s="138"/>
      <c r="F96" s="138"/>
      <c r="G96" s="138"/>
    </row>
    <row r="97" spans="1:7" ht="19.5" customHeight="1" thickBot="1" x14ac:dyDescent="0.35">
      <c r="A97" s="141"/>
      <c r="B97" s="141"/>
      <c r="C97" s="138"/>
      <c r="D97" s="138"/>
      <c r="E97" s="138"/>
      <c r="F97" s="138"/>
      <c r="G97" s="138"/>
    </row>
    <row r="98" spans="1:7" ht="27" customHeight="1" thickBot="1" x14ac:dyDescent="0.45">
      <c r="A98" s="66" t="s">
        <v>46</v>
      </c>
      <c r="B98" s="149">
        <v>100</v>
      </c>
      <c r="C98" s="138"/>
      <c r="D98" s="205" t="s">
        <v>47</v>
      </c>
      <c r="E98" s="209"/>
      <c r="F98" s="229" t="s">
        <v>48</v>
      </c>
      <c r="G98" s="231"/>
    </row>
    <row r="99" spans="1:7" ht="26.25" customHeight="1" x14ac:dyDescent="0.4">
      <c r="A99" s="68" t="s">
        <v>49</v>
      </c>
      <c r="B99" s="150">
        <v>4</v>
      </c>
      <c r="C99" s="70" t="s">
        <v>50</v>
      </c>
      <c r="D99" s="71" t="s">
        <v>51</v>
      </c>
      <c r="E99" s="72" t="s">
        <v>52</v>
      </c>
      <c r="F99" s="71" t="s">
        <v>51</v>
      </c>
      <c r="G99" s="73" t="s">
        <v>52</v>
      </c>
    </row>
    <row r="100" spans="1:7" ht="26.25" customHeight="1" x14ac:dyDescent="0.4">
      <c r="A100" s="68" t="s">
        <v>53</v>
      </c>
      <c r="B100" s="150">
        <v>100</v>
      </c>
      <c r="C100" s="74">
        <v>1</v>
      </c>
      <c r="D100" s="75">
        <v>1023174</v>
      </c>
      <c r="E100" s="151">
        <f>IF(ISBLANK(D100),"-",$D$110/$D$107*D100)</f>
        <v>1070500.0955578836</v>
      </c>
      <c r="F100" s="152">
        <v>1204329</v>
      </c>
      <c r="G100" s="77">
        <f>IF(ISBLANK(F100),"-",$D$110/$F$107*F100)</f>
        <v>1111613.0600390125</v>
      </c>
    </row>
    <row r="101" spans="1:7" ht="26.25" customHeight="1" x14ac:dyDescent="0.4">
      <c r="A101" s="68" t="s">
        <v>54</v>
      </c>
      <c r="B101" s="150">
        <v>1</v>
      </c>
      <c r="C101" s="190">
        <v>2</v>
      </c>
      <c r="D101" s="78">
        <v>1029259</v>
      </c>
      <c r="E101" s="153">
        <f>IF(ISBLANK(D101),"-",$D$110/$D$107*D101)</f>
        <v>1076866.5523692076</v>
      </c>
      <c r="F101" s="109">
        <v>1207464</v>
      </c>
      <c r="G101" s="80">
        <f>IF(ISBLANK(F101),"-",$D$110/$F$107*F101)</f>
        <v>1114506.7103149937</v>
      </c>
    </row>
    <row r="102" spans="1:7" ht="26.25" customHeight="1" x14ac:dyDescent="0.4">
      <c r="A102" s="68" t="s">
        <v>55</v>
      </c>
      <c r="B102" s="150">
        <v>100</v>
      </c>
      <c r="C102" s="190">
        <v>3</v>
      </c>
      <c r="D102" s="78">
        <v>1026486</v>
      </c>
      <c r="E102" s="153">
        <f>IF(ISBLANK(D102),"-",$D$110/$D$107*D102)</f>
        <v>1073965.289470637</v>
      </c>
      <c r="F102" s="154">
        <v>1203881</v>
      </c>
      <c r="G102" s="80">
        <f>IF(ISBLANK(F102),"-",$D$110/$F$107*F102)</f>
        <v>1111199.5495689521</v>
      </c>
    </row>
    <row r="103" spans="1:7" ht="26.25" customHeight="1" x14ac:dyDescent="0.4">
      <c r="A103" s="68" t="s">
        <v>56</v>
      </c>
      <c r="B103" s="150">
        <v>1</v>
      </c>
      <c r="C103" s="81">
        <v>4</v>
      </c>
      <c r="D103" s="82"/>
      <c r="E103" s="155" t="str">
        <f>IF(ISBLANK(D103),"-",$D$110/$D$107*D103)</f>
        <v>-</v>
      </c>
      <c r="F103" s="156"/>
      <c r="G103" s="84" t="str">
        <f>IF(ISBLANK(F103),"-",$D$110/$F$107*F103)</f>
        <v>-</v>
      </c>
    </row>
    <row r="104" spans="1:7" ht="27" customHeight="1" thickBot="1" x14ac:dyDescent="0.45">
      <c r="A104" s="68" t="s">
        <v>57</v>
      </c>
      <c r="B104" s="150">
        <v>1</v>
      </c>
      <c r="C104" s="85" t="s">
        <v>58</v>
      </c>
      <c r="D104" s="157">
        <f>AVERAGE(D100:D103)</f>
        <v>1026306.3333333334</v>
      </c>
      <c r="E104" s="87">
        <f>AVERAGE(E100:E103)</f>
        <v>1073777.3124659096</v>
      </c>
      <c r="F104" s="157">
        <f>AVERAGE(F100:F103)</f>
        <v>1205224.6666666667</v>
      </c>
      <c r="G104" s="158">
        <f>AVERAGE(G100:G103)</f>
        <v>1112439.7733076529</v>
      </c>
    </row>
    <row r="105" spans="1:7" ht="26.25" customHeight="1" x14ac:dyDescent="0.4">
      <c r="A105" s="68" t="s">
        <v>59</v>
      </c>
      <c r="B105" s="150">
        <v>1</v>
      </c>
      <c r="C105" s="89" t="s">
        <v>60</v>
      </c>
      <c r="D105" s="159">
        <f>D43</f>
        <v>14.38</v>
      </c>
      <c r="E105" s="138"/>
      <c r="F105" s="90">
        <f>F43</f>
        <v>16.3</v>
      </c>
      <c r="G105" s="138"/>
    </row>
    <row r="106" spans="1:7" ht="26.25" customHeight="1" x14ac:dyDescent="0.4">
      <c r="A106" s="68" t="s">
        <v>61</v>
      </c>
      <c r="B106" s="150">
        <v>1</v>
      </c>
      <c r="C106" s="91" t="s">
        <v>62</v>
      </c>
      <c r="D106" s="160">
        <f>D105*$B$96</f>
        <v>14.38</v>
      </c>
      <c r="E106" s="186"/>
      <c r="F106" s="92">
        <f>F105*$B$96</f>
        <v>16.3</v>
      </c>
      <c r="G106" s="138"/>
    </row>
    <row r="107" spans="1:7" ht="19.5" customHeight="1" thickBot="1" x14ac:dyDescent="0.35">
      <c r="A107" s="68" t="s">
        <v>63</v>
      </c>
      <c r="B107" s="190">
        <f>(B106/B105)*(B104/B103)*(B102/B101)*(B100/B99)*B98</f>
        <v>250000</v>
      </c>
      <c r="C107" s="91" t="s">
        <v>64</v>
      </c>
      <c r="D107" s="161">
        <f>D106*$B$91/100</f>
        <v>14.336860000000001</v>
      </c>
      <c r="E107" s="95"/>
      <c r="F107" s="94">
        <f>F106*$B$91/100</f>
        <v>16.251100000000001</v>
      </c>
      <c r="G107" s="138"/>
    </row>
    <row r="108" spans="1:7" ht="19.5" customHeight="1" thickBot="1" x14ac:dyDescent="0.35">
      <c r="A108" s="232" t="s">
        <v>65</v>
      </c>
      <c r="B108" s="233"/>
      <c r="C108" s="91" t="s">
        <v>66</v>
      </c>
      <c r="D108" s="160">
        <f>D107/$B$107</f>
        <v>5.7347440000000009E-5</v>
      </c>
      <c r="E108" s="95"/>
      <c r="F108" s="96">
        <f>F107/$B$107</f>
        <v>6.5004400000000004E-5</v>
      </c>
      <c r="G108" s="162"/>
    </row>
    <row r="109" spans="1:7" ht="19.5" customHeight="1" thickBot="1" x14ac:dyDescent="0.35">
      <c r="A109" s="234"/>
      <c r="B109" s="235"/>
      <c r="C109" s="203" t="s">
        <v>67</v>
      </c>
      <c r="D109" s="164">
        <f>$B$56/$B$125</f>
        <v>5.9999999999999995E-5</v>
      </c>
      <c r="E109" s="138"/>
      <c r="F109" s="99"/>
      <c r="G109" s="169"/>
    </row>
    <row r="110" spans="1:7" ht="18.75" customHeight="1" x14ac:dyDescent="0.3">
      <c r="A110" s="138"/>
      <c r="B110" s="138"/>
      <c r="C110" s="163" t="s">
        <v>68</v>
      </c>
      <c r="D110" s="160">
        <f>D109*$B$107</f>
        <v>14.999999999999998</v>
      </c>
      <c r="E110" s="138"/>
      <c r="F110" s="99"/>
      <c r="G110" s="162"/>
    </row>
    <row r="111" spans="1:7" ht="19.5" customHeight="1" thickBot="1" x14ac:dyDescent="0.35">
      <c r="A111" s="138"/>
      <c r="B111" s="138"/>
      <c r="C111" s="165" t="s">
        <v>69</v>
      </c>
      <c r="D111" s="166">
        <f>D110/B96</f>
        <v>14.999999999999998</v>
      </c>
      <c r="E111" s="138"/>
      <c r="F111" s="103"/>
      <c r="G111" s="162"/>
    </row>
    <row r="112" spans="1:7" ht="18.75" customHeight="1" x14ac:dyDescent="0.3">
      <c r="A112" s="138"/>
      <c r="B112" s="138"/>
      <c r="C112" s="167" t="s">
        <v>70</v>
      </c>
      <c r="D112" s="168">
        <f>AVERAGE(E100:E103,G100:G103)</f>
        <v>1093108.5428867813</v>
      </c>
      <c r="E112" s="138"/>
      <c r="F112" s="103"/>
      <c r="G112" s="169"/>
    </row>
    <row r="113" spans="1:7" ht="18.75" customHeight="1" x14ac:dyDescent="0.3">
      <c r="A113" s="138"/>
      <c r="B113" s="138"/>
      <c r="C113" s="170" t="s">
        <v>71</v>
      </c>
      <c r="D113" s="171">
        <f>STDEV(E100:E103,G100:G103)/D112</f>
        <v>1.9488039364359156E-2</v>
      </c>
      <c r="E113" s="138"/>
      <c r="F113" s="103"/>
      <c r="G113" s="162"/>
    </row>
    <row r="114" spans="1:7" ht="19.5" customHeight="1" thickBot="1" x14ac:dyDescent="0.35">
      <c r="A114" s="138"/>
      <c r="B114" s="138"/>
      <c r="C114" s="172" t="s">
        <v>15</v>
      </c>
      <c r="D114" s="173">
        <f>COUNT(E100:E103,G100:G103)</f>
        <v>6</v>
      </c>
      <c r="E114" s="138"/>
      <c r="F114" s="103"/>
      <c r="G114" s="162"/>
    </row>
    <row r="115" spans="1:7" ht="19.5" customHeight="1" thickBot="1" x14ac:dyDescent="0.35">
      <c r="A115" s="52"/>
      <c r="B115" s="52"/>
      <c r="C115" s="52"/>
      <c r="D115" s="52"/>
      <c r="E115" s="52"/>
      <c r="F115" s="138"/>
      <c r="G115" s="138"/>
    </row>
    <row r="116" spans="1:7" ht="26.25" customHeight="1" x14ac:dyDescent="0.4">
      <c r="A116" s="66" t="s">
        <v>97</v>
      </c>
      <c r="B116" s="149">
        <v>500</v>
      </c>
      <c r="C116" s="205" t="s">
        <v>98</v>
      </c>
      <c r="D116" s="174" t="s">
        <v>51</v>
      </c>
      <c r="E116" s="175" t="s">
        <v>99</v>
      </c>
      <c r="F116" s="176" t="s">
        <v>100</v>
      </c>
      <c r="G116" s="138"/>
    </row>
    <row r="117" spans="1:7" ht="26.25" customHeight="1" x14ac:dyDescent="0.4">
      <c r="A117" s="68" t="s">
        <v>101</v>
      </c>
      <c r="B117" s="150">
        <v>1</v>
      </c>
      <c r="C117" s="126">
        <v>1</v>
      </c>
      <c r="D117" s="177">
        <v>961041</v>
      </c>
      <c r="E117" s="178">
        <f t="shared" ref="E117:E122" si="3">IF(ISBLANK(D117),"-",D117/$D$112*$D$109*$B$125)</f>
        <v>2.6375450258452688E-2</v>
      </c>
      <c r="F117" s="179">
        <f t="shared" ref="F117:F122" si="4">IF(ISBLANK(D117), "-", E117/$B$56)</f>
        <v>0.87918167528175628</v>
      </c>
      <c r="G117" s="138"/>
    </row>
    <row r="118" spans="1:7" ht="26.25" customHeight="1" x14ac:dyDescent="0.4">
      <c r="A118" s="68" t="s">
        <v>102</v>
      </c>
      <c r="B118" s="150">
        <v>1</v>
      </c>
      <c r="C118" s="126">
        <v>2</v>
      </c>
      <c r="D118" s="177">
        <v>904592</v>
      </c>
      <c r="E118" s="180">
        <f t="shared" si="3"/>
        <v>2.482622624861399E-2</v>
      </c>
      <c r="F118" s="181">
        <f t="shared" si="4"/>
        <v>0.82754087495379969</v>
      </c>
      <c r="G118" s="138"/>
    </row>
    <row r="119" spans="1:7" ht="26.25" customHeight="1" x14ac:dyDescent="0.4">
      <c r="A119" s="68" t="s">
        <v>103</v>
      </c>
      <c r="B119" s="150">
        <v>1</v>
      </c>
      <c r="C119" s="126">
        <v>3</v>
      </c>
      <c r="D119" s="177">
        <v>966091</v>
      </c>
      <c r="E119" s="180">
        <f t="shared" si="3"/>
        <v>2.6514045827013433E-2</v>
      </c>
      <c r="F119" s="181">
        <f t="shared" si="4"/>
        <v>0.8838015275671145</v>
      </c>
      <c r="G119" s="138"/>
    </row>
    <row r="120" spans="1:7" ht="26.25" customHeight="1" x14ac:dyDescent="0.4">
      <c r="A120" s="68" t="s">
        <v>104</v>
      </c>
      <c r="B120" s="150">
        <v>1</v>
      </c>
      <c r="C120" s="126">
        <v>4</v>
      </c>
      <c r="D120" s="177">
        <v>923961</v>
      </c>
      <c r="E120" s="180">
        <f t="shared" si="3"/>
        <v>2.5357802004545286E-2</v>
      </c>
      <c r="F120" s="181">
        <f t="shared" si="4"/>
        <v>0.84526006681817623</v>
      </c>
      <c r="G120" s="138"/>
    </row>
    <row r="121" spans="1:7" ht="26.25" customHeight="1" x14ac:dyDescent="0.4">
      <c r="A121" s="68" t="s">
        <v>105</v>
      </c>
      <c r="B121" s="150">
        <v>1</v>
      </c>
      <c r="C121" s="126">
        <v>5</v>
      </c>
      <c r="D121" s="177">
        <v>949175</v>
      </c>
      <c r="E121" s="180">
        <f t="shared" si="3"/>
        <v>2.6049791839335503E-2</v>
      </c>
      <c r="F121" s="181">
        <f t="shared" si="4"/>
        <v>0.86832639464451677</v>
      </c>
      <c r="G121" s="138"/>
    </row>
    <row r="122" spans="1:7" ht="26.25" customHeight="1" x14ac:dyDescent="0.4">
      <c r="A122" s="68" t="s">
        <v>106</v>
      </c>
      <c r="B122" s="150">
        <v>1</v>
      </c>
      <c r="C122" s="182">
        <v>6</v>
      </c>
      <c r="D122" s="183">
        <v>927684</v>
      </c>
      <c r="E122" s="184">
        <f t="shared" si="3"/>
        <v>2.5459978499941652E-2</v>
      </c>
      <c r="F122" s="185">
        <f t="shared" si="4"/>
        <v>0.84866594999805511</v>
      </c>
      <c r="G122" s="138"/>
    </row>
    <row r="123" spans="1:7" ht="26.25" customHeight="1" x14ac:dyDescent="0.4">
      <c r="A123" s="68" t="s">
        <v>107</v>
      </c>
      <c r="B123" s="150">
        <v>1</v>
      </c>
      <c r="C123" s="126"/>
      <c r="D123" s="186"/>
      <c r="E123" s="138"/>
      <c r="F123" s="121"/>
      <c r="G123" s="138"/>
    </row>
    <row r="124" spans="1:7" ht="26.25" customHeight="1" x14ac:dyDescent="0.4">
      <c r="A124" s="68" t="s">
        <v>108</v>
      </c>
      <c r="B124" s="150">
        <v>1</v>
      </c>
      <c r="C124" s="126"/>
      <c r="D124" s="187"/>
      <c r="E124" s="188" t="s">
        <v>58</v>
      </c>
      <c r="F124" s="189">
        <f>AVERAGE(F117:F122)</f>
        <v>0.85879608154390308</v>
      </c>
      <c r="G124" s="138"/>
    </row>
    <row r="125" spans="1:7" ht="27" customHeight="1" thickBot="1" x14ac:dyDescent="0.45">
      <c r="A125" s="68" t="s">
        <v>109</v>
      </c>
      <c r="B125" s="190">
        <f>(B124/B123)*(B122/B121)*(B120/B119)*(B118/B117)*B116</f>
        <v>500</v>
      </c>
      <c r="C125" s="191"/>
      <c r="D125" s="192"/>
      <c r="E125" s="137" t="s">
        <v>71</v>
      </c>
      <c r="F125" s="131">
        <f>STDEV(F117:F122)/F124</f>
        <v>2.5481415654421146E-2</v>
      </c>
      <c r="G125" s="138"/>
    </row>
    <row r="126" spans="1:7" ht="27" customHeight="1" thickBot="1" x14ac:dyDescent="0.45">
      <c r="A126" s="232" t="s">
        <v>65</v>
      </c>
      <c r="B126" s="233"/>
      <c r="C126" s="193"/>
      <c r="D126" s="194"/>
      <c r="E126" s="195" t="s">
        <v>15</v>
      </c>
      <c r="F126" s="196">
        <f>COUNT(F117:F122)</f>
        <v>6</v>
      </c>
      <c r="G126" s="138"/>
    </row>
    <row r="127" spans="1:7" ht="19.5" customHeight="1" thickBot="1" x14ac:dyDescent="0.35">
      <c r="A127" s="234"/>
      <c r="B127" s="235"/>
      <c r="C127" s="138"/>
      <c r="D127" s="138"/>
      <c r="E127" s="138"/>
      <c r="F127" s="186"/>
      <c r="G127" s="138"/>
    </row>
    <row r="128" spans="1:7" ht="18.75" customHeight="1" x14ac:dyDescent="0.3">
      <c r="A128" s="64"/>
      <c r="B128" s="64"/>
      <c r="C128" s="138"/>
      <c r="D128" s="138"/>
      <c r="E128" s="138"/>
      <c r="F128" s="186"/>
      <c r="G128" s="138"/>
    </row>
    <row r="129" spans="1:7" ht="18.75" customHeight="1" x14ac:dyDescent="0.3">
      <c r="A129" s="199" t="s">
        <v>82</v>
      </c>
      <c r="B129" s="137" t="s">
        <v>110</v>
      </c>
      <c r="C129" s="238" t="str">
        <f>B20</f>
        <v>Levonorgestrel BP 0.03MG</v>
      </c>
      <c r="D129" s="238"/>
      <c r="E129" s="138" t="s">
        <v>111</v>
      </c>
      <c r="F129" s="138"/>
      <c r="G129" s="140">
        <f>F124</f>
        <v>0.85879608154390308</v>
      </c>
    </row>
    <row r="130" spans="1:7" ht="19.5" customHeight="1" thickBot="1" x14ac:dyDescent="0.35">
      <c r="A130" s="207"/>
      <c r="B130" s="207"/>
      <c r="C130" s="197"/>
      <c r="D130" s="197"/>
      <c r="E130" s="197"/>
      <c r="F130" s="197"/>
      <c r="G130" s="197"/>
    </row>
    <row r="131" spans="1:7" ht="18.75" customHeight="1" x14ac:dyDescent="0.3">
      <c r="A131" s="138"/>
      <c r="B131" s="241" t="s">
        <v>21</v>
      </c>
      <c r="C131" s="241"/>
      <c r="D131" s="138"/>
      <c r="E131" s="204" t="s">
        <v>22</v>
      </c>
      <c r="F131" s="198"/>
      <c r="G131" s="204" t="s">
        <v>23</v>
      </c>
    </row>
    <row r="132" spans="1:7" ht="48.75" customHeight="1" x14ac:dyDescent="0.3">
      <c r="A132" s="199" t="s">
        <v>24</v>
      </c>
      <c r="B132" s="200"/>
      <c r="C132" s="200"/>
      <c r="D132" s="138"/>
      <c r="E132" s="200"/>
      <c r="F132" s="138"/>
      <c r="G132" s="200"/>
    </row>
    <row r="133" spans="1:7" ht="46.5" customHeight="1" x14ac:dyDescent="0.3">
      <c r="A133" s="199" t="s">
        <v>25</v>
      </c>
      <c r="B133" s="201"/>
      <c r="C133" s="201"/>
      <c r="D133" s="138"/>
      <c r="E133" s="201"/>
      <c r="F133" s="138"/>
      <c r="G133" s="202"/>
    </row>
    <row r="250" spans="1:1" x14ac:dyDescent="0.2">
      <c r="A250" s="44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134</vt:lpstr>
      <vt:lpstr>'134'!Print_Area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2016-07-20T05:48:29Z</cp:lastPrinted>
  <dcterms:created xsi:type="dcterms:W3CDTF">2005-07-05T10:19:27Z</dcterms:created>
  <dcterms:modified xsi:type="dcterms:W3CDTF">2016-07-20T05:48:31Z</dcterms:modified>
</cp:coreProperties>
</file>