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20730" windowHeight="9240" activeTab="3"/>
  </bookViews>
  <sheets>
    <sheet name="SST" sheetId="10" r:id="rId1"/>
    <sheet name="SST 2" sheetId="11" r:id="rId2"/>
    <sheet name="136 levonoregstrel" sheetId="4" r:id="rId3"/>
    <sheet name="136 ethinyl estradiol" sheetId="1" r:id="rId4"/>
  </sheets>
  <externalReferences>
    <externalReference r:id="rId5"/>
  </externalReferences>
  <definedNames>
    <definedName name="_xlnm.Print_Area" localSheetId="3">'136 ethinyl estradiol'!$A$1:$I$140</definedName>
    <definedName name="_xlnm.Print_Area" localSheetId="2">'136 levonoregstrel'!$A$1:$I$140</definedName>
  </definedNames>
  <calcPr calcId="144525"/>
</workbook>
</file>

<file path=xl/calcChain.xml><?xml version="1.0" encoding="utf-8"?>
<calcChain xmlns="http://schemas.openxmlformats.org/spreadsheetml/2006/main">
  <c r="B17" i="11" l="1"/>
  <c r="B17" i="10"/>
  <c r="B55" i="11"/>
  <c r="G53" i="11"/>
  <c r="D53" i="11"/>
  <c r="C53" i="11"/>
  <c r="B53" i="11"/>
  <c r="B54" i="11" s="1"/>
  <c r="B32" i="11"/>
  <c r="G30" i="11"/>
  <c r="F30" i="11"/>
  <c r="E30" i="11"/>
  <c r="D30" i="11"/>
  <c r="C30" i="11"/>
  <c r="B30" i="11"/>
  <c r="B31" i="11" s="1"/>
  <c r="B21" i="11"/>
  <c r="B20" i="11"/>
  <c r="B19" i="11"/>
  <c r="B18" i="11"/>
  <c r="B55" i="10"/>
  <c r="G53" i="10"/>
  <c r="E53" i="10"/>
  <c r="D53" i="10"/>
  <c r="C53" i="10"/>
  <c r="B53" i="10"/>
  <c r="B54" i="10" s="1"/>
  <c r="B44" i="10"/>
  <c r="B43" i="10"/>
  <c r="B42" i="10"/>
  <c r="B41" i="10"/>
  <c r="B32" i="10"/>
  <c r="G30" i="10"/>
  <c r="F30" i="10"/>
  <c r="E30" i="10"/>
  <c r="D30" i="10"/>
  <c r="C30" i="10"/>
  <c r="B30" i="10"/>
  <c r="B31" i="10" s="1"/>
  <c r="B21" i="10"/>
  <c r="B20" i="10"/>
  <c r="B19" i="10"/>
  <c r="B18" i="10"/>
  <c r="F105" i="4" l="1"/>
  <c r="D105" i="4"/>
  <c r="C129" i="4"/>
  <c r="B125" i="4"/>
  <c r="D109" i="4" s="1"/>
  <c r="B107" i="4"/>
  <c r="F104" i="4"/>
  <c r="D104" i="4"/>
  <c r="G103" i="4"/>
  <c r="E103" i="4"/>
  <c r="B96" i="4"/>
  <c r="F106" i="4" s="1"/>
  <c r="B90" i="4"/>
  <c r="B91" i="4" s="1"/>
  <c r="B89" i="4"/>
  <c r="B88" i="4"/>
  <c r="B87" i="4"/>
  <c r="C74" i="4"/>
  <c r="B67" i="4"/>
  <c r="C56" i="4"/>
  <c r="B55" i="4"/>
  <c r="B45" i="4"/>
  <c r="D48" i="4" s="1"/>
  <c r="G40" i="4" s="1"/>
  <c r="F42" i="4"/>
  <c r="D42" i="4"/>
  <c r="G41" i="4"/>
  <c r="E41" i="4"/>
  <c r="B34" i="4"/>
  <c r="F44" i="4" s="1"/>
  <c r="F45" i="4" s="1"/>
  <c r="B30" i="4"/>
  <c r="D44" i="4" l="1"/>
  <c r="D45" i="4" s="1"/>
  <c r="E40" i="4" s="1"/>
  <c r="F107" i="4"/>
  <c r="D106" i="4"/>
  <c r="D107" i="4" s="1"/>
  <c r="D108" i="4" s="1"/>
  <c r="F108" i="4"/>
  <c r="D110" i="4"/>
  <c r="G102" i="4" s="1"/>
  <c r="F46" i="4"/>
  <c r="D46" i="4"/>
  <c r="G39" i="4"/>
  <c r="E39" i="4"/>
  <c r="D49" i="4"/>
  <c r="E38" i="4"/>
  <c r="G38" i="4"/>
  <c r="G42" i="4" s="1"/>
  <c r="D111" i="4" l="1"/>
  <c r="E100" i="4"/>
  <c r="E102" i="4"/>
  <c r="E101" i="4"/>
  <c r="G100" i="4"/>
  <c r="G101" i="4"/>
  <c r="D52" i="4"/>
  <c r="D50" i="4"/>
  <c r="E42" i="4"/>
  <c r="B30" i="1"/>
  <c r="B34" i="1"/>
  <c r="D44" i="1" s="1"/>
  <c r="E41" i="1"/>
  <c r="G41" i="1"/>
  <c r="D42" i="1"/>
  <c r="F42" i="1"/>
  <c r="F44" i="1"/>
  <c r="F45" i="1" s="1"/>
  <c r="B45" i="1"/>
  <c r="D48" i="1" s="1"/>
  <c r="B55" i="1"/>
  <c r="C56" i="1"/>
  <c r="B67" i="1"/>
  <c r="C74" i="1"/>
  <c r="B87" i="1"/>
  <c r="B88" i="1"/>
  <c r="B89" i="1"/>
  <c r="B90" i="1"/>
  <c r="B96" i="1"/>
  <c r="E103" i="1"/>
  <c r="G103" i="1"/>
  <c r="D104" i="1"/>
  <c r="F104" i="1"/>
  <c r="D106" i="1"/>
  <c r="F106" i="1"/>
  <c r="B107" i="1"/>
  <c r="B125" i="1"/>
  <c r="D109" i="1" s="1"/>
  <c r="C129" i="1"/>
  <c r="D110" i="1" l="1"/>
  <c r="D111" i="1" s="1"/>
  <c r="E68" i="4"/>
  <c r="G68" i="4" s="1"/>
  <c r="E65" i="4"/>
  <c r="G65" i="4" s="1"/>
  <c r="E67" i="4"/>
  <c r="G67" i="4" s="1"/>
  <c r="E63" i="4"/>
  <c r="G63" i="4" s="1"/>
  <c r="E64" i="4"/>
  <c r="G64" i="4" s="1"/>
  <c r="E66" i="4"/>
  <c r="G66" i="4" s="1"/>
  <c r="E62" i="4"/>
  <c r="G62" i="4" s="1"/>
  <c r="B91" i="1"/>
  <c r="F107" i="1" s="1"/>
  <c r="F108" i="1" s="1"/>
  <c r="D45" i="1"/>
  <c r="E38" i="1" s="1"/>
  <c r="G104" i="4"/>
  <c r="D114" i="4"/>
  <c r="D112" i="4"/>
  <c r="E121" i="4" s="1"/>
  <c r="F121" i="4" s="1"/>
  <c r="E104" i="4"/>
  <c r="E59" i="4"/>
  <c r="D51" i="4"/>
  <c r="E61" i="4"/>
  <c r="E60" i="4"/>
  <c r="F46" i="1"/>
  <c r="G39" i="1"/>
  <c r="E40" i="1"/>
  <c r="D49" i="1"/>
  <c r="G38" i="1"/>
  <c r="G40" i="1"/>
  <c r="G100" i="1"/>
  <c r="G102" i="1" l="1"/>
  <c r="G101" i="1"/>
  <c r="E39" i="1"/>
  <c r="D52" i="1" s="1"/>
  <c r="D107" i="1"/>
  <c r="D46" i="1"/>
  <c r="E122" i="4"/>
  <c r="F122" i="4" s="1"/>
  <c r="E118" i="4"/>
  <c r="F118" i="4" s="1"/>
  <c r="E120" i="4"/>
  <c r="F120" i="4" s="1"/>
  <c r="D113" i="4"/>
  <c r="E117" i="4"/>
  <c r="F117" i="4" s="1"/>
  <c r="E119" i="4"/>
  <c r="F119" i="4" s="1"/>
  <c r="E72" i="4"/>
  <c r="G59" i="4"/>
  <c r="E70" i="4"/>
  <c r="G60" i="4"/>
  <c r="G61" i="4"/>
  <c r="E42" i="1"/>
  <c r="D50" i="1"/>
  <c r="D51" i="1" s="1"/>
  <c r="G42" i="1"/>
  <c r="G104" i="1" l="1"/>
  <c r="D108" i="1"/>
  <c r="E100" i="1"/>
  <c r="E102" i="1"/>
  <c r="E101" i="1"/>
  <c r="F67" i="4"/>
  <c r="F68" i="4"/>
  <c r="F65" i="4"/>
  <c r="F66" i="4"/>
  <c r="F63" i="4"/>
  <c r="F64" i="4"/>
  <c r="E71" i="4"/>
  <c r="F62" i="4"/>
  <c r="F124" i="4"/>
  <c r="G129" i="4" s="1"/>
  <c r="F126" i="4"/>
  <c r="G70" i="4"/>
  <c r="C81" i="4"/>
  <c r="G72" i="4"/>
  <c r="F61" i="4"/>
  <c r="F60" i="4"/>
  <c r="F59" i="4"/>
  <c r="E62" i="1"/>
  <c r="E66" i="1"/>
  <c r="E67" i="1"/>
  <c r="E68" i="1"/>
  <c r="E61" i="1"/>
  <c r="E65" i="1"/>
  <c r="E60" i="1"/>
  <c r="E59" i="1"/>
  <c r="E63" i="1"/>
  <c r="E64" i="1"/>
  <c r="E104" i="1" l="1"/>
  <c r="D112" i="1"/>
  <c r="D113" i="1" s="1"/>
  <c r="D114" i="1"/>
  <c r="F125" i="4"/>
  <c r="F70" i="4"/>
  <c r="F71" i="4" s="1"/>
  <c r="F72" i="4"/>
  <c r="G74" i="4"/>
  <c r="G71" i="4"/>
  <c r="C79" i="4"/>
  <c r="C82" i="4" s="1"/>
  <c r="G63" i="1"/>
  <c r="G62" i="1"/>
  <c r="G68" i="1"/>
  <c r="G60" i="1"/>
  <c r="G67" i="1"/>
  <c r="G61" i="1"/>
  <c r="E72" i="1"/>
  <c r="G59" i="1"/>
  <c r="E70" i="1"/>
  <c r="F63" i="1" s="1"/>
  <c r="G64" i="1"/>
  <c r="G65" i="1"/>
  <c r="G66" i="1"/>
  <c r="E121" i="1" l="1"/>
  <c r="F121" i="1" s="1"/>
  <c r="E120" i="1"/>
  <c r="F120" i="1" s="1"/>
  <c r="E118" i="1"/>
  <c r="F118" i="1" s="1"/>
  <c r="E117" i="1"/>
  <c r="F117" i="1" s="1"/>
  <c r="E119" i="1"/>
  <c r="F119" i="1" s="1"/>
  <c r="E122" i="1"/>
  <c r="F122" i="1" s="1"/>
  <c r="C83" i="4"/>
  <c r="F66" i="1"/>
  <c r="F59" i="1"/>
  <c r="F67" i="1"/>
  <c r="E71" i="1"/>
  <c r="F61" i="1"/>
  <c r="F60" i="1"/>
  <c r="F62" i="1"/>
  <c r="F65" i="1"/>
  <c r="F64" i="1"/>
  <c r="G70" i="1"/>
  <c r="G71" i="1" s="1"/>
  <c r="C81" i="1"/>
  <c r="G72" i="1"/>
  <c r="F68" i="1"/>
  <c r="F126" i="1" l="1"/>
  <c r="F124" i="1"/>
  <c r="G129" i="1" s="1"/>
  <c r="F125" i="1"/>
  <c r="G74" i="1"/>
  <c r="C79" i="1"/>
  <c r="C82" i="1"/>
  <c r="F70" i="1"/>
  <c r="F71" i="1" s="1"/>
  <c r="F72" i="1"/>
  <c r="C83" i="1" l="1"/>
</calcChain>
</file>

<file path=xl/sharedStrings.xml><?xml version="1.0" encoding="utf-8"?>
<sst xmlns="http://schemas.openxmlformats.org/spreadsheetml/2006/main" count="420" uniqueCount="130">
  <si>
    <t>Reviewed By:</t>
  </si>
  <si>
    <t>Analysed by:</t>
  </si>
  <si>
    <t>Signature</t>
  </si>
  <si>
    <t>Date</t>
  </si>
  <si>
    <t>Name</t>
  </si>
  <si>
    <t xml:space="preserve">dissolved as a percentage of the stated  label claim is </t>
  </si>
  <si>
    <t xml:space="preserve">The amount  of </t>
  </si>
  <si>
    <t>Comment</t>
  </si>
  <si>
    <t>n:</t>
  </si>
  <si>
    <t>If there are no serial dilutions, or only one dilution, enter 1 in all boxes not used.</t>
  </si>
  <si>
    <t>RSD:</t>
  </si>
  <si>
    <t>Sample Dilution Factor</t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</si>
  <si>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</si>
  <si>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</si>
  <si>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</si>
  <si>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</si>
  <si>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</si>
  <si>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</si>
  <si>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</si>
  <si>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</si>
  <si>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</si>
  <si>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%age Released:</t>
  </si>
  <si>
    <t>Amt Released (mg):</t>
  </si>
  <si>
    <t>Response:</t>
  </si>
  <si>
    <t>tablet No.</t>
  </si>
  <si>
    <t>Medium Volume (mL):</t>
  </si>
  <si>
    <t>Average Normalised Response:</t>
  </si>
  <si>
    <t>Desired Weight as salt (mg):</t>
  </si>
  <si>
    <t>Desired Weight as free base (mg):</t>
  </si>
  <si>
    <t>Desired Concetration (mg/mL):</t>
  </si>
  <si>
    <t>Concentration (mg/mL):</t>
  </si>
  <si>
    <t>Purity correction (mg):</t>
  </si>
  <si>
    <t>Standard Dilution Factor</t>
  </si>
  <si>
    <t>Amt of RS as free base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</si>
  <si>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</si>
  <si>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</si>
  <si>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</si>
  <si>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</si>
  <si>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</si>
  <si>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</si>
  <si>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</si>
  <si>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</si>
  <si>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t>Normalised Response:</t>
  </si>
  <si>
    <t>Injection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</si>
  <si>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</si>
  <si>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Standard B</t>
  </si>
  <si>
    <t>Standard A</t>
  </si>
  <si>
    <t>Initial Standard dilution (mL):</t>
  </si>
  <si>
    <t>free base</t>
  </si>
  <si>
    <t>1 mg of salt is equivalent to</t>
  </si>
  <si>
    <t xml:space="preserve">Enter name of compound in salt form. If salt convertion is not needed enter 1. </t>
  </si>
  <si>
    <t>Mwt of compound in salt form:</t>
  </si>
  <si>
    <t xml:space="preserve">Enter name of compound in free base form. If salt convertion is not needed enter 1. </t>
  </si>
  <si>
    <t xml:space="preserve"> Mwt of compound in free base form:</t>
  </si>
  <si>
    <t xml:space="preserve">% Purity corrected for water: </t>
  </si>
  <si>
    <t>If correction for water content is not needed please enter 0</t>
  </si>
  <si>
    <t>% Water content:</t>
  </si>
  <si>
    <t>% age Purity:</t>
  </si>
  <si>
    <t>Code:</t>
  </si>
  <si>
    <t>Reference Substance:</t>
  </si>
  <si>
    <t>Determination of Active Ingredient Dissolved</t>
  </si>
  <si>
    <t>DISSOLUTION: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</si>
  <si>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</si>
  <si>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 xml:space="preserve">M </t>
  </si>
  <si>
    <t>s</t>
  </si>
  <si>
    <t>k</t>
  </si>
  <si>
    <t>Average</t>
  </si>
  <si>
    <t>Calculation of acceptance value (AV)</t>
  </si>
  <si>
    <t>Determination of the Acceptance Value (AV)</t>
  </si>
  <si>
    <t>Analysis Data</t>
  </si>
  <si>
    <t xml:space="preserve">in the sample as a percentage of the stated  label claim is </t>
  </si>
  <si>
    <t xml:space="preserve">The content of </t>
  </si>
  <si>
    <t>Average tablet:</t>
  </si>
  <si>
    <t>Content as % of Label Claim</t>
  </si>
  <si>
    <t>Content as % of the average content</t>
  </si>
  <si>
    <t>Actual Content</t>
  </si>
  <si>
    <t>Peak Area:</t>
  </si>
  <si>
    <t>Tablet No.</t>
  </si>
  <si>
    <t>Initial Sample dilution (mL):</t>
  </si>
  <si>
    <t>Each Tablet/Capsule contains</t>
  </si>
  <si>
    <t xml:space="preserve">Label Claim: </t>
  </si>
  <si>
    <t>Determination of Content of Active Ingredient in the Sample</t>
  </si>
  <si>
    <t xml:space="preserve">Enter molecular mass of compound in salt form. If salt conversion is NOT needed, enter 1. </t>
  </si>
  <si>
    <t xml:space="preserve">Enter molecular mass of compound in free base form. If salt conversion is NOT needed, enter 1. </t>
  </si>
  <si>
    <t>If correction for water content is NOT needed, enter 0</t>
  </si>
  <si>
    <t>WRS/L34-1</t>
  </si>
  <si>
    <t xml:space="preserve">Levornorgestrel </t>
  </si>
  <si>
    <t>Date Analysis Completed:</t>
  </si>
  <si>
    <t>Date Analysis Started:</t>
  </si>
  <si>
    <t>Label Claim:</t>
  </si>
  <si>
    <t>Active Ingredient:</t>
  </si>
  <si>
    <t>Laboratory Ref No:</t>
  </si>
  <si>
    <t>Sample Name:</t>
  </si>
  <si>
    <t>Analysis Report</t>
  </si>
  <si>
    <t>Please enter the required information in the cells highlighted in green</t>
  </si>
  <si>
    <t>Laboratory Data Calculation Spreadsheet</t>
  </si>
  <si>
    <t>National Quality Control Laboratory</t>
  </si>
  <si>
    <t>NDQD2016061138</t>
  </si>
  <si>
    <t>Levonorgestrel BP 0.03</t>
  </si>
  <si>
    <t>10th June 2016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</si>
  <si>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</si>
  <si>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</si>
  <si>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</si>
  <si>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</si>
  <si>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</si>
  <si>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</si>
  <si>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</si>
  <si>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</si>
  <si>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</si>
  <si>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</si>
  <si>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</si>
  <si>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</si>
  <si>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</si>
  <si>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</si>
  <si>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</si>
  <si>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</si>
  <si>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</si>
  <si>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ETHINYL ESTRADIOL</t>
  </si>
  <si>
    <t>WRS/E1-2</t>
  </si>
  <si>
    <t>MICROGYNON ED FE</t>
  </si>
  <si>
    <t>NDQD2016061136</t>
  </si>
  <si>
    <t>Each tablet contains levonorgestrel 0.15mg and Ethinyl estradiol 0.03mg</t>
  </si>
  <si>
    <t>22nd  July 2016</t>
  </si>
  <si>
    <t>Ethinyl estradiol</t>
  </si>
  <si>
    <t>22nd July 2016</t>
  </si>
  <si>
    <t>Relative Ret. Time</t>
  </si>
  <si>
    <t>RESOLUTION</t>
  </si>
  <si>
    <t>The Resolution should be NLT 2.5 between the two peaks</t>
  </si>
  <si>
    <t>The Relative Retention times are about 0.7 and 1.0 for ethinyl estradiol and Levonorgestrel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</si>
  <si>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3.0%.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</si>
</sst>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%"/>
    <numFmt numFmtId="165" formatCode="0.000"/>
    <numFmt numFmtId="166" formatCode="0.0000"/>
    <numFmt numFmtId="167" formatCode="0.0000\ &quot;mg&quot;"/>
    <numFmt numFmtId="168" formatCode="0.0\ &quot;%&quot;"/>
    <numFmt numFmtId="169" formatCode="dd\-mmm\-yy"/>
    <numFmt numFmtId="170" formatCode="0.00000"/>
    <numFmt numFmtId="171" formatCode="0.0"/>
  </numFmts>
  <fonts count="27" x14ac:knownFonts="1">
    <font>
      <sz val="10"/>
      <color rgb="FF000000"/>
      <name val="Arial"/>
    </font>
    <font>
      <sz val="10"/>
      <color rgb="FF000000"/>
      <name val="Arial"/>
    </font>
    <font>
      <sz val="14"/>
      <color rgb="FF000000"/>
      <name val="Book Antiqua"/>
    </font>
    <font>
      <b/>
      <sz val="14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vertAlign val="superscript"/>
      <sz val="14"/>
      <color rgb="FF000000"/>
      <name val="Book Antiqua"/>
    </font>
    <font>
      <b/>
      <u/>
      <sz val="14"/>
      <color rgb="FF000000"/>
      <name val="Book Antiqua"/>
    </font>
    <font>
      <sz val="10"/>
      <color rgb="FF000000"/>
      <name val="Book Antiqua"/>
    </font>
    <font>
      <i/>
      <sz val="14"/>
      <color rgb="FF000000"/>
      <name val="Book Antiqua"/>
    </font>
    <font>
      <i/>
      <sz val="14"/>
      <color rgb="FF000000"/>
      <name val="Arial"/>
    </font>
    <font>
      <sz val="20"/>
      <color rgb="FF000000"/>
      <name val="Book Antiqua"/>
    </font>
    <font>
      <sz val="12"/>
      <color rgb="FF000000"/>
      <name val="Book Antiqua"/>
    </font>
    <font>
      <sz val="14"/>
      <color rgb="FF000000"/>
      <name val="Calibri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2"/>
      <color rgb="FF000000"/>
      <name val="Book Antiqua"/>
    </font>
    <font>
      <sz val="14"/>
      <color rgb="FF000000"/>
      <name val="Arial"/>
    </font>
    <font>
      <b/>
      <sz val="52"/>
      <color rgb="FF000000"/>
      <name val="Book Antiqua"/>
    </font>
    <font>
      <b/>
      <sz val="72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</font>
    <font>
      <b/>
      <sz val="12"/>
      <color rgb="FF000000"/>
      <name val="Book Antiqua"/>
    </font>
    <font>
      <b/>
      <sz val="12"/>
      <color rgb="FF000000"/>
      <name val="Book Antiqua"/>
      <family val="1"/>
    </font>
    <font>
      <sz val="11"/>
      <color rgb="FF000000"/>
      <name val="Book Antiqua"/>
    </font>
    <font>
      <b/>
      <sz val="10"/>
      <color rgb="FF000000"/>
      <name val="Book Antiqua"/>
      <family val="1"/>
    </font>
    <font>
      <sz val="11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969696"/>
        <bgColor rgb="FFFFFFFF"/>
      </patternFill>
    </fill>
  </fills>
  <borders count="5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0" fillId="0" borderId="0"/>
  </cellStyleXfs>
  <cellXfs count="247">
    <xf numFmtId="0" fontId="0" fillId="0" borderId="0" xfId="0"/>
    <xf numFmtId="0" fontId="0" fillId="0" borderId="0" xfId="0" applyFill="1"/>
    <xf numFmtId="0" fontId="2" fillId="0" borderId="1" xfId="0" applyFont="1" applyFill="1" applyBorder="1"/>
    <xf numFmtId="0" fontId="2" fillId="0" borderId="0" xfId="0" applyFont="1" applyFill="1"/>
    <xf numFmtId="0" fontId="3" fillId="0" borderId="1" xfId="0" applyFont="1" applyFill="1" applyBorder="1"/>
    <xf numFmtId="0" fontId="3" fillId="0" borderId="0" xfId="0" applyFont="1" applyFill="1" applyAlignment="1">
      <alignment horizontal="right"/>
    </xf>
    <xf numFmtId="0" fontId="2" fillId="0" borderId="2" xfId="0" applyFont="1" applyFill="1" applyBorder="1"/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/>
    <xf numFmtId="0" fontId="4" fillId="0" borderId="4" xfId="0" applyFont="1" applyFill="1" applyBorder="1" applyAlignment="1">
      <alignment horizontal="left" vertical="center" wrapText="1"/>
    </xf>
    <xf numFmtId="164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 wrapText="1"/>
    </xf>
    <xf numFmtId="0" fontId="5" fillId="2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center"/>
    </xf>
    <xf numFmtId="0" fontId="2" fillId="0" borderId="6" xfId="0" applyFont="1" applyFill="1" applyBorder="1"/>
    <xf numFmtId="10" fontId="5" fillId="3" borderId="12" xfId="0" applyNumberFormat="1" applyFont="1" applyFill="1" applyBorder="1" applyAlignment="1">
      <alignment horizontal="center"/>
    </xf>
    <xf numFmtId="0" fontId="2" fillId="0" borderId="13" xfId="0" applyFont="1" applyFill="1" applyBorder="1"/>
    <xf numFmtId="0" fontId="2" fillId="0" borderId="14" xfId="0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right"/>
    </xf>
    <xf numFmtId="10" fontId="5" fillId="2" borderId="12" xfId="0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right"/>
    </xf>
    <xf numFmtId="165" fontId="3" fillId="0" borderId="0" xfId="0" applyNumberFormat="1" applyFont="1" applyFill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5" fillId="4" borderId="15" xfId="0" applyFont="1" applyFill="1" applyBorder="1" applyAlignment="1" applyProtection="1">
      <alignment horizontal="center"/>
      <protection locked="0"/>
    </xf>
    <xf numFmtId="2" fontId="2" fillId="0" borderId="15" xfId="0" applyNumberFormat="1" applyFont="1" applyFill="1" applyBorder="1" applyAlignment="1">
      <alignment horizontal="center"/>
    </xf>
    <xf numFmtId="10" fontId="2" fillId="0" borderId="17" xfId="0" applyNumberFormat="1" applyFont="1" applyFill="1" applyBorder="1" applyAlignment="1">
      <alignment horizontal="center"/>
    </xf>
    <xf numFmtId="2" fontId="2" fillId="0" borderId="18" xfId="0" applyNumberFormat="1" applyFont="1" applyFill="1" applyBorder="1" applyAlignment="1">
      <alignment horizontal="center"/>
    </xf>
    <xf numFmtId="165" fontId="5" fillId="4" borderId="18" xfId="0" applyNumberFormat="1" applyFont="1" applyFill="1" applyBorder="1" applyAlignment="1" applyProtection="1">
      <alignment horizontal="center"/>
      <protection locked="0"/>
    </xf>
    <xf numFmtId="0" fontId="2" fillId="0" borderId="19" xfId="0" applyFont="1" applyFill="1" applyBorder="1" applyAlignment="1">
      <alignment horizontal="center"/>
    </xf>
    <xf numFmtId="10" fontId="2" fillId="0" borderId="20" xfId="0" applyNumberFormat="1" applyFont="1" applyFill="1" applyBorder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165" fontId="5" fillId="4" borderId="21" xfId="0" applyNumberFormat="1" applyFont="1" applyFill="1" applyBorder="1" applyAlignment="1" applyProtection="1">
      <alignment horizontal="center"/>
      <protection locked="0"/>
    </xf>
    <xf numFmtId="10" fontId="2" fillId="0" borderId="22" xfId="0" applyNumberFormat="1" applyFont="1" applyFill="1" applyBorder="1" applyAlignment="1">
      <alignment horizontal="center"/>
    </xf>
    <xf numFmtId="2" fontId="2" fillId="0" borderId="23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wrapText="1"/>
    </xf>
    <xf numFmtId="0" fontId="3" fillId="0" borderId="24" xfId="0" applyFont="1" applyFill="1" applyBorder="1"/>
    <xf numFmtId="0" fontId="3" fillId="0" borderId="25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5" fillId="4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>
      <alignment horizontal="right"/>
    </xf>
    <xf numFmtId="0" fontId="7" fillId="0" borderId="0" xfId="0" applyFont="1" applyFill="1"/>
    <xf numFmtId="0" fontId="8" fillId="0" borderId="0" xfId="0" applyFont="1" applyFill="1"/>
    <xf numFmtId="165" fontId="2" fillId="0" borderId="0" xfId="0" applyNumberFormat="1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right"/>
    </xf>
    <xf numFmtId="10" fontId="3" fillId="3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right"/>
    </xf>
    <xf numFmtId="2" fontId="8" fillId="0" borderId="0" xfId="0" applyNumberFormat="1" applyFont="1" applyFill="1" applyAlignment="1">
      <alignment horizontal="center"/>
    </xf>
    <xf numFmtId="165" fontId="3" fillId="2" borderId="28" xfId="0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right"/>
    </xf>
    <xf numFmtId="2" fontId="2" fillId="2" borderId="22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right"/>
    </xf>
    <xf numFmtId="1" fontId="2" fillId="0" borderId="0" xfId="0" applyNumberFormat="1" applyFont="1" applyFill="1" applyAlignment="1">
      <alignment horizontal="center"/>
    </xf>
    <xf numFmtId="2" fontId="2" fillId="3" borderId="1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right"/>
    </xf>
    <xf numFmtId="166" fontId="2" fillId="2" borderId="12" xfId="0" applyNumberFormat="1" applyFont="1" applyFill="1" applyBorder="1" applyAlignment="1">
      <alignment horizontal="center"/>
    </xf>
    <xf numFmtId="0" fontId="2" fillId="0" borderId="31" xfId="0" applyFont="1" applyFill="1" applyBorder="1" applyAlignment="1">
      <alignment horizontal="right"/>
    </xf>
    <xf numFmtId="2" fontId="2" fillId="3" borderId="7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right"/>
    </xf>
    <xf numFmtId="2" fontId="2" fillId="2" borderId="27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2" fillId="3" borderId="27" xfId="0" applyNumberFormat="1" applyFont="1" applyFill="1" applyBorder="1" applyAlignment="1">
      <alignment horizontal="center"/>
    </xf>
    <xf numFmtId="0" fontId="5" fillId="4" borderId="28" xfId="0" applyFont="1" applyFill="1" applyBorder="1" applyAlignment="1" applyProtection="1">
      <alignment horizontal="center"/>
      <protection locked="0"/>
    </xf>
    <xf numFmtId="0" fontId="5" fillId="4" borderId="32" xfId="0" applyFont="1" applyFill="1" applyBorder="1" applyAlignment="1" applyProtection="1">
      <alignment horizontal="center"/>
      <protection locked="0"/>
    </xf>
    <xf numFmtId="0" fontId="2" fillId="0" borderId="33" xfId="0" applyFont="1" applyFill="1" applyBorder="1" applyAlignment="1">
      <alignment horizontal="right"/>
    </xf>
    <xf numFmtId="165" fontId="3" fillId="3" borderId="34" xfId="0" applyNumberFormat="1" applyFont="1" applyFill="1" applyBorder="1" applyAlignment="1">
      <alignment horizontal="center"/>
    </xf>
    <xf numFmtId="165" fontId="3" fillId="3" borderId="35" xfId="0" applyNumberFormat="1" applyFont="1" applyFill="1" applyBorder="1" applyAlignment="1">
      <alignment horizontal="center"/>
    </xf>
    <xf numFmtId="165" fontId="3" fillId="3" borderId="36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right"/>
    </xf>
    <xf numFmtId="165" fontId="2" fillId="0" borderId="17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 applyProtection="1">
      <alignment horizontal="center"/>
      <protection locked="0"/>
    </xf>
    <xf numFmtId="165" fontId="2" fillId="0" borderId="37" xfId="0" applyNumberFormat="1" applyFont="1" applyFill="1" applyBorder="1" applyAlignment="1">
      <alignment horizontal="center"/>
    </xf>
    <xf numFmtId="0" fontId="5" fillId="4" borderId="19" xfId="0" applyFont="1" applyFill="1" applyBorder="1" applyAlignment="1" applyProtection="1">
      <alignment horizontal="center"/>
      <protection locked="0"/>
    </xf>
    <xf numFmtId="0" fontId="2" fillId="0" borderId="38" xfId="0" applyFont="1" applyFill="1" applyBorder="1" applyAlignment="1">
      <alignment horizontal="center"/>
    </xf>
    <xf numFmtId="165" fontId="2" fillId="0" borderId="20" xfId="0" applyNumberFormat="1" applyFont="1" applyFill="1" applyBorder="1" applyAlignment="1">
      <alignment horizontal="center"/>
    </xf>
    <xf numFmtId="165" fontId="5" fillId="4" borderId="0" xfId="0" applyNumberFormat="1" applyFont="1" applyFill="1" applyAlignment="1" applyProtection="1">
      <alignment horizontal="center"/>
      <protection locked="0"/>
    </xf>
    <xf numFmtId="165" fontId="2" fillId="0" borderId="39" xfId="0" applyNumberFormat="1" applyFont="1" applyFill="1" applyBorder="1" applyAlignment="1">
      <alignment horizontal="center"/>
    </xf>
    <xf numFmtId="0" fontId="5" fillId="4" borderId="14" xfId="0" applyFont="1" applyFill="1" applyBorder="1" applyAlignment="1" applyProtection="1">
      <alignment horizontal="center"/>
      <protection locked="0"/>
    </xf>
    <xf numFmtId="0" fontId="5" fillId="4" borderId="0" xfId="0" applyFont="1" applyFill="1" applyAlignment="1" applyProtection="1">
      <alignment horizontal="center"/>
      <protection locked="0"/>
    </xf>
    <xf numFmtId="165" fontId="2" fillId="0" borderId="22" xfId="0" applyNumberFormat="1" applyFont="1" applyFill="1" applyBorder="1" applyAlignment="1">
      <alignment horizontal="center"/>
    </xf>
    <xf numFmtId="0" fontId="5" fillId="4" borderId="40" xfId="0" applyFont="1" applyFill="1" applyBorder="1" applyAlignment="1" applyProtection="1">
      <alignment horizontal="center"/>
      <protection locked="0"/>
    </xf>
    <xf numFmtId="165" fontId="2" fillId="0" borderId="41" xfId="0" applyNumberFormat="1" applyFont="1" applyFill="1" applyBorder="1" applyAlignment="1">
      <alignment horizontal="center"/>
    </xf>
    <xf numFmtId="0" fontId="5" fillId="4" borderId="42" xfId="0" applyFont="1" applyFill="1" applyBorder="1" applyAlignment="1" applyProtection="1">
      <alignment horizontal="center"/>
      <protection locked="0"/>
    </xf>
    <xf numFmtId="0" fontId="2" fillId="0" borderId="43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167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5" fillId="4" borderId="0" xfId="0" applyNumberFormat="1" applyFont="1" applyFill="1" applyAlignment="1" applyProtection="1">
      <alignment horizontal="center"/>
      <protection locked="0"/>
    </xf>
    <xf numFmtId="0" fontId="9" fillId="0" borderId="0" xfId="0" applyFont="1" applyFill="1"/>
    <xf numFmtId="0" fontId="10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>
      <alignment horizontal="left"/>
    </xf>
    <xf numFmtId="0" fontId="12" fillId="0" borderId="0" xfId="0" applyFont="1" applyFill="1"/>
    <xf numFmtId="1" fontId="3" fillId="3" borderId="48" xfId="0" applyNumberFormat="1" applyFont="1" applyFill="1" applyBorder="1" applyAlignment="1">
      <alignment horizontal="center"/>
    </xf>
    <xf numFmtId="0" fontId="2" fillId="0" borderId="48" xfId="0" applyFont="1" applyFill="1" applyBorder="1" applyAlignment="1">
      <alignment horizontal="right"/>
    </xf>
    <xf numFmtId="2" fontId="2" fillId="0" borderId="48" xfId="0" applyNumberFormat="1" applyFont="1" applyFill="1" applyBorder="1" applyAlignment="1">
      <alignment horizontal="center"/>
    </xf>
    <xf numFmtId="0" fontId="11" fillId="4" borderId="48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left"/>
    </xf>
    <xf numFmtId="168" fontId="3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2" fontId="5" fillId="5" borderId="49" xfId="0" applyNumberFormat="1" applyFont="1" applyFill="1" applyBorder="1" applyAlignment="1">
      <alignment horizontal="center"/>
    </xf>
    <xf numFmtId="2" fontId="3" fillId="5" borderId="49" xfId="0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2" fontId="5" fillId="5" borderId="12" xfId="0" applyNumberFormat="1" applyFont="1" applyFill="1" applyBorder="1" applyAlignment="1">
      <alignment horizontal="center"/>
    </xf>
    <xf numFmtId="2" fontId="3" fillId="5" borderId="12" xfId="0" applyNumberFormat="1" applyFont="1" applyFill="1" applyBorder="1" applyAlignment="1">
      <alignment horizontal="center"/>
    </xf>
    <xf numFmtId="0" fontId="2" fillId="0" borderId="15" xfId="0" applyFont="1" applyFill="1" applyBorder="1"/>
    <xf numFmtId="2" fontId="2" fillId="0" borderId="5" xfId="0" applyNumberFormat="1" applyFont="1" applyFill="1" applyBorder="1" applyAlignment="1">
      <alignment horizontal="center"/>
    </xf>
    <xf numFmtId="2" fontId="2" fillId="0" borderId="50" xfId="0" applyNumberFormat="1" applyFont="1" applyFill="1" applyBorder="1" applyAlignment="1">
      <alignment horizontal="center"/>
    </xf>
    <xf numFmtId="2" fontId="2" fillId="0" borderId="36" xfId="0" applyNumberFormat="1" applyFont="1" applyFill="1" applyBorder="1" applyAlignment="1">
      <alignment horizontal="center"/>
    </xf>
    <xf numFmtId="2" fontId="2" fillId="0" borderId="39" xfId="0" applyNumberFormat="1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5" fillId="4" borderId="20" xfId="0" applyFont="1" applyFill="1" applyBorder="1" applyAlignment="1" applyProtection="1">
      <alignment horizontal="center"/>
      <protection locked="0"/>
    </xf>
    <xf numFmtId="0" fontId="14" fillId="4" borderId="20" xfId="0" applyFont="1" applyFill="1" applyBorder="1" applyAlignment="1" applyProtection="1">
      <alignment horizontal="center"/>
      <protection locked="0"/>
    </xf>
    <xf numFmtId="2" fontId="2" fillId="0" borderId="43" xfId="0" applyNumberFormat="1" applyFont="1" applyFill="1" applyBorder="1" applyAlignment="1">
      <alignment horizontal="center"/>
    </xf>
    <xf numFmtId="2" fontId="2" fillId="0" borderId="41" xfId="0" applyNumberFormat="1" applyFont="1" applyFill="1" applyBorder="1" applyAlignment="1">
      <alignment horizontal="center"/>
    </xf>
    <xf numFmtId="0" fontId="15" fillId="4" borderId="41" xfId="0" applyFont="1" applyFill="1" applyBorder="1" applyAlignment="1" applyProtection="1">
      <alignment horizontal="center" wrapText="1"/>
      <protection locked="0"/>
    </xf>
    <xf numFmtId="0" fontId="2" fillId="0" borderId="4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0" borderId="52" xfId="0" applyFont="1" applyFill="1" applyBorder="1" applyAlignment="1">
      <alignment horizontal="center"/>
    </xf>
    <xf numFmtId="0" fontId="5" fillId="4" borderId="53" xfId="0" applyFont="1" applyFill="1" applyBorder="1" applyAlignment="1" applyProtection="1">
      <alignment horizontal="center"/>
      <protection locked="0"/>
    </xf>
    <xf numFmtId="0" fontId="16" fillId="0" borderId="0" xfId="0" applyFont="1" applyFill="1"/>
    <xf numFmtId="0" fontId="2" fillId="2" borderId="3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/>
    </xf>
    <xf numFmtId="10" fontId="2" fillId="3" borderId="27" xfId="0" applyNumberFormat="1" applyFont="1" applyFill="1" applyBorder="1" applyAlignment="1">
      <alignment horizontal="center"/>
    </xf>
    <xf numFmtId="165" fontId="3" fillId="2" borderId="54" xfId="0" applyNumberFormat="1" applyFont="1" applyFill="1" applyBorder="1" applyAlignment="1">
      <alignment horizontal="center"/>
    </xf>
    <xf numFmtId="2" fontId="2" fillId="3" borderId="34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right"/>
    </xf>
    <xf numFmtId="0" fontId="5" fillId="4" borderId="27" xfId="0" applyFont="1" applyFill="1" applyBorder="1" applyAlignment="1" applyProtection="1">
      <alignment horizontal="center"/>
      <protection locked="0"/>
    </xf>
    <xf numFmtId="0" fontId="2" fillId="0" borderId="55" xfId="0" applyFont="1" applyFill="1" applyBorder="1" applyAlignment="1">
      <alignment horizontal="right"/>
    </xf>
    <xf numFmtId="165" fontId="3" fillId="3" borderId="51" xfId="0" applyNumberFormat="1" applyFont="1" applyFill="1" applyBorder="1" applyAlignment="1">
      <alignment horizontal="center"/>
    </xf>
    <xf numFmtId="1" fontId="3" fillId="3" borderId="56" xfId="0" applyNumberFormat="1" applyFont="1" applyFill="1" applyBorder="1" applyAlignment="1">
      <alignment horizontal="center"/>
    </xf>
    <xf numFmtId="165" fontId="2" fillId="0" borderId="1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>
      <alignment horizontal="center"/>
    </xf>
    <xf numFmtId="0" fontId="17" fillId="0" borderId="0" xfId="0" applyFont="1" applyFill="1"/>
    <xf numFmtId="0" fontId="11" fillId="4" borderId="0" xfId="0" applyFont="1" applyFill="1" applyAlignment="1" applyProtection="1">
      <alignment horizontal="center"/>
      <protection locked="0"/>
    </xf>
    <xf numFmtId="169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11" fillId="0" borderId="0" xfId="0" applyFont="1" applyFill="1"/>
    <xf numFmtId="169" fontId="11" fillId="4" borderId="0" xfId="0" applyNumberFormat="1" applyFont="1" applyFill="1" applyAlignment="1" applyProtection="1">
      <alignment horizontal="left"/>
      <protection locked="0"/>
    </xf>
    <xf numFmtId="0" fontId="2" fillId="4" borderId="0" xfId="0" applyFont="1" applyFill="1" applyProtection="1">
      <protection locked="0"/>
    </xf>
    <xf numFmtId="0" fontId="11" fillId="4" borderId="0" xfId="0" applyFont="1" applyFill="1" applyProtection="1">
      <protection locked="0"/>
    </xf>
    <xf numFmtId="0" fontId="11" fillId="4" borderId="0" xfId="0" applyFont="1" applyFill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21" fillId="0" borderId="0" xfId="0" applyFont="1" applyFill="1"/>
    <xf numFmtId="0" fontId="8" fillId="0" borderId="0" xfId="0" applyFont="1" applyFill="1" applyAlignment="1">
      <alignment horizontal="right"/>
    </xf>
    <xf numFmtId="0" fontId="16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0" fontId="22" fillId="0" borderId="0" xfId="0" applyFont="1" applyFill="1"/>
    <xf numFmtId="2" fontId="22" fillId="0" borderId="0" xfId="0" applyNumberFormat="1" applyFont="1" applyFill="1" applyAlignment="1">
      <alignment horizontal="center"/>
    </xf>
    <xf numFmtId="0" fontId="22" fillId="0" borderId="48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12" fillId="0" borderId="39" xfId="0" applyFont="1" applyFill="1" applyBorder="1" applyAlignment="1">
      <alignment horizontal="center"/>
    </xf>
    <xf numFmtId="0" fontId="24" fillId="4" borderId="39" xfId="0" applyFont="1" applyFill="1" applyBorder="1" applyAlignment="1" applyProtection="1">
      <alignment horizontal="center"/>
      <protection locked="0"/>
    </xf>
    <xf numFmtId="2" fontId="24" fillId="4" borderId="39" xfId="0" applyNumberFormat="1" applyFont="1" applyFill="1" applyBorder="1" applyAlignment="1" applyProtection="1">
      <alignment horizontal="center"/>
      <protection locked="0"/>
    </xf>
    <xf numFmtId="2" fontId="24" fillId="4" borderId="41" xfId="0" applyNumberFormat="1" applyFont="1" applyFill="1" applyBorder="1" applyAlignment="1" applyProtection="1">
      <alignment horizontal="center"/>
      <protection locked="0"/>
    </xf>
    <xf numFmtId="0" fontId="24" fillId="4" borderId="37" xfId="0" applyFont="1" applyFill="1" applyBorder="1" applyAlignment="1" applyProtection="1">
      <alignment horizontal="center"/>
      <protection locked="0"/>
    </xf>
    <xf numFmtId="2" fontId="24" fillId="4" borderId="37" xfId="0" applyNumberFormat="1" applyFont="1" applyFill="1" applyBorder="1" applyAlignment="1" applyProtection="1">
      <alignment horizontal="center"/>
      <protection locked="0"/>
    </xf>
    <xf numFmtId="0" fontId="12" fillId="0" borderId="41" xfId="0" applyFont="1" applyFill="1" applyBorder="1"/>
    <xf numFmtId="1" fontId="22" fillId="6" borderId="16" xfId="0" applyNumberFormat="1" applyFont="1" applyFill="1" applyBorder="1" applyAlignment="1">
      <alignment horizontal="center"/>
    </xf>
    <xf numFmtId="1" fontId="22" fillId="6" borderId="48" xfId="0" applyNumberFormat="1" applyFont="1" applyFill="1" applyBorder="1" applyAlignment="1">
      <alignment horizontal="center"/>
    </xf>
    <xf numFmtId="2" fontId="22" fillId="6" borderId="48" xfId="0" applyNumberFormat="1" applyFont="1" applyFill="1" applyBorder="1" applyAlignment="1">
      <alignment horizontal="center"/>
    </xf>
    <xf numFmtId="0" fontId="12" fillId="0" borderId="39" xfId="0" applyFont="1" applyFill="1" applyBorder="1"/>
    <xf numFmtId="10" fontId="22" fillId="5" borderId="48" xfId="0" applyNumberFormat="1" applyFont="1" applyFill="1" applyBorder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12" fillId="0" borderId="13" xfId="0" applyFont="1" applyFill="1" applyBorder="1"/>
    <xf numFmtId="0" fontId="12" fillId="0" borderId="37" xfId="0" applyFont="1" applyFill="1" applyBorder="1"/>
    <xf numFmtId="0" fontId="22" fillId="6" borderId="48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12" fillId="0" borderId="2" xfId="0" applyFont="1" applyFill="1" applyBorder="1"/>
    <xf numFmtId="0" fontId="12" fillId="0" borderId="57" xfId="0" applyFont="1" applyFill="1" applyBorder="1"/>
    <xf numFmtId="0" fontId="12" fillId="0" borderId="0" xfId="0" applyFont="1" applyFill="1" applyAlignment="1" applyProtection="1">
      <alignment horizontal="left"/>
      <protection locked="0"/>
    </xf>
    <xf numFmtId="0" fontId="12" fillId="0" borderId="0" xfId="0" applyFont="1" applyFill="1" applyProtection="1">
      <protection locked="0"/>
    </xf>
    <xf numFmtId="170" fontId="22" fillId="0" borderId="0" xfId="0" applyNumberFormat="1" applyFont="1" applyFill="1" applyAlignment="1">
      <alignment horizontal="center"/>
    </xf>
    <xf numFmtId="0" fontId="8" fillId="0" borderId="4" xfId="0" applyFont="1" applyFill="1" applyBorder="1"/>
    <xf numFmtId="0" fontId="8" fillId="0" borderId="0" xfId="0" applyFont="1" applyFill="1" applyAlignment="1">
      <alignment horizontal="center"/>
    </xf>
    <xf numFmtId="10" fontId="8" fillId="0" borderId="4" xfId="0" applyNumberFormat="1" applyFont="1" applyFill="1" applyBorder="1"/>
    <xf numFmtId="0" fontId="8" fillId="0" borderId="3" xfId="0" applyFont="1" applyFill="1" applyBorder="1" applyAlignment="1">
      <alignment horizontal="center"/>
    </xf>
    <xf numFmtId="0" fontId="21" fillId="0" borderId="0" xfId="0" applyFont="1" applyFill="1" applyAlignment="1">
      <alignment horizontal="right"/>
    </xf>
    <xf numFmtId="0" fontId="8" fillId="0" borderId="2" xfId="0" applyFont="1" applyFill="1" applyBorder="1"/>
    <xf numFmtId="0" fontId="21" fillId="0" borderId="1" xfId="0" applyFont="1" applyFill="1" applyBorder="1"/>
    <xf numFmtId="0" fontId="8" fillId="0" borderId="1" xfId="0" applyFont="1" applyFill="1" applyBorder="1"/>
    <xf numFmtId="171" fontId="22" fillId="0" borderId="0" xfId="0" applyNumberFormat="1" applyFont="1" applyFill="1" applyAlignment="1">
      <alignment horizontal="center"/>
    </xf>
    <xf numFmtId="165" fontId="25" fillId="0" borderId="0" xfId="0" applyNumberFormat="1" applyFont="1" applyFill="1" applyAlignment="1">
      <alignment horizontal="center"/>
    </xf>
    <xf numFmtId="0" fontId="26" fillId="4" borderId="39" xfId="0" applyFont="1" applyFill="1" applyBorder="1" applyAlignment="1" applyProtection="1">
      <alignment horizontal="center"/>
      <protection locked="0"/>
    </xf>
    <xf numFmtId="2" fontId="26" fillId="4" borderId="39" xfId="0" applyNumberFormat="1" applyFont="1" applyFill="1" applyBorder="1" applyAlignment="1" applyProtection="1">
      <alignment horizontal="center"/>
      <protection locked="0"/>
    </xf>
    <xf numFmtId="2" fontId="26" fillId="4" borderId="41" xfId="0" applyNumberFormat="1" applyFont="1" applyFill="1" applyBorder="1" applyAlignment="1" applyProtection="1">
      <alignment horizontal="center"/>
      <protection locked="0"/>
    </xf>
    <xf numFmtId="0" fontId="26" fillId="4" borderId="37" xfId="0" applyFont="1" applyFill="1" applyBorder="1" applyAlignment="1" applyProtection="1">
      <alignment horizontal="center"/>
      <protection locked="0"/>
    </xf>
    <xf numFmtId="2" fontId="26" fillId="4" borderId="37" xfId="0" applyNumberFormat="1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11" fillId="4" borderId="0" xfId="0" applyFont="1" applyFill="1" applyAlignment="1" applyProtection="1">
      <alignment horizontal="left"/>
      <protection locked="0"/>
    </xf>
    <xf numFmtId="0" fontId="3" fillId="0" borderId="26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22" fillId="0" borderId="48" xfId="0" applyFont="1" applyFill="1" applyBorder="1" applyAlignment="1">
      <alignment horizontal="left"/>
    </xf>
    <xf numFmtId="10" fontId="8" fillId="0" borderId="0" xfId="0" applyNumberFormat="1" applyFont="1" applyFill="1" applyBorder="1"/>
    <xf numFmtId="2" fontId="22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5" fillId="4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4" fillId="0" borderId="46" xfId="0" applyFont="1" applyFill="1" applyBorder="1" applyAlignment="1">
      <alignment horizontal="center"/>
    </xf>
    <xf numFmtId="0" fontId="4" fillId="0" borderId="45" xfId="0" applyFont="1" applyFill="1" applyBorder="1" applyAlignment="1">
      <alignment horizontal="center"/>
    </xf>
    <xf numFmtId="0" fontId="11" fillId="4" borderId="0" xfId="0" applyFont="1" applyFill="1" applyAlignment="1" applyProtection="1">
      <alignment horizontal="left"/>
      <protection locked="0"/>
    </xf>
    <xf numFmtId="0" fontId="4" fillId="0" borderId="46" xfId="0" applyFont="1" applyFill="1" applyBorder="1" applyAlignment="1">
      <alignment horizontal="left" vertical="center" wrapText="1"/>
    </xf>
    <xf numFmtId="0" fontId="4" fillId="0" borderId="45" xfId="0" applyFont="1" applyFill="1" applyBorder="1" applyAlignment="1">
      <alignment horizontal="left" vertical="center" wrapText="1"/>
    </xf>
    <xf numFmtId="0" fontId="4" fillId="0" borderId="47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46" xfId="0" applyFont="1" applyFill="1" applyBorder="1" applyAlignment="1">
      <alignment horizontal="justify" vertical="center" wrapText="1"/>
    </xf>
    <xf numFmtId="0" fontId="4" fillId="0" borderId="45" xfId="0" applyFont="1" applyFill="1" applyBorder="1" applyAlignment="1">
      <alignment horizontal="justify" vertical="center" wrapText="1"/>
    </xf>
    <xf numFmtId="0" fontId="4" fillId="0" borderId="47" xfId="0" applyFont="1" applyFill="1" applyBorder="1" applyAlignment="1">
      <alignment horizontal="justify" vertical="center" wrapText="1"/>
    </xf>
  </cellXfs>
  <cellStyles count="3">
    <cellStyle name="Normal" xfId="0" builtinId="0"/>
    <cellStyle name="Normal 2" xfId="1"/>
    <cellStyle name="Normal 2 2" xfId="2"/>
  </cellStyles>
  <dxfs count="6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NDQD2016061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SST (3)"/>
      <sheetName val="131 levonoregstrel"/>
      <sheetName val="131 ethinyl estradiol"/>
    </sheetNames>
    <sheetDataSet>
      <sheetData sheetId="0"/>
      <sheetData sheetId="1"/>
      <sheetData sheetId="2">
        <row r="26">
          <cell r="B26" t="str">
            <v xml:space="preserve">Levornorgestrel </v>
          </cell>
          <cell r="C26"/>
        </row>
        <row r="28">
          <cell r="B28">
            <v>99.7</v>
          </cell>
        </row>
        <row r="43">
          <cell r="D43">
            <v>19.29</v>
          </cell>
        </row>
        <row r="46">
          <cell r="D46">
            <v>1.5385703999999998E-2</v>
          </cell>
        </row>
        <row r="87">
          <cell r="B87" t="str">
            <v xml:space="preserve">Levornorgestrel </v>
          </cell>
          <cell r="C87"/>
        </row>
        <row r="89">
          <cell r="B89">
            <v>99.7</v>
          </cell>
        </row>
        <row r="105">
          <cell r="D105">
            <v>19.29</v>
          </cell>
        </row>
        <row r="108">
          <cell r="D108">
            <v>4.6157111999999988E-4</v>
          </cell>
        </row>
      </sheetData>
      <sheetData sheetId="3">
        <row r="26">
          <cell r="B26" t="str">
            <v>ETHINYL ESTRADIOL</v>
          </cell>
          <cell r="C26"/>
        </row>
        <row r="28">
          <cell r="B28">
            <v>99.8</v>
          </cell>
        </row>
        <row r="43">
          <cell r="D43">
            <v>14.69</v>
          </cell>
        </row>
        <row r="46">
          <cell r="D46">
            <v>2.9321239999999999E-3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K63"/>
  <sheetViews>
    <sheetView topLeftCell="A22" workbookViewId="0">
      <selection activeCell="B18" sqref="B18"/>
    </sheetView>
  </sheetViews>
  <sheetFormatPr defaultRowHeight="13.5" x14ac:dyDescent="0.25"/>
  <cols>
    <col min="1" max="1" width="27.5703125" style="46" customWidth="1"/>
    <col min="2" max="2" width="20.42578125" style="46" customWidth="1"/>
    <col min="3" max="3" width="31.85546875" style="46" customWidth="1"/>
    <col min="4" max="6" width="25.85546875" style="46" customWidth="1"/>
    <col min="7" max="7" width="25.7109375" style="46" customWidth="1"/>
    <col min="8" max="8" width="23.140625" style="46" customWidth="1"/>
    <col min="9" max="9" width="28.42578125" style="46" customWidth="1"/>
    <col min="10" max="10" width="21.5703125" style="46" customWidth="1"/>
    <col min="11" max="11" width="9.140625" style="46" customWidth="1"/>
    <col min="12" max="16384" width="9.140625" style="1"/>
  </cols>
  <sheetData>
    <row r="14" spans="1:8" ht="15" customHeight="1" x14ac:dyDescent="0.3">
      <c r="A14" s="162"/>
      <c r="C14" s="163"/>
      <c r="H14" s="163"/>
    </row>
    <row r="15" spans="1:8" ht="18.75" customHeight="1" x14ac:dyDescent="0.3">
      <c r="A15" s="220" t="s">
        <v>100</v>
      </c>
      <c r="B15" s="220"/>
      <c r="C15" s="220"/>
      <c r="D15" s="220"/>
      <c r="E15" s="220"/>
      <c r="F15" s="220"/>
      <c r="G15" s="220"/>
    </row>
    <row r="16" spans="1:8" ht="16.5" customHeight="1" x14ac:dyDescent="0.3">
      <c r="A16" s="138" t="s">
        <v>69</v>
      </c>
      <c r="B16" s="164" t="s">
        <v>101</v>
      </c>
    </row>
    <row r="17" spans="1:7" ht="16.5" customHeight="1" x14ac:dyDescent="0.3">
      <c r="A17" s="165" t="s">
        <v>102</v>
      </c>
      <c r="B17" s="166" t="str">
        <f>'136 levonoregstrel'!B18:C18</f>
        <v>MICROGYNON ED FE</v>
      </c>
      <c r="C17" s="104"/>
      <c r="D17" s="167"/>
      <c r="E17" s="167"/>
      <c r="F17" s="167"/>
      <c r="G17" s="104"/>
    </row>
    <row r="18" spans="1:7" ht="16.5" customHeight="1" x14ac:dyDescent="0.3">
      <c r="A18" s="168" t="s">
        <v>59</v>
      </c>
      <c r="B18" s="169" t="str">
        <f>'[1]131 levonoregstrel'!B26:C26</f>
        <v xml:space="preserve">Levornorgestrel </v>
      </c>
      <c r="C18" s="104"/>
      <c r="D18" s="104"/>
      <c r="E18" s="104"/>
      <c r="F18" s="104"/>
      <c r="G18" s="104"/>
    </row>
    <row r="19" spans="1:7" ht="16.5" customHeight="1" x14ac:dyDescent="0.3">
      <c r="A19" s="168" t="s">
        <v>57</v>
      </c>
      <c r="B19" s="169">
        <f>'[1]131 levonoregstrel'!B28</f>
        <v>99.7</v>
      </c>
      <c r="C19" s="104"/>
      <c r="D19" s="104"/>
      <c r="E19" s="104"/>
      <c r="F19" s="104"/>
      <c r="G19" s="104"/>
    </row>
    <row r="20" spans="1:7" ht="16.5" customHeight="1" x14ac:dyDescent="0.3">
      <c r="A20" s="165" t="s">
        <v>103</v>
      </c>
      <c r="B20" s="202">
        <f>'[1]131 levonoregstrel'!D43</f>
        <v>19.29</v>
      </c>
      <c r="C20" s="104"/>
      <c r="D20" s="104"/>
      <c r="E20" s="104"/>
      <c r="F20" s="104"/>
      <c r="G20" s="216"/>
    </row>
    <row r="21" spans="1:7" ht="16.5" customHeight="1" x14ac:dyDescent="0.3">
      <c r="A21" s="165" t="s">
        <v>104</v>
      </c>
      <c r="B21" s="203">
        <f>'[1]131 levonoregstrel'!D46</f>
        <v>1.5385703999999998E-2</v>
      </c>
      <c r="D21" s="104"/>
      <c r="E21" s="104"/>
      <c r="F21" s="104"/>
      <c r="G21" s="104"/>
    </row>
    <row r="22" spans="1:7" ht="15.75" customHeight="1" x14ac:dyDescent="0.25">
      <c r="A22" s="104"/>
      <c r="B22" s="104"/>
      <c r="C22" s="104"/>
      <c r="D22" s="104"/>
      <c r="E22" s="104"/>
      <c r="F22" s="104"/>
      <c r="G22" s="104"/>
    </row>
    <row r="23" spans="1:7" ht="16.5" customHeight="1" x14ac:dyDescent="0.3">
      <c r="A23" s="170" t="s">
        <v>105</v>
      </c>
      <c r="B23" s="171" t="s">
        <v>106</v>
      </c>
      <c r="C23" s="170" t="s">
        <v>107</v>
      </c>
      <c r="D23" s="170" t="s">
        <v>108</v>
      </c>
      <c r="E23" s="170" t="s">
        <v>109</v>
      </c>
      <c r="F23" s="217" t="s">
        <v>125</v>
      </c>
      <c r="G23" s="217" t="s">
        <v>126</v>
      </c>
    </row>
    <row r="24" spans="1:7" ht="16.5" customHeight="1" x14ac:dyDescent="0.3">
      <c r="A24" s="172">
        <v>1</v>
      </c>
      <c r="B24" s="173">
        <v>6349222</v>
      </c>
      <c r="C24" s="173">
        <v>5986.7</v>
      </c>
      <c r="D24" s="174">
        <v>1.17</v>
      </c>
      <c r="E24" s="175">
        <v>10.050000000000001</v>
      </c>
      <c r="F24" s="175">
        <v>1.58</v>
      </c>
      <c r="G24" s="175">
        <v>8.59</v>
      </c>
    </row>
    <row r="25" spans="1:7" ht="16.5" customHeight="1" x14ac:dyDescent="0.3">
      <c r="A25" s="172">
        <v>2</v>
      </c>
      <c r="B25" s="173">
        <v>6341657</v>
      </c>
      <c r="C25" s="173">
        <v>5759.34</v>
      </c>
      <c r="D25" s="174">
        <v>1.583</v>
      </c>
      <c r="E25" s="174">
        <v>10.050000000000001</v>
      </c>
      <c r="F25" s="174">
        <v>1.58</v>
      </c>
      <c r="G25" s="174">
        <v>8.44</v>
      </c>
    </row>
    <row r="26" spans="1:7" ht="16.5" customHeight="1" x14ac:dyDescent="0.3">
      <c r="A26" s="172">
        <v>3</v>
      </c>
      <c r="B26" s="173">
        <v>6351536</v>
      </c>
      <c r="C26" s="173">
        <v>5821.68</v>
      </c>
      <c r="D26" s="174">
        <v>1.57</v>
      </c>
      <c r="E26" s="174">
        <v>10.050000000000001</v>
      </c>
      <c r="F26" s="174">
        <v>1.58</v>
      </c>
      <c r="G26" s="174">
        <v>8.5</v>
      </c>
    </row>
    <row r="27" spans="1:7" ht="16.5" customHeight="1" x14ac:dyDescent="0.3">
      <c r="A27" s="172">
        <v>4</v>
      </c>
      <c r="B27" s="173">
        <v>6340813</v>
      </c>
      <c r="C27" s="173">
        <v>6044.21</v>
      </c>
      <c r="D27" s="174">
        <v>1.58</v>
      </c>
      <c r="E27" s="174">
        <v>10</v>
      </c>
      <c r="F27" s="174">
        <v>1.58</v>
      </c>
      <c r="G27" s="174">
        <v>8.64</v>
      </c>
    </row>
    <row r="28" spans="1:7" ht="16.5" customHeight="1" x14ac:dyDescent="0.3">
      <c r="A28" s="172">
        <v>5</v>
      </c>
      <c r="B28" s="173">
        <v>6337379</v>
      </c>
      <c r="C28" s="173">
        <v>6275.02</v>
      </c>
      <c r="D28" s="174">
        <v>1.58</v>
      </c>
      <c r="E28" s="174">
        <v>10.050000000000001</v>
      </c>
      <c r="F28" s="174">
        <v>1.58</v>
      </c>
      <c r="G28" s="174">
        <v>8.8000000000000007</v>
      </c>
    </row>
    <row r="29" spans="1:7" ht="16.5" customHeight="1" x14ac:dyDescent="0.3">
      <c r="A29" s="172">
        <v>6</v>
      </c>
      <c r="B29" s="176">
        <v>6335180</v>
      </c>
      <c r="C29" s="176">
        <v>6368.5</v>
      </c>
      <c r="D29" s="177">
        <v>1.58</v>
      </c>
      <c r="E29" s="177">
        <v>10.039999999999999</v>
      </c>
      <c r="F29" s="177">
        <v>1.58</v>
      </c>
      <c r="G29" s="177">
        <v>8.86</v>
      </c>
    </row>
    <row r="30" spans="1:7" ht="16.5" customHeight="1" x14ac:dyDescent="0.3">
      <c r="A30" s="178" t="s">
        <v>110</v>
      </c>
      <c r="B30" s="179">
        <f t="shared" ref="B30:G30" si="0">AVERAGE(B24:B29)</f>
        <v>6342631.166666667</v>
      </c>
      <c r="C30" s="180">
        <f t="shared" si="0"/>
        <v>6042.5749999999998</v>
      </c>
      <c r="D30" s="181">
        <f t="shared" si="0"/>
        <v>1.5105000000000002</v>
      </c>
      <c r="E30" s="181">
        <f t="shared" si="0"/>
        <v>10.040000000000001</v>
      </c>
      <c r="F30" s="181">
        <f t="shared" si="0"/>
        <v>1.58</v>
      </c>
      <c r="G30" s="181">
        <f t="shared" si="0"/>
        <v>8.6383333333333336</v>
      </c>
    </row>
    <row r="31" spans="1:7" ht="16.5" customHeight="1" x14ac:dyDescent="0.3">
      <c r="A31" s="182" t="s">
        <v>111</v>
      </c>
      <c r="B31" s="183">
        <f>(STDEV(B24:B29)/B30)</f>
        <v>1.0220059169886405E-3</v>
      </c>
      <c r="C31" s="184"/>
      <c r="D31" s="184"/>
      <c r="E31" s="184"/>
      <c r="F31" s="184"/>
      <c r="G31" s="185"/>
    </row>
    <row r="32" spans="1:7" s="46" customFormat="1" ht="16.5" customHeight="1" x14ac:dyDescent="0.3">
      <c r="A32" s="186" t="s">
        <v>8</v>
      </c>
      <c r="B32" s="187">
        <f>COUNT(B24:B29)</f>
        <v>6</v>
      </c>
      <c r="C32" s="188"/>
      <c r="D32" s="189"/>
      <c r="E32" s="189"/>
      <c r="F32" s="189"/>
      <c r="G32" s="190"/>
    </row>
    <row r="33" spans="1:7" s="46" customFormat="1" ht="15.75" customHeight="1" x14ac:dyDescent="0.25">
      <c r="A33" s="104"/>
      <c r="B33" s="104"/>
      <c r="C33" s="104"/>
      <c r="D33" s="104"/>
      <c r="E33" s="104"/>
      <c r="F33" s="104"/>
      <c r="G33" s="104"/>
    </row>
    <row r="34" spans="1:7" s="46" customFormat="1" ht="16.5" customHeight="1" x14ac:dyDescent="0.3">
      <c r="A34" s="168" t="s">
        <v>112</v>
      </c>
      <c r="B34" s="191" t="s">
        <v>113</v>
      </c>
      <c r="C34" s="192"/>
      <c r="D34" s="192"/>
      <c r="E34" s="192"/>
      <c r="F34" s="192"/>
      <c r="G34" s="192"/>
    </row>
    <row r="35" spans="1:7" ht="16.5" customHeight="1" x14ac:dyDescent="0.3">
      <c r="A35" s="168"/>
      <c r="B35" s="191" t="s">
        <v>114</v>
      </c>
      <c r="C35" s="192"/>
      <c r="D35" s="192"/>
      <c r="E35" s="192"/>
      <c r="F35" s="192"/>
      <c r="G35" s="192"/>
    </row>
    <row r="36" spans="1:7" ht="16.5" customHeight="1" x14ac:dyDescent="0.3">
      <c r="A36" s="168"/>
      <c r="B36" s="191" t="s">
        <v>115</v>
      </c>
      <c r="C36" s="192"/>
      <c r="D36" s="192"/>
      <c r="E36" s="192"/>
      <c r="F36" s="192"/>
      <c r="G36" s="192"/>
    </row>
    <row r="37" spans="1:7" ht="16.5" customHeight="1" x14ac:dyDescent="0.3">
      <c r="A37" s="168"/>
      <c r="B37" s="191" t="s">
        <v>127</v>
      </c>
      <c r="C37" s="192"/>
      <c r="D37" s="192"/>
      <c r="E37" s="192"/>
      <c r="F37" s="192"/>
      <c r="G37" s="192"/>
    </row>
    <row r="38" spans="1:7" ht="16.5" customHeight="1" x14ac:dyDescent="0.3">
      <c r="A38" s="168"/>
      <c r="B38" s="191" t="s">
        <v>128</v>
      </c>
      <c r="C38" s="192"/>
      <c r="D38" s="192"/>
      <c r="E38" s="192"/>
      <c r="F38" s="192"/>
      <c r="G38" s="192"/>
    </row>
    <row r="39" spans="1:7" ht="15.75" customHeight="1" x14ac:dyDescent="0.25">
      <c r="A39" s="104"/>
      <c r="B39" s="104"/>
      <c r="C39" s="104"/>
      <c r="D39" s="104"/>
      <c r="E39" s="104"/>
      <c r="F39" s="104"/>
      <c r="G39" s="104"/>
    </row>
    <row r="40" spans="1:7" ht="16.5" customHeight="1" x14ac:dyDescent="0.3">
      <c r="A40" s="138" t="s">
        <v>69</v>
      </c>
      <c r="B40" s="164" t="s">
        <v>116</v>
      </c>
    </row>
    <row r="41" spans="1:7" ht="16.5" customHeight="1" x14ac:dyDescent="0.3">
      <c r="A41" s="168" t="s">
        <v>59</v>
      </c>
      <c r="B41" s="165" t="str">
        <f>'[1]131 levonoregstrel'!B87:C87</f>
        <v xml:space="preserve">Levornorgestrel </v>
      </c>
      <c r="C41" s="104"/>
      <c r="D41" s="104"/>
      <c r="E41" s="104"/>
      <c r="F41" s="104"/>
      <c r="G41" s="104"/>
    </row>
    <row r="42" spans="1:7" ht="16.5" customHeight="1" x14ac:dyDescent="0.3">
      <c r="A42" s="168" t="s">
        <v>57</v>
      </c>
      <c r="B42" s="169">
        <f>'[1]131 levonoregstrel'!B89</f>
        <v>99.7</v>
      </c>
      <c r="C42" s="104"/>
      <c r="D42" s="104"/>
      <c r="E42" s="104"/>
      <c r="F42" s="104"/>
      <c r="G42" s="104"/>
    </row>
    <row r="43" spans="1:7" ht="16.5" customHeight="1" x14ac:dyDescent="0.3">
      <c r="A43" s="165" t="s">
        <v>103</v>
      </c>
      <c r="B43" s="169">
        <f>'[1]131 levonoregstrel'!D105</f>
        <v>19.29</v>
      </c>
      <c r="C43" s="104"/>
      <c r="D43" s="104"/>
      <c r="E43" s="104"/>
      <c r="F43" s="104"/>
      <c r="G43" s="104"/>
    </row>
    <row r="44" spans="1:7" ht="16.5" customHeight="1" x14ac:dyDescent="0.3">
      <c r="A44" s="165" t="s">
        <v>104</v>
      </c>
      <c r="B44" s="193">
        <f>'[1]131 levonoregstrel'!D108</f>
        <v>4.6157111999999988E-4</v>
      </c>
      <c r="C44" s="104"/>
      <c r="D44" s="104"/>
      <c r="E44" s="104"/>
      <c r="F44" s="104"/>
      <c r="G44" s="104"/>
    </row>
    <row r="45" spans="1:7" ht="15.75" customHeight="1" x14ac:dyDescent="0.25">
      <c r="A45" s="104"/>
      <c r="B45" s="104"/>
      <c r="C45" s="104"/>
      <c r="D45" s="104"/>
      <c r="E45" s="104"/>
      <c r="F45" s="104"/>
      <c r="G45" s="104"/>
    </row>
    <row r="46" spans="1:7" ht="16.5" customHeight="1" x14ac:dyDescent="0.3">
      <c r="A46" s="170" t="s">
        <v>105</v>
      </c>
      <c r="B46" s="171" t="s">
        <v>106</v>
      </c>
      <c r="C46" s="170" t="s">
        <v>107</v>
      </c>
      <c r="D46" s="170" t="s">
        <v>108</v>
      </c>
      <c r="E46" s="170" t="s">
        <v>109</v>
      </c>
      <c r="F46" s="217" t="s">
        <v>125</v>
      </c>
      <c r="G46" s="217" t="s">
        <v>126</v>
      </c>
    </row>
    <row r="47" spans="1:7" ht="16.5" customHeight="1" x14ac:dyDescent="0.3">
      <c r="A47" s="172">
        <v>1</v>
      </c>
      <c r="B47" s="204">
        <v>822036</v>
      </c>
      <c r="C47" s="204">
        <v>8396.2000000000007</v>
      </c>
      <c r="D47" s="205">
        <v>1.1000000000000001</v>
      </c>
      <c r="E47" s="206">
        <v>6</v>
      </c>
      <c r="F47" s="175"/>
      <c r="G47" s="175"/>
    </row>
    <row r="48" spans="1:7" ht="16.5" customHeight="1" x14ac:dyDescent="0.3">
      <c r="A48" s="172">
        <v>2</v>
      </c>
      <c r="B48" s="204">
        <v>818142</v>
      </c>
      <c r="C48" s="204">
        <v>8437.2000000000007</v>
      </c>
      <c r="D48" s="205">
        <v>1.2</v>
      </c>
      <c r="E48" s="205">
        <v>6</v>
      </c>
      <c r="F48" s="174"/>
      <c r="G48" s="174"/>
    </row>
    <row r="49" spans="1:9" ht="16.5" customHeight="1" x14ac:dyDescent="0.3">
      <c r="A49" s="172">
        <v>3</v>
      </c>
      <c r="B49" s="204">
        <v>818470</v>
      </c>
      <c r="C49" s="204">
        <v>8390.2999999999993</v>
      </c>
      <c r="D49" s="205">
        <v>1.2</v>
      </c>
      <c r="E49" s="205">
        <v>6</v>
      </c>
      <c r="F49" s="174"/>
      <c r="G49" s="174"/>
    </row>
    <row r="50" spans="1:9" ht="16.5" customHeight="1" x14ac:dyDescent="0.3">
      <c r="A50" s="172">
        <v>4</v>
      </c>
      <c r="B50" s="204">
        <v>817352</v>
      </c>
      <c r="C50" s="204">
        <v>8429.7000000000007</v>
      </c>
      <c r="D50" s="205">
        <v>1.2</v>
      </c>
      <c r="E50" s="205">
        <v>6</v>
      </c>
      <c r="F50" s="174"/>
      <c r="G50" s="174"/>
    </row>
    <row r="51" spans="1:9" ht="16.5" customHeight="1" x14ac:dyDescent="0.3">
      <c r="A51" s="172">
        <v>5</v>
      </c>
      <c r="B51" s="204">
        <v>819930</v>
      </c>
      <c r="C51" s="204">
        <v>8339.2000000000007</v>
      </c>
      <c r="D51" s="205">
        <v>1.1000000000000001</v>
      </c>
      <c r="E51" s="205">
        <v>6</v>
      </c>
      <c r="F51" s="174"/>
      <c r="G51" s="174"/>
    </row>
    <row r="52" spans="1:9" ht="16.5" customHeight="1" x14ac:dyDescent="0.3">
      <c r="A52" s="172">
        <v>6</v>
      </c>
      <c r="B52" s="207">
        <v>817218</v>
      </c>
      <c r="C52" s="207">
        <v>8351.5</v>
      </c>
      <c r="D52" s="208">
        <v>1.1000000000000001</v>
      </c>
      <c r="E52" s="208">
        <v>6</v>
      </c>
      <c r="F52" s="177"/>
      <c r="G52" s="177"/>
    </row>
    <row r="53" spans="1:9" ht="16.5" customHeight="1" x14ac:dyDescent="0.3">
      <c r="A53" s="178" t="s">
        <v>110</v>
      </c>
      <c r="B53" s="179">
        <f>AVERAGE(B47:B52)</f>
        <v>818858</v>
      </c>
      <c r="C53" s="180">
        <f>AVERAGE(C47:C52)</f>
        <v>8390.6833333333343</v>
      </c>
      <c r="D53" s="181">
        <f>AVERAGE(D47:D52)</f>
        <v>1.1500000000000001</v>
      </c>
      <c r="E53" s="181">
        <f>AVERAGE(E47:E52)</f>
        <v>6</v>
      </c>
      <c r="F53" s="181"/>
      <c r="G53" s="181" t="e">
        <f>AVERAGE(G47:G52)</f>
        <v>#DIV/0!</v>
      </c>
    </row>
    <row r="54" spans="1:9" ht="16.5" customHeight="1" x14ac:dyDescent="0.3">
      <c r="A54" s="182" t="s">
        <v>111</v>
      </c>
      <c r="B54" s="183">
        <f>(STDEV(B47:B52)/B53)</f>
        <v>2.2431593838487308E-3</v>
      </c>
      <c r="C54" s="184"/>
      <c r="D54" s="184"/>
      <c r="E54" s="184"/>
      <c r="F54" s="184"/>
      <c r="G54" s="185"/>
    </row>
    <row r="55" spans="1:9" s="46" customFormat="1" ht="16.5" customHeight="1" x14ac:dyDescent="0.3">
      <c r="A55" s="186" t="s">
        <v>8</v>
      </c>
      <c r="B55" s="187">
        <f>COUNT(B47:B52)</f>
        <v>6</v>
      </c>
      <c r="C55" s="188"/>
      <c r="D55" s="189"/>
      <c r="E55" s="189"/>
      <c r="F55" s="189"/>
      <c r="G55" s="190"/>
    </row>
    <row r="56" spans="1:9" s="46" customFormat="1" ht="15.75" customHeight="1" x14ac:dyDescent="0.25">
      <c r="A56" s="104"/>
      <c r="B56" s="104"/>
      <c r="C56" s="104"/>
      <c r="D56" s="104"/>
      <c r="E56" s="104"/>
      <c r="F56" s="104"/>
      <c r="G56" s="104"/>
    </row>
    <row r="57" spans="1:9" s="46" customFormat="1" ht="16.5" customHeight="1" x14ac:dyDescent="0.3">
      <c r="A57" s="168" t="s">
        <v>112</v>
      </c>
      <c r="B57" s="191" t="s">
        <v>129</v>
      </c>
      <c r="C57" s="192"/>
      <c r="D57" s="192"/>
      <c r="E57" s="192"/>
      <c r="F57" s="192"/>
      <c r="G57" s="192"/>
    </row>
    <row r="58" spans="1:9" ht="16.5" customHeight="1" x14ac:dyDescent="0.3">
      <c r="A58" s="168"/>
      <c r="B58" s="191" t="s">
        <v>114</v>
      </c>
      <c r="C58" s="192"/>
      <c r="D58" s="192"/>
      <c r="E58" s="192"/>
      <c r="F58" s="192"/>
      <c r="G58" s="192"/>
    </row>
    <row r="59" spans="1:9" ht="16.5" customHeight="1" x14ac:dyDescent="0.3">
      <c r="A59" s="168"/>
      <c r="B59" s="191" t="s">
        <v>115</v>
      </c>
      <c r="C59" s="192"/>
      <c r="D59" s="192"/>
      <c r="E59" s="192"/>
      <c r="F59" s="192"/>
      <c r="G59" s="192"/>
    </row>
    <row r="60" spans="1:9" ht="14.25" customHeight="1" thickBot="1" x14ac:dyDescent="0.3">
      <c r="A60" s="194"/>
      <c r="B60" s="195"/>
      <c r="D60" s="196"/>
      <c r="E60" s="218"/>
      <c r="F60" s="218"/>
      <c r="H60" s="1"/>
      <c r="I60" s="1"/>
    </row>
    <row r="61" spans="1:9" ht="15" customHeight="1" x14ac:dyDescent="0.3">
      <c r="B61" s="221" t="s">
        <v>4</v>
      </c>
      <c r="C61" s="221"/>
      <c r="G61" s="215" t="s">
        <v>3</v>
      </c>
      <c r="H61" s="197"/>
      <c r="I61" s="215" t="s">
        <v>2</v>
      </c>
    </row>
    <row r="62" spans="1:9" ht="36" customHeight="1" x14ac:dyDescent="0.3">
      <c r="A62" s="198" t="s">
        <v>1</v>
      </c>
      <c r="B62" s="199"/>
      <c r="C62" s="199"/>
      <c r="G62" s="199"/>
      <c r="I62" s="199"/>
    </row>
    <row r="63" spans="1:9" ht="41.25" customHeight="1" x14ac:dyDescent="0.3">
      <c r="A63" s="198" t="s">
        <v>0</v>
      </c>
      <c r="B63" s="200"/>
      <c r="C63" s="200"/>
      <c r="G63" s="200"/>
      <c r="I63" s="201"/>
    </row>
  </sheetData>
  <sheetProtection formatCells="0" formatColumns="0" formatRows="0" insertColumns="0" insertRows="0" insertHyperlinks="0" deleteColumns="0" deleteRows="0" sort="0" autoFilter="0" pivotTables="0"/>
  <mergeCells count="2">
    <mergeCell ref="A15:G15"/>
    <mergeCell ref="B61:C61"/>
  </mergeCells>
  <pageMargins left="0.7" right="0.7" top="0.75" bottom="0.75" header="0.3" footer="0.3"/>
  <pageSetup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K63"/>
  <sheetViews>
    <sheetView workbookViewId="0">
      <selection activeCell="C44" sqref="C44"/>
    </sheetView>
  </sheetViews>
  <sheetFormatPr defaultRowHeight="13.5" x14ac:dyDescent="0.25"/>
  <cols>
    <col min="1" max="1" width="27.5703125" style="46" customWidth="1"/>
    <col min="2" max="2" width="20.42578125" style="46" customWidth="1"/>
    <col min="3" max="3" width="31.85546875" style="46" customWidth="1"/>
    <col min="4" max="6" width="25.85546875" style="46" customWidth="1"/>
    <col min="7" max="7" width="25.7109375" style="46" customWidth="1"/>
    <col min="8" max="8" width="23.140625" style="46" customWidth="1"/>
    <col min="9" max="9" width="28.42578125" style="46" customWidth="1"/>
    <col min="10" max="10" width="21.5703125" style="46" customWidth="1"/>
    <col min="11" max="11" width="9.140625" style="46" customWidth="1"/>
    <col min="12" max="16384" width="9.140625" style="1"/>
  </cols>
  <sheetData>
    <row r="14" spans="1:8" ht="15" customHeight="1" x14ac:dyDescent="0.3">
      <c r="A14" s="162"/>
      <c r="C14" s="163"/>
      <c r="H14" s="163"/>
    </row>
    <row r="15" spans="1:8" ht="18.75" customHeight="1" x14ac:dyDescent="0.3">
      <c r="A15" s="220" t="s">
        <v>100</v>
      </c>
      <c r="B15" s="220"/>
      <c r="C15" s="220"/>
      <c r="D15" s="220"/>
      <c r="E15" s="220"/>
      <c r="F15" s="220"/>
      <c r="G15" s="220"/>
    </row>
    <row r="16" spans="1:8" ht="16.5" customHeight="1" x14ac:dyDescent="0.3">
      <c r="A16" s="138" t="s">
        <v>69</v>
      </c>
      <c r="B16" s="164" t="s">
        <v>101</v>
      </c>
    </row>
    <row r="17" spans="1:7" ht="16.5" customHeight="1" x14ac:dyDescent="0.3">
      <c r="A17" s="165" t="s">
        <v>102</v>
      </c>
      <c r="B17" s="166" t="str">
        <f>'136 ethinyl estradiol'!B18:C18</f>
        <v>MICROGYNON ED FE</v>
      </c>
      <c r="C17" s="104"/>
      <c r="D17" s="167"/>
      <c r="E17" s="167"/>
      <c r="F17" s="167"/>
      <c r="G17" s="104"/>
    </row>
    <row r="18" spans="1:7" ht="16.5" customHeight="1" x14ac:dyDescent="0.3">
      <c r="A18" s="168" t="s">
        <v>59</v>
      </c>
      <c r="B18" s="219" t="str">
        <f>'[1]131 ethinyl estradiol'!B26:C26</f>
        <v>ETHINYL ESTRADIOL</v>
      </c>
      <c r="C18" s="104"/>
      <c r="D18" s="104"/>
      <c r="E18" s="104"/>
      <c r="F18" s="104"/>
      <c r="G18" s="104"/>
    </row>
    <row r="19" spans="1:7" ht="16.5" customHeight="1" x14ac:dyDescent="0.3">
      <c r="A19" s="168" t="s">
        <v>57</v>
      </c>
      <c r="B19" s="169">
        <f>'[1]131 ethinyl estradiol'!B28</f>
        <v>99.8</v>
      </c>
      <c r="C19" s="104"/>
      <c r="D19" s="104"/>
      <c r="E19" s="104"/>
      <c r="F19" s="104"/>
      <c r="G19" s="104"/>
    </row>
    <row r="20" spans="1:7" ht="16.5" customHeight="1" x14ac:dyDescent="0.3">
      <c r="A20" s="165" t="s">
        <v>103</v>
      </c>
      <c r="B20" s="202">
        <f>'[1]131 ethinyl estradiol'!D43</f>
        <v>14.69</v>
      </c>
      <c r="C20" s="104"/>
      <c r="D20" s="104"/>
      <c r="E20" s="104"/>
      <c r="F20" s="104"/>
      <c r="G20" s="216"/>
    </row>
    <row r="21" spans="1:7" ht="16.5" customHeight="1" x14ac:dyDescent="0.3">
      <c r="A21" s="165" t="s">
        <v>104</v>
      </c>
      <c r="B21" s="203">
        <f>'[1]131 ethinyl estradiol'!D46</f>
        <v>2.9321239999999999E-3</v>
      </c>
      <c r="D21" s="104"/>
      <c r="E21" s="104"/>
      <c r="F21" s="104"/>
      <c r="G21" s="104"/>
    </row>
    <row r="22" spans="1:7" ht="15.75" customHeight="1" x14ac:dyDescent="0.25">
      <c r="A22" s="104"/>
      <c r="B22" s="104"/>
      <c r="C22" s="104"/>
      <c r="D22" s="104"/>
      <c r="E22" s="104"/>
      <c r="F22" s="104"/>
      <c r="G22" s="104"/>
    </row>
    <row r="23" spans="1:7" ht="16.5" customHeight="1" x14ac:dyDescent="0.3">
      <c r="A23" s="170" t="s">
        <v>105</v>
      </c>
      <c r="B23" s="171" t="s">
        <v>106</v>
      </c>
      <c r="C23" s="170" t="s">
        <v>107</v>
      </c>
      <c r="D23" s="170" t="s">
        <v>108</v>
      </c>
      <c r="E23" s="170" t="s">
        <v>109</v>
      </c>
      <c r="F23" s="217" t="s">
        <v>125</v>
      </c>
      <c r="G23" s="217" t="s">
        <v>126</v>
      </c>
    </row>
    <row r="24" spans="1:7" ht="16.5" customHeight="1" x14ac:dyDescent="0.3">
      <c r="A24" s="172">
        <v>1</v>
      </c>
      <c r="B24" s="173">
        <v>2651329</v>
      </c>
      <c r="C24" s="173">
        <v>5475.59</v>
      </c>
      <c r="D24" s="174">
        <v>1.19</v>
      </c>
      <c r="E24" s="175">
        <v>6.34</v>
      </c>
      <c r="F24" s="175">
        <v>1</v>
      </c>
      <c r="G24" s="175">
        <v>9.2100000000000009</v>
      </c>
    </row>
    <row r="25" spans="1:7" ht="16.5" customHeight="1" x14ac:dyDescent="0.3">
      <c r="A25" s="172">
        <v>2</v>
      </c>
      <c r="B25" s="173">
        <v>2654323</v>
      </c>
      <c r="C25" s="173">
        <v>5344.68</v>
      </c>
      <c r="D25" s="174">
        <v>1.2</v>
      </c>
      <c r="E25" s="174">
        <v>6.35</v>
      </c>
      <c r="F25" s="174">
        <v>1</v>
      </c>
      <c r="G25" s="174">
        <v>9.1</v>
      </c>
    </row>
    <row r="26" spans="1:7" ht="16.5" customHeight="1" x14ac:dyDescent="0.3">
      <c r="A26" s="172">
        <v>3</v>
      </c>
      <c r="B26" s="173">
        <v>2654604</v>
      </c>
      <c r="C26" s="173">
        <v>5408.76</v>
      </c>
      <c r="D26" s="174">
        <v>1.19</v>
      </c>
      <c r="E26" s="174">
        <v>6.34</v>
      </c>
      <c r="F26" s="174">
        <v>1</v>
      </c>
      <c r="G26" s="174">
        <v>9.18</v>
      </c>
    </row>
    <row r="27" spans="1:7" ht="16.5" customHeight="1" x14ac:dyDescent="0.3">
      <c r="A27" s="172">
        <v>4</v>
      </c>
      <c r="B27" s="173">
        <v>2650403</v>
      </c>
      <c r="C27" s="173">
        <v>5583.85</v>
      </c>
      <c r="D27" s="174">
        <v>1.18</v>
      </c>
      <c r="E27" s="174">
        <v>6.35</v>
      </c>
      <c r="F27" s="174">
        <v>1</v>
      </c>
      <c r="G27" s="174">
        <v>9.27</v>
      </c>
    </row>
    <row r="28" spans="1:7" ht="16.5" customHeight="1" x14ac:dyDescent="0.3">
      <c r="A28" s="172">
        <v>5</v>
      </c>
      <c r="B28" s="173">
        <v>2644899</v>
      </c>
      <c r="C28" s="173">
        <v>5768.95</v>
      </c>
      <c r="D28" s="174">
        <v>1.17</v>
      </c>
      <c r="E28" s="174">
        <v>6.34</v>
      </c>
      <c r="F28" s="174">
        <v>1</v>
      </c>
      <c r="G28" s="174">
        <v>9.39</v>
      </c>
    </row>
    <row r="29" spans="1:7" ht="16.5" customHeight="1" x14ac:dyDescent="0.3">
      <c r="A29" s="172">
        <v>6</v>
      </c>
      <c r="B29" s="176">
        <v>2645405</v>
      </c>
      <c r="C29" s="176">
        <v>5838.48</v>
      </c>
      <c r="D29" s="177">
        <v>1.1499999999999999</v>
      </c>
      <c r="E29" s="177">
        <v>6.34</v>
      </c>
      <c r="F29" s="177">
        <v>1</v>
      </c>
      <c r="G29" s="177">
        <v>9.5</v>
      </c>
    </row>
    <row r="30" spans="1:7" ht="16.5" customHeight="1" x14ac:dyDescent="0.3">
      <c r="A30" s="178" t="s">
        <v>110</v>
      </c>
      <c r="B30" s="179">
        <f t="shared" ref="B30:G30" si="0">AVERAGE(B24:B29)</f>
        <v>2650160.5</v>
      </c>
      <c r="C30" s="180">
        <f t="shared" si="0"/>
        <v>5570.0516666666663</v>
      </c>
      <c r="D30" s="181">
        <f t="shared" si="0"/>
        <v>1.18</v>
      </c>
      <c r="E30" s="181">
        <f t="shared" si="0"/>
        <v>6.3433333333333337</v>
      </c>
      <c r="F30" s="181">
        <f t="shared" si="0"/>
        <v>1</v>
      </c>
      <c r="G30" s="181">
        <f t="shared" si="0"/>
        <v>9.2750000000000004</v>
      </c>
    </row>
    <row r="31" spans="1:7" ht="16.5" customHeight="1" x14ac:dyDescent="0.3">
      <c r="A31" s="182" t="s">
        <v>111</v>
      </c>
      <c r="B31" s="183">
        <f>(STDEV(B24:B29)/B30)</f>
        <v>1.5901324840840538E-3</v>
      </c>
      <c r="C31" s="184"/>
      <c r="D31" s="184"/>
      <c r="E31" s="184"/>
      <c r="F31" s="184"/>
      <c r="G31" s="185"/>
    </row>
    <row r="32" spans="1:7" s="46" customFormat="1" ht="16.5" customHeight="1" x14ac:dyDescent="0.3">
      <c r="A32" s="186" t="s">
        <v>8</v>
      </c>
      <c r="B32" s="187">
        <f>COUNT(B24:B29)</f>
        <v>6</v>
      </c>
      <c r="C32" s="188"/>
      <c r="D32" s="189"/>
      <c r="E32" s="189"/>
      <c r="F32" s="189"/>
      <c r="G32" s="190"/>
    </row>
    <row r="33" spans="1:7" s="46" customFormat="1" ht="15.75" customHeight="1" x14ac:dyDescent="0.25">
      <c r="A33" s="104"/>
      <c r="B33" s="104"/>
      <c r="C33" s="104"/>
      <c r="D33" s="104"/>
      <c r="E33" s="104"/>
      <c r="F33" s="104"/>
      <c r="G33" s="104"/>
    </row>
    <row r="34" spans="1:7" s="46" customFormat="1" ht="16.5" customHeight="1" x14ac:dyDescent="0.3">
      <c r="A34" s="168" t="s">
        <v>112</v>
      </c>
      <c r="B34" s="191" t="s">
        <v>113</v>
      </c>
      <c r="C34" s="192"/>
      <c r="D34" s="192"/>
      <c r="E34" s="192"/>
      <c r="F34" s="192"/>
      <c r="G34" s="192"/>
    </row>
    <row r="35" spans="1:7" ht="16.5" customHeight="1" x14ac:dyDescent="0.3">
      <c r="A35" s="168"/>
      <c r="B35" s="191" t="s">
        <v>114</v>
      </c>
      <c r="C35" s="192"/>
      <c r="D35" s="192"/>
      <c r="E35" s="192"/>
      <c r="F35" s="192"/>
      <c r="G35" s="192"/>
    </row>
    <row r="36" spans="1:7" ht="16.5" customHeight="1" x14ac:dyDescent="0.3">
      <c r="A36" s="168"/>
      <c r="B36" s="191" t="s">
        <v>115</v>
      </c>
      <c r="C36" s="192"/>
      <c r="D36" s="192"/>
      <c r="E36" s="192"/>
      <c r="F36" s="192"/>
      <c r="G36" s="192"/>
    </row>
    <row r="37" spans="1:7" ht="16.5" customHeight="1" x14ac:dyDescent="0.3">
      <c r="A37" s="168"/>
      <c r="B37" s="191" t="s">
        <v>127</v>
      </c>
      <c r="C37" s="192"/>
      <c r="D37" s="192"/>
      <c r="E37" s="192"/>
      <c r="F37" s="192"/>
      <c r="G37" s="192"/>
    </row>
    <row r="38" spans="1:7" ht="16.5" customHeight="1" x14ac:dyDescent="0.3">
      <c r="A38" s="168"/>
      <c r="B38" s="191" t="s">
        <v>128</v>
      </c>
      <c r="C38" s="192"/>
      <c r="D38" s="192"/>
      <c r="E38" s="192"/>
      <c r="F38" s="192"/>
      <c r="G38" s="192"/>
    </row>
    <row r="39" spans="1:7" ht="15.75" customHeight="1" x14ac:dyDescent="0.25">
      <c r="A39" s="104"/>
      <c r="B39" s="104"/>
      <c r="C39" s="104"/>
      <c r="D39" s="104"/>
      <c r="E39" s="104"/>
      <c r="F39" s="104"/>
      <c r="G39" s="104"/>
    </row>
    <row r="40" spans="1:7" ht="16.5" customHeight="1" x14ac:dyDescent="0.3">
      <c r="A40" s="138" t="s">
        <v>69</v>
      </c>
      <c r="B40" s="164" t="s">
        <v>116</v>
      </c>
    </row>
    <row r="41" spans="1:7" ht="16.5" customHeight="1" x14ac:dyDescent="0.3">
      <c r="A41" s="168" t="s">
        <v>59</v>
      </c>
      <c r="B41" s="165"/>
      <c r="C41" s="104"/>
      <c r="D41" s="104"/>
      <c r="E41" s="104"/>
      <c r="F41" s="104"/>
      <c r="G41" s="104"/>
    </row>
    <row r="42" spans="1:7" ht="16.5" customHeight="1" x14ac:dyDescent="0.3">
      <c r="A42" s="168" t="s">
        <v>57</v>
      </c>
      <c r="B42" s="169"/>
      <c r="C42" s="104"/>
      <c r="D42" s="104"/>
      <c r="E42" s="104"/>
      <c r="F42" s="104"/>
      <c r="G42" s="104"/>
    </row>
    <row r="43" spans="1:7" ht="16.5" customHeight="1" x14ac:dyDescent="0.3">
      <c r="A43" s="165" t="s">
        <v>103</v>
      </c>
      <c r="B43" s="169"/>
      <c r="C43" s="104"/>
      <c r="D43" s="104"/>
      <c r="E43" s="104"/>
      <c r="F43" s="104"/>
      <c r="G43" s="104"/>
    </row>
    <row r="44" spans="1:7" ht="16.5" customHeight="1" x14ac:dyDescent="0.3">
      <c r="A44" s="165" t="s">
        <v>104</v>
      </c>
      <c r="B44" s="193"/>
      <c r="C44" s="104"/>
      <c r="D44" s="104"/>
      <c r="E44" s="104"/>
      <c r="F44" s="104"/>
      <c r="G44" s="104"/>
    </row>
    <row r="45" spans="1:7" ht="15.75" customHeight="1" x14ac:dyDescent="0.25">
      <c r="A45" s="104"/>
      <c r="B45" s="104"/>
      <c r="C45" s="104"/>
      <c r="D45" s="104"/>
      <c r="E45" s="104"/>
      <c r="F45" s="104"/>
      <c r="G45" s="104"/>
    </row>
    <row r="46" spans="1:7" ht="16.5" customHeight="1" x14ac:dyDescent="0.3">
      <c r="A46" s="170" t="s">
        <v>105</v>
      </c>
      <c r="B46" s="171" t="s">
        <v>106</v>
      </c>
      <c r="C46" s="170" t="s">
        <v>107</v>
      </c>
      <c r="D46" s="170" t="s">
        <v>108</v>
      </c>
      <c r="E46" s="170" t="s">
        <v>109</v>
      </c>
      <c r="F46" s="217" t="s">
        <v>125</v>
      </c>
      <c r="G46" s="217" t="s">
        <v>126</v>
      </c>
    </row>
    <row r="47" spans="1:7" ht="16.5" customHeight="1" x14ac:dyDescent="0.3">
      <c r="A47" s="172">
        <v>1</v>
      </c>
      <c r="B47" s="204"/>
      <c r="C47" s="204"/>
      <c r="D47" s="205"/>
      <c r="E47" s="206"/>
      <c r="F47" s="175"/>
      <c r="G47" s="175"/>
    </row>
    <row r="48" spans="1:7" ht="16.5" customHeight="1" x14ac:dyDescent="0.3">
      <c r="A48" s="172">
        <v>2</v>
      </c>
      <c r="B48" s="204"/>
      <c r="C48" s="204"/>
      <c r="D48" s="205"/>
      <c r="E48" s="205"/>
      <c r="F48" s="174"/>
      <c r="G48" s="174"/>
    </row>
    <row r="49" spans="1:9" ht="16.5" customHeight="1" x14ac:dyDescent="0.3">
      <c r="A49" s="172">
        <v>3</v>
      </c>
      <c r="B49" s="204"/>
      <c r="C49" s="204"/>
      <c r="D49" s="205"/>
      <c r="E49" s="205"/>
      <c r="F49" s="174"/>
      <c r="G49" s="174"/>
    </row>
    <row r="50" spans="1:9" ht="16.5" customHeight="1" x14ac:dyDescent="0.3">
      <c r="A50" s="172">
        <v>4</v>
      </c>
      <c r="B50" s="204"/>
      <c r="C50" s="204"/>
      <c r="D50" s="205"/>
      <c r="E50" s="205"/>
      <c r="F50" s="174"/>
      <c r="G50" s="174"/>
    </row>
    <row r="51" spans="1:9" ht="16.5" customHeight="1" x14ac:dyDescent="0.3">
      <c r="A51" s="172">
        <v>5</v>
      </c>
      <c r="B51" s="204"/>
      <c r="C51" s="204"/>
      <c r="D51" s="205"/>
      <c r="E51" s="205"/>
      <c r="F51" s="174"/>
      <c r="G51" s="174"/>
    </row>
    <row r="52" spans="1:9" ht="16.5" customHeight="1" x14ac:dyDescent="0.3">
      <c r="A52" s="172">
        <v>6</v>
      </c>
      <c r="B52" s="207"/>
      <c r="C52" s="207"/>
      <c r="D52" s="208"/>
      <c r="E52" s="208"/>
      <c r="F52" s="177"/>
      <c r="G52" s="177"/>
    </row>
    <row r="53" spans="1:9" ht="16.5" customHeight="1" x14ac:dyDescent="0.3">
      <c r="A53" s="178" t="s">
        <v>110</v>
      </c>
      <c r="B53" s="179" t="e">
        <f>AVERAGE(B47:B52)</f>
        <v>#DIV/0!</v>
      </c>
      <c r="C53" s="180" t="e">
        <f>AVERAGE(C47:C52)</f>
        <v>#DIV/0!</v>
      </c>
      <c r="D53" s="181" t="e">
        <f>AVERAGE(D47:D52)</f>
        <v>#DIV/0!</v>
      </c>
      <c r="E53" s="181"/>
      <c r="F53" s="181"/>
      <c r="G53" s="181" t="e">
        <f>AVERAGE(G47:G52)</f>
        <v>#DIV/0!</v>
      </c>
    </row>
    <row r="54" spans="1:9" ht="16.5" customHeight="1" x14ac:dyDescent="0.3">
      <c r="A54" s="182" t="s">
        <v>111</v>
      </c>
      <c r="B54" s="183" t="e">
        <f>(STDEV(B47:B52)/B53)</f>
        <v>#DIV/0!</v>
      </c>
      <c r="C54" s="184"/>
      <c r="D54" s="184"/>
      <c r="E54" s="184"/>
      <c r="F54" s="184"/>
      <c r="G54" s="185"/>
    </row>
    <row r="55" spans="1:9" s="46" customFormat="1" ht="16.5" customHeight="1" x14ac:dyDescent="0.3">
      <c r="A55" s="186" t="s">
        <v>8</v>
      </c>
      <c r="B55" s="187">
        <f>COUNT(B47:B52)</f>
        <v>0</v>
      </c>
      <c r="C55" s="188"/>
      <c r="D55" s="189"/>
      <c r="E55" s="189"/>
      <c r="F55" s="189"/>
      <c r="G55" s="190"/>
    </row>
    <row r="56" spans="1:9" s="46" customFormat="1" ht="15.75" customHeight="1" x14ac:dyDescent="0.25">
      <c r="A56" s="104"/>
      <c r="B56" s="104"/>
      <c r="C56" s="104"/>
      <c r="D56" s="104"/>
      <c r="E56" s="104"/>
      <c r="F56" s="104"/>
      <c r="G56" s="104"/>
    </row>
    <row r="57" spans="1:9" s="46" customFormat="1" ht="16.5" customHeight="1" x14ac:dyDescent="0.3">
      <c r="A57" s="168" t="s">
        <v>112</v>
      </c>
      <c r="B57" s="191" t="s">
        <v>129</v>
      </c>
      <c r="C57" s="192"/>
      <c r="D57" s="192"/>
      <c r="E57" s="192"/>
      <c r="F57" s="192"/>
      <c r="G57" s="192"/>
    </row>
    <row r="58" spans="1:9" ht="16.5" customHeight="1" x14ac:dyDescent="0.3">
      <c r="A58" s="168"/>
      <c r="B58" s="191" t="s">
        <v>114</v>
      </c>
      <c r="C58" s="192"/>
      <c r="D58" s="192"/>
      <c r="E58" s="192"/>
      <c r="F58" s="192"/>
      <c r="G58" s="192"/>
    </row>
    <row r="59" spans="1:9" ht="16.5" customHeight="1" x14ac:dyDescent="0.3">
      <c r="A59" s="168"/>
      <c r="B59" s="191" t="s">
        <v>115</v>
      </c>
      <c r="C59" s="192"/>
      <c r="D59" s="192"/>
      <c r="E59" s="192"/>
      <c r="F59" s="192"/>
      <c r="G59" s="192"/>
    </row>
    <row r="60" spans="1:9" ht="14.25" customHeight="1" thickBot="1" x14ac:dyDescent="0.3">
      <c r="A60" s="194"/>
      <c r="B60" s="195"/>
      <c r="D60" s="196"/>
      <c r="E60" s="218"/>
      <c r="F60" s="218"/>
      <c r="H60" s="1"/>
      <c r="I60" s="1"/>
    </row>
    <row r="61" spans="1:9" ht="15" customHeight="1" x14ac:dyDescent="0.3">
      <c r="B61" s="221" t="s">
        <v>4</v>
      </c>
      <c r="C61" s="221"/>
      <c r="G61" s="215" t="s">
        <v>3</v>
      </c>
      <c r="H61" s="197"/>
      <c r="I61" s="215" t="s">
        <v>2</v>
      </c>
    </row>
    <row r="62" spans="1:9" ht="36" customHeight="1" x14ac:dyDescent="0.3">
      <c r="A62" s="198" t="s">
        <v>1</v>
      </c>
      <c r="B62" s="199"/>
      <c r="C62" s="199"/>
      <c r="G62" s="199"/>
      <c r="I62" s="199"/>
    </row>
    <row r="63" spans="1:9" ht="41.25" customHeight="1" x14ac:dyDescent="0.3">
      <c r="A63" s="198" t="s">
        <v>0</v>
      </c>
      <c r="B63" s="200"/>
      <c r="C63" s="200"/>
      <c r="G63" s="200"/>
      <c r="I63" s="201"/>
    </row>
  </sheetData>
  <sheetProtection formatCells="0" formatColumns="0" formatRows="0" insertColumns="0" insertRows="0" insertHyperlinks="0" deleteColumns="0" deleteRows="0" sort="0" autoFilter="0" pivotTables="0"/>
  <mergeCells count="2">
    <mergeCell ref="A15:G15"/>
    <mergeCell ref="B61:C61"/>
  </mergeCells>
  <pageMargins left="0.7" right="0.7" top="0.75" bottom="0.75" header="0.3" footer="0.3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topLeftCell="A112" zoomScale="60" zoomScaleNormal="70" workbookViewId="0">
      <selection activeCell="D69" sqref="D69"/>
    </sheetView>
  </sheetViews>
  <sheetFormatPr defaultRowHeight="12.75" x14ac:dyDescent="0.2"/>
  <cols>
    <col min="1" max="1" width="54.85546875" style="1" customWidth="1"/>
    <col min="2" max="2" width="39.42578125" style="1" customWidth="1"/>
    <col min="3" max="3" width="42.5703125" style="1" customWidth="1"/>
    <col min="4" max="4" width="31.5703125" style="1" customWidth="1"/>
    <col min="5" max="5" width="32.140625" style="1" customWidth="1"/>
    <col min="6" max="6" width="31.140625" style="1" customWidth="1"/>
    <col min="7" max="7" width="33.140625" style="1" customWidth="1"/>
    <col min="8" max="8" width="21.5703125" style="1" customWidth="1"/>
    <col min="9" max="9" width="20.28515625" style="1" customWidth="1"/>
    <col min="10" max="10" width="16.7109375" style="1" customWidth="1"/>
    <col min="11" max="11" width="9.140625" style="1" customWidth="1"/>
    <col min="12" max="16384" width="9.140625" style="1"/>
  </cols>
  <sheetData>
    <row r="1" spans="1:7" x14ac:dyDescent="0.2">
      <c r="A1" s="223" t="s">
        <v>96</v>
      </c>
      <c r="B1" s="223"/>
      <c r="C1" s="223"/>
      <c r="D1" s="223"/>
      <c r="E1" s="223"/>
      <c r="F1" s="223"/>
      <c r="G1" s="223"/>
    </row>
    <row r="2" spans="1:7" x14ac:dyDescent="0.2">
      <c r="A2" s="223"/>
      <c r="B2" s="223"/>
      <c r="C2" s="223"/>
      <c r="D2" s="223"/>
      <c r="E2" s="223"/>
      <c r="F2" s="223"/>
      <c r="G2" s="223"/>
    </row>
    <row r="3" spans="1:7" x14ac:dyDescent="0.2">
      <c r="A3" s="223"/>
      <c r="B3" s="223"/>
      <c r="C3" s="223"/>
      <c r="D3" s="223"/>
      <c r="E3" s="223"/>
      <c r="F3" s="223"/>
      <c r="G3" s="223"/>
    </row>
    <row r="4" spans="1:7" x14ac:dyDescent="0.2">
      <c r="A4" s="223"/>
      <c r="B4" s="223"/>
      <c r="C4" s="223"/>
      <c r="D4" s="223"/>
      <c r="E4" s="223"/>
      <c r="F4" s="223"/>
      <c r="G4" s="223"/>
    </row>
    <row r="5" spans="1:7" x14ac:dyDescent="0.2">
      <c r="A5" s="223"/>
      <c r="B5" s="223"/>
      <c r="C5" s="223"/>
      <c r="D5" s="223"/>
      <c r="E5" s="223"/>
      <c r="F5" s="223"/>
      <c r="G5" s="223"/>
    </row>
    <row r="6" spans="1:7" x14ac:dyDescent="0.2">
      <c r="A6" s="223"/>
      <c r="B6" s="223"/>
      <c r="C6" s="223"/>
      <c r="D6" s="223"/>
      <c r="E6" s="223"/>
      <c r="F6" s="223"/>
      <c r="G6" s="223"/>
    </row>
    <row r="7" spans="1:7" x14ac:dyDescent="0.2">
      <c r="A7" s="223"/>
      <c r="B7" s="223"/>
      <c r="C7" s="223"/>
      <c r="D7" s="223"/>
      <c r="E7" s="223"/>
      <c r="F7" s="223"/>
      <c r="G7" s="223"/>
    </row>
    <row r="8" spans="1:7" x14ac:dyDescent="0.2">
      <c r="A8" s="224" t="s">
        <v>95</v>
      </c>
      <c r="B8" s="224"/>
      <c r="C8" s="224"/>
      <c r="D8" s="224"/>
      <c r="E8" s="224"/>
      <c r="F8" s="224"/>
      <c r="G8" s="224"/>
    </row>
    <row r="9" spans="1:7" x14ac:dyDescent="0.2">
      <c r="A9" s="224"/>
      <c r="B9" s="224"/>
      <c r="C9" s="224"/>
      <c r="D9" s="224"/>
      <c r="E9" s="224"/>
      <c r="F9" s="224"/>
      <c r="G9" s="224"/>
    </row>
    <row r="10" spans="1:7" x14ac:dyDescent="0.2">
      <c r="A10" s="224"/>
      <c r="B10" s="224"/>
      <c r="C10" s="224"/>
      <c r="D10" s="224"/>
      <c r="E10" s="224"/>
      <c r="F10" s="224"/>
      <c r="G10" s="224"/>
    </row>
    <row r="11" spans="1:7" x14ac:dyDescent="0.2">
      <c r="A11" s="224"/>
      <c r="B11" s="224"/>
      <c r="C11" s="224"/>
      <c r="D11" s="224"/>
      <c r="E11" s="224"/>
      <c r="F11" s="224"/>
      <c r="G11" s="224"/>
    </row>
    <row r="12" spans="1:7" x14ac:dyDescent="0.2">
      <c r="A12" s="224"/>
      <c r="B12" s="224"/>
      <c r="C12" s="224"/>
      <c r="D12" s="224"/>
      <c r="E12" s="224"/>
      <c r="F12" s="224"/>
      <c r="G12" s="224"/>
    </row>
    <row r="13" spans="1:7" x14ac:dyDescent="0.2">
      <c r="A13" s="224"/>
      <c r="B13" s="224"/>
      <c r="C13" s="224"/>
      <c r="D13" s="224"/>
      <c r="E13" s="224"/>
      <c r="F13" s="224"/>
      <c r="G13" s="224"/>
    </row>
    <row r="14" spans="1:7" x14ac:dyDescent="0.2">
      <c r="A14" s="224"/>
      <c r="B14" s="224"/>
      <c r="C14" s="224"/>
      <c r="D14" s="224"/>
      <c r="E14" s="224"/>
      <c r="F14" s="224"/>
      <c r="G14" s="224"/>
    </row>
    <row r="15" spans="1:7" ht="19.5" customHeight="1" thickBot="1" x14ac:dyDescent="0.35">
      <c r="A15" s="3"/>
      <c r="B15" s="3"/>
      <c r="C15" s="3"/>
      <c r="D15" s="3"/>
      <c r="E15" s="3"/>
      <c r="F15" s="3"/>
      <c r="G15" s="3"/>
    </row>
    <row r="16" spans="1:7" ht="19.5" customHeight="1" thickBot="1" x14ac:dyDescent="0.35">
      <c r="A16" s="225" t="s">
        <v>94</v>
      </c>
      <c r="B16" s="226"/>
      <c r="C16" s="226"/>
      <c r="D16" s="226"/>
      <c r="E16" s="226"/>
      <c r="F16" s="226"/>
      <c r="G16" s="226"/>
    </row>
    <row r="17" spans="1:7" ht="18.75" customHeight="1" x14ac:dyDescent="0.3">
      <c r="A17" s="45" t="s">
        <v>93</v>
      </c>
      <c r="B17" s="45"/>
      <c r="C17" s="3"/>
      <c r="D17" s="3"/>
      <c r="E17" s="3"/>
      <c r="F17" s="3"/>
      <c r="G17" s="3"/>
    </row>
    <row r="18" spans="1:7" ht="26.25" customHeight="1" x14ac:dyDescent="0.4">
      <c r="A18" s="155" t="s">
        <v>92</v>
      </c>
      <c r="B18" s="222" t="s">
        <v>119</v>
      </c>
      <c r="C18" s="222"/>
      <c r="D18" s="161"/>
      <c r="E18" s="161"/>
      <c r="F18" s="3"/>
      <c r="G18" s="3"/>
    </row>
    <row r="19" spans="1:7" ht="26.25" customHeight="1" x14ac:dyDescent="0.4">
      <c r="A19" s="155" t="s">
        <v>91</v>
      </c>
      <c r="B19" s="211" t="s">
        <v>120</v>
      </c>
      <c r="C19" s="3">
        <v>12</v>
      </c>
      <c r="E19" s="3"/>
      <c r="F19" s="3"/>
      <c r="G19" s="3"/>
    </row>
    <row r="20" spans="1:7" ht="26.25" customHeight="1" x14ac:dyDescent="0.4">
      <c r="A20" s="155" t="s">
        <v>90</v>
      </c>
      <c r="B20" s="227" t="s">
        <v>98</v>
      </c>
      <c r="C20" s="227"/>
      <c r="D20" s="3"/>
      <c r="E20" s="3"/>
      <c r="F20" s="3"/>
      <c r="G20" s="3"/>
    </row>
    <row r="21" spans="1:7" ht="26.25" customHeight="1" x14ac:dyDescent="0.4">
      <c r="A21" s="155" t="s">
        <v>89</v>
      </c>
      <c r="B21" s="159" t="s">
        <v>121</v>
      </c>
      <c r="C21" s="159"/>
      <c r="D21" s="158"/>
      <c r="E21" s="158"/>
      <c r="F21" s="158"/>
      <c r="G21" s="158"/>
    </row>
    <row r="22" spans="1:7" ht="26.25" customHeight="1" x14ac:dyDescent="0.4">
      <c r="A22" s="155" t="s">
        <v>88</v>
      </c>
      <c r="B22" s="157" t="s">
        <v>99</v>
      </c>
      <c r="C22" s="156"/>
      <c r="D22" s="3"/>
      <c r="E22" s="3"/>
      <c r="F22" s="3"/>
      <c r="G22" s="3"/>
    </row>
    <row r="23" spans="1:7" ht="26.25" customHeight="1" x14ac:dyDescent="0.4">
      <c r="A23" s="155" t="s">
        <v>87</v>
      </c>
      <c r="B23" s="157" t="s">
        <v>122</v>
      </c>
      <c r="C23" s="156"/>
      <c r="D23" s="3"/>
      <c r="E23" s="3"/>
      <c r="F23" s="3"/>
      <c r="G23" s="3"/>
    </row>
    <row r="24" spans="1:7" ht="18.75" customHeight="1" x14ac:dyDescent="0.3">
      <c r="A24" s="155"/>
      <c r="B24" s="154"/>
      <c r="C24" s="3"/>
      <c r="D24" s="3"/>
      <c r="E24" s="3"/>
      <c r="F24" s="3"/>
      <c r="G24" s="3"/>
    </row>
    <row r="25" spans="1:7" ht="18.75" customHeight="1" x14ac:dyDescent="0.3">
      <c r="A25" s="95" t="s">
        <v>69</v>
      </c>
      <c r="B25" s="154"/>
      <c r="C25" s="3"/>
      <c r="D25" s="3"/>
      <c r="E25" s="3"/>
      <c r="F25" s="3"/>
      <c r="G25" s="3"/>
    </row>
    <row r="26" spans="1:7" ht="26.25" customHeight="1" x14ac:dyDescent="0.4">
      <c r="A26" s="5" t="s">
        <v>59</v>
      </c>
      <c r="B26" s="222" t="s">
        <v>86</v>
      </c>
      <c r="C26" s="222"/>
      <c r="D26" s="3"/>
      <c r="E26" s="3"/>
      <c r="F26" s="3"/>
      <c r="G26" s="3"/>
    </row>
    <row r="27" spans="1:7" ht="26.25" customHeight="1" x14ac:dyDescent="0.4">
      <c r="A27" s="12" t="s">
        <v>58</v>
      </c>
      <c r="B27" s="227" t="s">
        <v>85</v>
      </c>
      <c r="C27" s="227"/>
      <c r="D27" s="3"/>
      <c r="E27" s="3"/>
      <c r="F27" s="3"/>
      <c r="G27" s="3"/>
    </row>
    <row r="28" spans="1:7" ht="27" customHeight="1" thickBot="1" x14ac:dyDescent="0.45">
      <c r="A28" s="12" t="s">
        <v>57</v>
      </c>
      <c r="B28" s="84">
        <v>99.7</v>
      </c>
      <c r="C28" s="3"/>
      <c r="D28" s="3"/>
      <c r="E28" s="3"/>
      <c r="F28" s="3"/>
      <c r="G28" s="3"/>
    </row>
    <row r="29" spans="1:7" ht="27" customHeight="1" thickBot="1" x14ac:dyDescent="0.45">
      <c r="A29" s="12" t="s">
        <v>56</v>
      </c>
      <c r="B29" s="153">
        <v>0</v>
      </c>
      <c r="C29" s="228" t="s">
        <v>84</v>
      </c>
      <c r="D29" s="229"/>
      <c r="E29" s="229"/>
      <c r="F29" s="229"/>
      <c r="G29" s="230"/>
    </row>
    <row r="30" spans="1:7" ht="19.5" customHeight="1" thickBot="1" x14ac:dyDescent="0.35">
      <c r="A30" s="12" t="s">
        <v>54</v>
      </c>
      <c r="B30" s="210">
        <f>B28-B29</f>
        <v>99.7</v>
      </c>
      <c r="C30" s="100"/>
      <c r="D30" s="100"/>
      <c r="E30" s="100"/>
      <c r="F30" s="100"/>
      <c r="G30" s="100"/>
    </row>
    <row r="31" spans="1:7" ht="27" customHeight="1" thickBot="1" x14ac:dyDescent="0.45">
      <c r="A31" s="12" t="s">
        <v>53</v>
      </c>
      <c r="B31" s="98">
        <v>1</v>
      </c>
      <c r="C31" s="228" t="s">
        <v>83</v>
      </c>
      <c r="D31" s="229"/>
      <c r="E31" s="229"/>
      <c r="F31" s="229"/>
      <c r="G31" s="230"/>
    </row>
    <row r="32" spans="1:7" ht="27" customHeight="1" thickBot="1" x14ac:dyDescent="0.45">
      <c r="A32" s="12" t="s">
        <v>51</v>
      </c>
      <c r="B32" s="98">
        <v>1</v>
      </c>
      <c r="C32" s="228" t="s">
        <v>82</v>
      </c>
      <c r="D32" s="229"/>
      <c r="E32" s="229"/>
      <c r="F32" s="229"/>
      <c r="G32" s="230"/>
    </row>
    <row r="33" spans="1:7" ht="18.75" customHeight="1" x14ac:dyDescent="0.3">
      <c r="A33" s="12"/>
      <c r="B33" s="97"/>
      <c r="C33" s="14"/>
      <c r="D33" s="14"/>
      <c r="E33" s="14"/>
      <c r="F33" s="14"/>
      <c r="G33" s="14"/>
    </row>
    <row r="34" spans="1:7" ht="18.75" customHeight="1" x14ac:dyDescent="0.3">
      <c r="A34" s="12" t="s">
        <v>49</v>
      </c>
      <c r="B34" s="96">
        <f>B31/B32</f>
        <v>1</v>
      </c>
      <c r="C34" s="3" t="s">
        <v>48</v>
      </c>
      <c r="D34" s="3"/>
      <c r="E34" s="3"/>
      <c r="F34" s="3"/>
      <c r="G34" s="3"/>
    </row>
    <row r="35" spans="1:7" ht="19.5" customHeight="1" thickBot="1" x14ac:dyDescent="0.35">
      <c r="A35" s="12"/>
      <c r="B35" s="210"/>
      <c r="C35" s="152"/>
      <c r="D35" s="152"/>
      <c r="E35" s="152"/>
      <c r="F35" s="152"/>
      <c r="G35" s="3"/>
    </row>
    <row r="36" spans="1:7" ht="27" customHeight="1" thickBot="1" x14ac:dyDescent="0.45">
      <c r="A36" s="44" t="s">
        <v>47</v>
      </c>
      <c r="B36" s="137">
        <v>50</v>
      </c>
      <c r="C36" s="3"/>
      <c r="D36" s="231" t="s">
        <v>46</v>
      </c>
      <c r="E36" s="232"/>
      <c r="F36" s="231" t="s">
        <v>45</v>
      </c>
      <c r="G36" s="233"/>
    </row>
    <row r="37" spans="1:7" ht="26.25" customHeight="1" x14ac:dyDescent="0.4">
      <c r="A37" s="23" t="s">
        <v>44</v>
      </c>
      <c r="B37" s="126">
        <v>4</v>
      </c>
      <c r="C37" s="93" t="s">
        <v>43</v>
      </c>
      <c r="D37" s="91" t="s">
        <v>23</v>
      </c>
      <c r="E37" s="92" t="s">
        <v>42</v>
      </c>
      <c r="F37" s="91" t="s">
        <v>23</v>
      </c>
      <c r="G37" s="90" t="s">
        <v>42</v>
      </c>
    </row>
    <row r="38" spans="1:7" ht="26.25" customHeight="1" x14ac:dyDescent="0.4">
      <c r="A38" s="23" t="s">
        <v>41</v>
      </c>
      <c r="B38" s="126">
        <v>100</v>
      </c>
      <c r="C38" s="89">
        <v>1</v>
      </c>
      <c r="D38" s="88">
        <v>6305417</v>
      </c>
      <c r="E38" s="151">
        <f>IF(ISBLANK(D38),"-",$D$48/$D$45*D38)</f>
        <v>6147346.5887553804</v>
      </c>
      <c r="F38" s="88">
        <v>6012279</v>
      </c>
      <c r="G38" s="85">
        <f>IF(ISBLANK(F38),"-",$D$48/$F$45*F38)</f>
        <v>6095387.5778278224</v>
      </c>
    </row>
    <row r="39" spans="1:7" ht="26.25" customHeight="1" x14ac:dyDescent="0.4">
      <c r="A39" s="23" t="s">
        <v>40</v>
      </c>
      <c r="B39" s="126">
        <v>1</v>
      </c>
      <c r="C39" s="22">
        <v>2</v>
      </c>
      <c r="D39" s="83">
        <v>6305392</v>
      </c>
      <c r="E39" s="150">
        <f>IF(ISBLANK(D39),"-",$D$48/$D$45*D39)</f>
        <v>6147322.2154800333</v>
      </c>
      <c r="F39" s="83">
        <v>6028212</v>
      </c>
      <c r="G39" s="80">
        <f>IF(ISBLANK(F39),"-",$D$48/$F$45*F39)</f>
        <v>6111540.8219266953</v>
      </c>
    </row>
    <row r="40" spans="1:7" ht="26.25" customHeight="1" x14ac:dyDescent="0.4">
      <c r="A40" s="23" t="s">
        <v>39</v>
      </c>
      <c r="B40" s="126">
        <v>1</v>
      </c>
      <c r="C40" s="22">
        <v>3</v>
      </c>
      <c r="D40" s="83">
        <v>6309221</v>
      </c>
      <c r="E40" s="150">
        <f>IF(ISBLANK(D40),"-",$D$48/$D$45*D40)</f>
        <v>6151055.2263321858</v>
      </c>
      <c r="F40" s="83">
        <v>6021204</v>
      </c>
      <c r="G40" s="80">
        <f>IF(ISBLANK(F40),"-",$D$48/$F$45*F40)</f>
        <v>6104435.9493575059</v>
      </c>
    </row>
    <row r="41" spans="1:7" ht="26.25" customHeight="1" x14ac:dyDescent="0.4">
      <c r="A41" s="23" t="s">
        <v>38</v>
      </c>
      <c r="B41" s="126">
        <v>1</v>
      </c>
      <c r="C41" s="79">
        <v>4</v>
      </c>
      <c r="D41" s="78"/>
      <c r="E41" s="149" t="str">
        <f>IF(ISBLANK(D41),"-",$D$48/$D$45*D41)</f>
        <v>-</v>
      </c>
      <c r="F41" s="78"/>
      <c r="G41" s="75" t="str">
        <f>IF(ISBLANK(F41),"-",$D$48/$F$45*F41)</f>
        <v>-</v>
      </c>
    </row>
    <row r="42" spans="1:7" ht="27" customHeight="1" thickBot="1" x14ac:dyDescent="0.45">
      <c r="A42" s="23" t="s">
        <v>37</v>
      </c>
      <c r="B42" s="126">
        <v>1</v>
      </c>
      <c r="C42" s="74" t="s">
        <v>12</v>
      </c>
      <c r="D42" s="148">
        <f>AVERAGE(D38:D41)</f>
        <v>6306676.666666667</v>
      </c>
      <c r="E42" s="73">
        <f>AVERAGE(E38:E41)</f>
        <v>6148574.6768558668</v>
      </c>
      <c r="F42" s="148">
        <f>AVERAGE(F38:F41)</f>
        <v>6020565</v>
      </c>
      <c r="G42" s="147">
        <f>AVERAGE(G38:G41)</f>
        <v>6103788.1163706742</v>
      </c>
    </row>
    <row r="43" spans="1:7" ht="26.25" customHeight="1" x14ac:dyDescent="0.4">
      <c r="A43" s="23" t="s">
        <v>36</v>
      </c>
      <c r="B43" s="126">
        <v>1</v>
      </c>
      <c r="C43" s="70" t="s">
        <v>35</v>
      </c>
      <c r="D43" s="68">
        <v>19.29</v>
      </c>
      <c r="E43" s="3"/>
      <c r="F43" s="68">
        <v>18.55</v>
      </c>
      <c r="G43" s="3"/>
    </row>
    <row r="44" spans="1:7" ht="26.25" customHeight="1" x14ac:dyDescent="0.4">
      <c r="A44" s="23" t="s">
        <v>34</v>
      </c>
      <c r="B44" s="126">
        <v>1</v>
      </c>
      <c r="C44" s="64" t="s">
        <v>33</v>
      </c>
      <c r="D44" s="67">
        <f>D43*$B$34</f>
        <v>19.29</v>
      </c>
      <c r="E44" s="13"/>
      <c r="F44" s="67">
        <f>F43*$B$34</f>
        <v>18.55</v>
      </c>
      <c r="G44" s="3"/>
    </row>
    <row r="45" spans="1:7" ht="19.5" customHeight="1" thickBot="1" x14ac:dyDescent="0.35">
      <c r="A45" s="23" t="s">
        <v>32</v>
      </c>
      <c r="B45" s="125">
        <f>(B44/B43)*(B42/B41)*(B40/B39)*(B38/B37)*B36</f>
        <v>1250</v>
      </c>
      <c r="C45" s="64" t="s">
        <v>31</v>
      </c>
      <c r="D45" s="65">
        <f>D44*$B$30/100</f>
        <v>19.232129999999998</v>
      </c>
      <c r="E45" s="63"/>
      <c r="F45" s="65">
        <f>F44*$B$30/100</f>
        <v>18.494350000000001</v>
      </c>
      <c r="G45" s="3"/>
    </row>
    <row r="46" spans="1:7" ht="19.5" customHeight="1" thickBot="1" x14ac:dyDescent="0.35">
      <c r="A46" s="234" t="s">
        <v>9</v>
      </c>
      <c r="B46" s="235"/>
      <c r="C46" s="64" t="s">
        <v>30</v>
      </c>
      <c r="D46" s="67">
        <f>D45/$B$45</f>
        <v>1.5385703999999998E-2</v>
      </c>
      <c r="E46" s="63"/>
      <c r="F46" s="62">
        <f>F45/$B$45</f>
        <v>1.479548E-2</v>
      </c>
      <c r="G46" s="3"/>
    </row>
    <row r="47" spans="1:7" ht="27" customHeight="1" thickBot="1" x14ac:dyDescent="0.45">
      <c r="A47" s="236"/>
      <c r="B47" s="237"/>
      <c r="C47" s="146" t="s">
        <v>29</v>
      </c>
      <c r="D47" s="145">
        <v>1.4999999999999999E-2</v>
      </c>
      <c r="E47" s="3"/>
      <c r="F47" s="57"/>
      <c r="G47" s="3"/>
    </row>
    <row r="48" spans="1:7" ht="18.75" customHeight="1" x14ac:dyDescent="0.3">
      <c r="A48" s="3"/>
      <c r="B48" s="3"/>
      <c r="C48" s="144" t="s">
        <v>28</v>
      </c>
      <c r="D48" s="65">
        <f>D47*$B$45</f>
        <v>18.75</v>
      </c>
      <c r="E48" s="3"/>
      <c r="F48" s="57"/>
      <c r="G48" s="3"/>
    </row>
    <row r="49" spans="1:7" ht="19.5" customHeight="1" thickBot="1" x14ac:dyDescent="0.35">
      <c r="A49" s="3"/>
      <c r="B49" s="3"/>
      <c r="C49" s="12" t="s">
        <v>27</v>
      </c>
      <c r="D49" s="143">
        <f>D48/B34</f>
        <v>18.75</v>
      </c>
      <c r="E49" s="3"/>
      <c r="F49" s="57"/>
      <c r="G49" s="3"/>
    </row>
    <row r="50" spans="1:7" ht="18.75" customHeight="1" x14ac:dyDescent="0.3">
      <c r="A50" s="3"/>
      <c r="B50" s="3"/>
      <c r="C50" s="44" t="s">
        <v>26</v>
      </c>
      <c r="D50" s="142">
        <f>AVERAGE(E38:E41,G38:G41)</f>
        <v>6126181.39661327</v>
      </c>
      <c r="E50" s="3"/>
      <c r="F50" s="47"/>
      <c r="G50" s="3"/>
    </row>
    <row r="51" spans="1:7" ht="18.75" customHeight="1" x14ac:dyDescent="0.3">
      <c r="A51" s="3"/>
      <c r="B51" s="3"/>
      <c r="C51" s="23" t="s">
        <v>10</v>
      </c>
      <c r="D51" s="141">
        <f>STDEV(E38:E41,G38:G41)/D50</f>
        <v>4.0965362005354359E-3</v>
      </c>
      <c r="E51" s="3"/>
      <c r="F51" s="47"/>
      <c r="G51" s="3"/>
    </row>
    <row r="52" spans="1:7" ht="19.5" customHeight="1" thickBot="1" x14ac:dyDescent="0.35">
      <c r="A52" s="3"/>
      <c r="B52" s="3"/>
      <c r="C52" s="140" t="s">
        <v>8</v>
      </c>
      <c r="D52" s="139">
        <f>COUNT(E38:E41,G38:G41)</f>
        <v>6</v>
      </c>
      <c r="E52" s="3"/>
      <c r="F52" s="47"/>
      <c r="G52" s="3"/>
    </row>
    <row r="53" spans="1:7" ht="18.75" customHeight="1" x14ac:dyDescent="0.3">
      <c r="A53" s="3"/>
      <c r="B53" s="3"/>
      <c r="C53" s="3"/>
      <c r="D53" s="3"/>
      <c r="E53" s="3"/>
      <c r="F53" s="3"/>
      <c r="G53" s="3"/>
    </row>
    <row r="54" spans="1:7" ht="18.75" customHeight="1" x14ac:dyDescent="0.3">
      <c r="A54" s="45" t="s">
        <v>69</v>
      </c>
      <c r="B54" s="109" t="s">
        <v>81</v>
      </c>
      <c r="C54" s="3"/>
      <c r="D54" s="3"/>
      <c r="E54" s="3"/>
      <c r="F54" s="3"/>
      <c r="G54" s="3"/>
    </row>
    <row r="55" spans="1:7" ht="18.75" customHeight="1" x14ac:dyDescent="0.3">
      <c r="A55" s="3" t="s">
        <v>80</v>
      </c>
      <c r="B55" s="103" t="str">
        <f>B21</f>
        <v>Each tablet contains levonorgestrel 0.15mg and Ethinyl estradiol 0.03mg</v>
      </c>
      <c r="C55" s="3"/>
      <c r="D55" s="3"/>
      <c r="E55" s="3"/>
      <c r="F55" s="3"/>
      <c r="G55" s="3"/>
    </row>
    <row r="56" spans="1:7" ht="26.25" customHeight="1" x14ac:dyDescent="0.4">
      <c r="A56" s="103" t="s">
        <v>79</v>
      </c>
      <c r="B56" s="84">
        <v>0.15</v>
      </c>
      <c r="C56" s="3" t="str">
        <f>B20</f>
        <v>Levonorgestrel BP 0.03</v>
      </c>
      <c r="D56" s="3"/>
      <c r="E56" s="3"/>
      <c r="F56" s="3"/>
      <c r="G56" s="3"/>
    </row>
    <row r="57" spans="1:7" ht="17.25" customHeight="1" thickBot="1" x14ac:dyDescent="0.35">
      <c r="A57" s="138"/>
      <c r="B57" s="138"/>
      <c r="C57" s="138"/>
      <c r="D57" s="104"/>
      <c r="E57" s="104"/>
      <c r="F57" s="104"/>
      <c r="G57" s="104"/>
    </row>
    <row r="58" spans="1:7" ht="57.75" customHeight="1" x14ac:dyDescent="0.4">
      <c r="A58" s="44" t="s">
        <v>78</v>
      </c>
      <c r="B58" s="137">
        <v>10</v>
      </c>
      <c r="C58" s="136" t="s">
        <v>77</v>
      </c>
      <c r="D58" s="135" t="s">
        <v>76</v>
      </c>
      <c r="E58" s="134" t="s">
        <v>75</v>
      </c>
      <c r="F58" s="133" t="s">
        <v>74</v>
      </c>
      <c r="G58" s="132" t="s">
        <v>73</v>
      </c>
    </row>
    <row r="59" spans="1:7" ht="26.25" customHeight="1" x14ac:dyDescent="0.4">
      <c r="A59" s="23" t="s">
        <v>44</v>
      </c>
      <c r="B59" s="126">
        <v>1</v>
      </c>
      <c r="C59" s="131">
        <v>1</v>
      </c>
      <c r="D59" s="130">
        <v>6510912</v>
      </c>
      <c r="E59" s="38">
        <f t="shared" ref="E59:E68" si="0">IF(ISBLANK(D59),"-",D59/$D$50*$D$47*$B$67)</f>
        <v>0.1594201569904399</v>
      </c>
      <c r="F59" s="129">
        <f t="shared" ref="F59:F68" si="1">IF(ISBLANK(D59),"-",E59/$E$70*100)</f>
        <v>100.28365054056249</v>
      </c>
      <c r="G59" s="128">
        <f t="shared" ref="G59:G68" si="2">IF(ISBLANK(D59),"-",E59/$B$56*100)</f>
        <v>106.28010466029328</v>
      </c>
    </row>
    <row r="60" spans="1:7" ht="26.25" customHeight="1" x14ac:dyDescent="0.4">
      <c r="A60" s="23" t="s">
        <v>41</v>
      </c>
      <c r="B60" s="126">
        <v>1</v>
      </c>
      <c r="C60" s="27">
        <v>2</v>
      </c>
      <c r="D60" s="130">
        <v>6497585</v>
      </c>
      <c r="E60" s="35">
        <f t="shared" si="0"/>
        <v>0.1590938444197568</v>
      </c>
      <c r="F60" s="124">
        <f t="shared" si="1"/>
        <v>100.07838279761742</v>
      </c>
      <c r="G60" s="29">
        <f t="shared" si="2"/>
        <v>106.06256294650453</v>
      </c>
    </row>
    <row r="61" spans="1:7" ht="26.25" customHeight="1" x14ac:dyDescent="0.4">
      <c r="A61" s="23" t="s">
        <v>40</v>
      </c>
      <c r="B61" s="126">
        <v>1</v>
      </c>
      <c r="C61" s="27">
        <v>3</v>
      </c>
      <c r="D61" s="130">
        <v>6496683</v>
      </c>
      <c r="E61" s="35">
        <f t="shared" si="0"/>
        <v>0.15907175888372044</v>
      </c>
      <c r="F61" s="124">
        <f t="shared" si="1"/>
        <v>100.06448983565024</v>
      </c>
      <c r="G61" s="29">
        <f t="shared" si="2"/>
        <v>106.04783925581363</v>
      </c>
    </row>
    <row r="62" spans="1:7" ht="26.25" customHeight="1" x14ac:dyDescent="0.4">
      <c r="A62" s="23" t="s">
        <v>39</v>
      </c>
      <c r="B62" s="127">
        <v>1</v>
      </c>
      <c r="C62" s="27">
        <v>4</v>
      </c>
      <c r="D62" s="130">
        <v>6494646</v>
      </c>
      <c r="E62" s="35">
        <f t="shared" si="0"/>
        <v>0.15902188278958965</v>
      </c>
      <c r="F62" s="124">
        <f t="shared" si="1"/>
        <v>100.03311515324769</v>
      </c>
      <c r="G62" s="29">
        <f t="shared" si="2"/>
        <v>106.0145885263931</v>
      </c>
    </row>
    <row r="63" spans="1:7" ht="26.25" customHeight="1" x14ac:dyDescent="0.4">
      <c r="A63" s="23" t="s">
        <v>38</v>
      </c>
      <c r="B63" s="126">
        <v>1</v>
      </c>
      <c r="C63" s="27">
        <v>5</v>
      </c>
      <c r="D63" s="130">
        <v>6482558</v>
      </c>
      <c r="E63" s="35">
        <f t="shared" si="0"/>
        <v>0.15872590722461496</v>
      </c>
      <c r="F63" s="124">
        <f t="shared" si="1"/>
        <v>99.846930980011379</v>
      </c>
      <c r="G63" s="29">
        <f t="shared" si="2"/>
        <v>105.81727148307665</v>
      </c>
    </row>
    <row r="64" spans="1:7" ht="26.25" customHeight="1" x14ac:dyDescent="0.4">
      <c r="A64" s="23" t="s">
        <v>37</v>
      </c>
      <c r="B64" s="126">
        <v>1</v>
      </c>
      <c r="C64" s="27">
        <v>6</v>
      </c>
      <c r="D64" s="130">
        <v>6483593</v>
      </c>
      <c r="E64" s="35">
        <f t="shared" si="0"/>
        <v>0.15875124927538836</v>
      </c>
      <c r="F64" s="124">
        <f t="shared" si="1"/>
        <v>99.862872460760855</v>
      </c>
      <c r="G64" s="29">
        <f t="shared" si="2"/>
        <v>105.83416618359225</v>
      </c>
    </row>
    <row r="65" spans="1:7" ht="26.25" customHeight="1" x14ac:dyDescent="0.4">
      <c r="A65" s="23" t="s">
        <v>36</v>
      </c>
      <c r="B65" s="126">
        <v>1</v>
      </c>
      <c r="C65" s="27">
        <v>7</v>
      </c>
      <c r="D65" s="130">
        <v>6481981</v>
      </c>
      <c r="E65" s="35">
        <f t="shared" si="0"/>
        <v>0.15871177933737218</v>
      </c>
      <c r="F65" s="124">
        <f t="shared" si="1"/>
        <v>99.838043797023502</v>
      </c>
      <c r="G65" s="29">
        <f t="shared" si="2"/>
        <v>105.80785289158146</v>
      </c>
    </row>
    <row r="66" spans="1:7" ht="26.25" customHeight="1" x14ac:dyDescent="0.4">
      <c r="A66" s="23" t="s">
        <v>34</v>
      </c>
      <c r="B66" s="126">
        <v>1</v>
      </c>
      <c r="C66" s="27">
        <v>8</v>
      </c>
      <c r="D66" s="130">
        <v>6479078</v>
      </c>
      <c r="E66" s="35">
        <f t="shared" si="0"/>
        <v>0.15864069916984064</v>
      </c>
      <c r="F66" s="124">
        <f t="shared" si="1"/>
        <v>99.793330638940702</v>
      </c>
      <c r="G66" s="29">
        <f t="shared" si="2"/>
        <v>105.7604661132271</v>
      </c>
    </row>
    <row r="67" spans="1:7" ht="27" customHeight="1" thickBot="1" x14ac:dyDescent="0.45">
      <c r="A67" s="23" t="s">
        <v>32</v>
      </c>
      <c r="B67" s="125">
        <f>(B66/B65)*(B64/B63)*(B62/B61)*(B60/B59)*B58</f>
        <v>10</v>
      </c>
      <c r="C67" s="27">
        <v>9</v>
      </c>
      <c r="D67" s="130">
        <v>6502176</v>
      </c>
      <c r="E67" s="35">
        <f t="shared" si="0"/>
        <v>0.15920625539086852</v>
      </c>
      <c r="F67" s="124">
        <f t="shared" si="1"/>
        <v>100.14909520159887</v>
      </c>
      <c r="G67" s="29">
        <f t="shared" si="2"/>
        <v>106.13750359391236</v>
      </c>
    </row>
    <row r="68" spans="1:7" ht="27" customHeight="1" thickBot="1" x14ac:dyDescent="0.45">
      <c r="A68" s="234" t="s">
        <v>9</v>
      </c>
      <c r="B68" s="238"/>
      <c r="C68" s="116">
        <v>10</v>
      </c>
      <c r="D68" s="130">
        <v>6495748</v>
      </c>
      <c r="E68" s="123">
        <f t="shared" si="0"/>
        <v>0.15904886534026816</v>
      </c>
      <c r="F68" s="122">
        <f t="shared" si="1"/>
        <v>100.05008859458673</v>
      </c>
      <c r="G68" s="121">
        <f t="shared" si="2"/>
        <v>106.03257689351211</v>
      </c>
    </row>
    <row r="69" spans="1:7" ht="19.5" customHeight="1" thickBot="1" x14ac:dyDescent="0.35">
      <c r="A69" s="236"/>
      <c r="B69" s="239"/>
      <c r="C69" s="27"/>
      <c r="D69" s="63"/>
      <c r="E69" s="3"/>
      <c r="F69" s="104"/>
      <c r="G69" s="120"/>
    </row>
    <row r="70" spans="1:7" ht="26.25" customHeight="1" x14ac:dyDescent="0.4">
      <c r="A70" s="104"/>
      <c r="B70" s="104"/>
      <c r="C70" s="27" t="s">
        <v>72</v>
      </c>
      <c r="D70" s="112"/>
      <c r="E70" s="119">
        <f>AVERAGE(E59:E68)</f>
        <v>0.15896923988218598</v>
      </c>
      <c r="F70" s="119">
        <f>AVERAGE(F59:F68)</f>
        <v>99.999999999999972</v>
      </c>
      <c r="G70" s="118">
        <f>AVERAGE(G59:G68)</f>
        <v>105.97949325479064</v>
      </c>
    </row>
    <row r="71" spans="1:7" ht="26.25" customHeight="1" x14ac:dyDescent="0.4">
      <c r="A71" s="104"/>
      <c r="B71" s="104"/>
      <c r="C71" s="27"/>
      <c r="D71" s="112"/>
      <c r="E71" s="117">
        <f>STDEV(E59:E68)/E70</f>
        <v>1.5908467844003189E-3</v>
      </c>
      <c r="F71" s="117">
        <f>STDEV(F59:F68)/F70</f>
        <v>1.5908467844002769E-3</v>
      </c>
      <c r="G71" s="19">
        <f>STDEV(G59:G68)/G70</f>
        <v>1.5908467844003157E-3</v>
      </c>
    </row>
    <row r="72" spans="1:7" ht="27" customHeight="1" thickBot="1" x14ac:dyDescent="0.45">
      <c r="A72" s="104"/>
      <c r="B72" s="104"/>
      <c r="C72" s="116"/>
      <c r="D72" s="115"/>
      <c r="E72" s="114">
        <f>COUNT(E59:E68)</f>
        <v>10</v>
      </c>
      <c r="F72" s="114">
        <f>COUNT(F59:F68)</f>
        <v>10</v>
      </c>
      <c r="G72" s="113">
        <f>COUNT(G59:G68)</f>
        <v>10</v>
      </c>
    </row>
    <row r="73" spans="1:7" ht="18.75" customHeight="1" x14ac:dyDescent="0.3">
      <c r="A73" s="104"/>
      <c r="B73" s="3"/>
      <c r="C73" s="3"/>
      <c r="D73" s="13"/>
      <c r="E73" s="112"/>
      <c r="F73" s="3"/>
      <c r="G73" s="111"/>
    </row>
    <row r="74" spans="1:7" ht="18.75" customHeight="1" x14ac:dyDescent="0.3">
      <c r="A74" s="5" t="s">
        <v>7</v>
      </c>
      <c r="B74" s="12" t="s">
        <v>71</v>
      </c>
      <c r="C74" s="240" t="str">
        <f>B20</f>
        <v>Levonorgestrel BP 0.03</v>
      </c>
      <c r="D74" s="240"/>
      <c r="E74" s="3" t="s">
        <v>70</v>
      </c>
      <c r="F74" s="3"/>
      <c r="G74" s="110">
        <f>G70</f>
        <v>105.97949325479064</v>
      </c>
    </row>
    <row r="75" spans="1:7" ht="18.75" customHeight="1" x14ac:dyDescent="0.3">
      <c r="A75" s="5"/>
      <c r="B75" s="12"/>
      <c r="C75" s="210"/>
      <c r="D75" s="210"/>
      <c r="E75" s="3"/>
      <c r="F75" s="3"/>
      <c r="G75" s="11"/>
    </row>
    <row r="76" spans="1:7" ht="18.75" customHeight="1" x14ac:dyDescent="0.3">
      <c r="A76" s="45" t="s">
        <v>69</v>
      </c>
      <c r="B76" s="95" t="s">
        <v>68</v>
      </c>
      <c r="C76" s="3"/>
      <c r="D76" s="3"/>
      <c r="E76" s="3"/>
      <c r="F76" s="3"/>
      <c r="G76" s="104"/>
    </row>
    <row r="77" spans="1:7" ht="18.75" customHeight="1" x14ac:dyDescent="0.3">
      <c r="A77" s="45"/>
      <c r="B77" s="109"/>
      <c r="C77" s="3"/>
      <c r="D77" s="3"/>
      <c r="E77" s="3"/>
      <c r="F77" s="3"/>
      <c r="G77" s="104"/>
    </row>
    <row r="78" spans="1:7" ht="18.75" customHeight="1" x14ac:dyDescent="0.3">
      <c r="A78" s="104"/>
      <c r="B78" s="241" t="s">
        <v>67</v>
      </c>
      <c r="C78" s="242"/>
      <c r="D78" s="3"/>
      <c r="E78" s="104"/>
      <c r="F78" s="104"/>
      <c r="G78" s="104"/>
    </row>
    <row r="79" spans="1:7" ht="18.75" customHeight="1" x14ac:dyDescent="0.3">
      <c r="A79" s="104"/>
      <c r="B79" s="106" t="s">
        <v>66</v>
      </c>
      <c r="C79" s="107">
        <f>G70</f>
        <v>105.97949325479064</v>
      </c>
      <c r="D79" s="3"/>
      <c r="E79" s="104"/>
      <c r="F79" s="104"/>
      <c r="G79" s="104"/>
    </row>
    <row r="80" spans="1:7" ht="26.25" customHeight="1" x14ac:dyDescent="0.4">
      <c r="A80" s="104"/>
      <c r="B80" s="106" t="s">
        <v>65</v>
      </c>
      <c r="C80" s="108">
        <v>2.4</v>
      </c>
      <c r="D80" s="3"/>
      <c r="E80" s="104"/>
      <c r="F80" s="104"/>
      <c r="G80" s="104"/>
    </row>
    <row r="81" spans="1:7" ht="18.75" customHeight="1" x14ac:dyDescent="0.3">
      <c r="A81" s="104"/>
      <c r="B81" s="106" t="s">
        <v>64</v>
      </c>
      <c r="C81" s="107">
        <f>STDEV(G59:G68)</f>
        <v>0.16859713605675863</v>
      </c>
      <c r="D81" s="3"/>
      <c r="E81" s="104"/>
      <c r="F81" s="104"/>
      <c r="G81" s="104"/>
    </row>
    <row r="82" spans="1:7" ht="18.75" customHeight="1" x14ac:dyDescent="0.3">
      <c r="A82" s="104"/>
      <c r="B82" s="106" t="s">
        <v>63</v>
      </c>
      <c r="C82" s="107">
        <f>IF(OR(G70&lt;98.5,G70&gt;101.5),(IF(98.5&gt;G70,98.5,101.5)),C79)</f>
        <v>101.5</v>
      </c>
      <c r="D82" s="3"/>
      <c r="E82" s="104"/>
      <c r="F82" s="104"/>
      <c r="G82" s="104"/>
    </row>
    <row r="83" spans="1:7" ht="18.75" customHeight="1" x14ac:dyDescent="0.3">
      <c r="A83" s="104"/>
      <c r="B83" s="106" t="s">
        <v>62</v>
      </c>
      <c r="C83" s="105">
        <f>ABS(C82-C79)+(C80*C81)</f>
        <v>4.8841263813268609</v>
      </c>
      <c r="D83" s="3"/>
      <c r="E83" s="104"/>
      <c r="F83" s="104"/>
      <c r="G83" s="104"/>
    </row>
    <row r="84" spans="1:7" ht="18.75" customHeight="1" x14ac:dyDescent="0.3">
      <c r="A84" s="103"/>
      <c r="B84" s="102"/>
      <c r="C84" s="3"/>
      <c r="D84" s="3"/>
      <c r="E84" s="3"/>
      <c r="F84" s="3"/>
      <c r="G84" s="3"/>
    </row>
    <row r="85" spans="1:7" ht="18.75" customHeight="1" x14ac:dyDescent="0.3">
      <c r="A85" s="95" t="s">
        <v>61</v>
      </c>
      <c r="B85" s="95" t="s">
        <v>60</v>
      </c>
      <c r="C85" s="3"/>
      <c r="D85" s="3"/>
      <c r="E85" s="3"/>
      <c r="F85" s="3"/>
      <c r="G85" s="3"/>
    </row>
    <row r="86" spans="1:7" ht="18.75" customHeight="1" x14ac:dyDescent="0.3">
      <c r="A86" s="95"/>
      <c r="B86" s="95"/>
      <c r="C86" s="3"/>
      <c r="D86" s="3"/>
      <c r="E86" s="3"/>
      <c r="F86" s="3"/>
      <c r="G86" s="3"/>
    </row>
    <row r="87" spans="1:7" ht="26.25" customHeight="1" x14ac:dyDescent="0.4">
      <c r="A87" s="5" t="s">
        <v>59</v>
      </c>
      <c r="B87" s="222" t="str">
        <f>B26</f>
        <v xml:space="preserve">Levornorgestrel </v>
      </c>
      <c r="C87" s="222"/>
      <c r="D87" s="3"/>
      <c r="E87" s="3"/>
      <c r="F87" s="3"/>
      <c r="G87" s="3"/>
    </row>
    <row r="88" spans="1:7" ht="26.25" customHeight="1" x14ac:dyDescent="0.4">
      <c r="A88" s="12" t="s">
        <v>58</v>
      </c>
      <c r="B88" s="227" t="str">
        <f>B27</f>
        <v>WRS/L34-1</v>
      </c>
      <c r="C88" s="227"/>
      <c r="D88" s="3"/>
      <c r="E88" s="3"/>
      <c r="F88" s="3"/>
      <c r="G88" s="3"/>
    </row>
    <row r="89" spans="1:7" ht="27" customHeight="1" thickBot="1" x14ac:dyDescent="0.45">
      <c r="A89" s="12" t="s">
        <v>57</v>
      </c>
      <c r="B89" s="84">
        <f>B28</f>
        <v>99.7</v>
      </c>
      <c r="C89" s="3"/>
      <c r="D89" s="3"/>
      <c r="E89" s="3"/>
      <c r="F89" s="3"/>
      <c r="G89" s="3"/>
    </row>
    <row r="90" spans="1:7" ht="27" customHeight="1" thickBot="1" x14ac:dyDescent="0.45">
      <c r="A90" s="12" t="s">
        <v>56</v>
      </c>
      <c r="B90" s="84">
        <f>B33</f>
        <v>0</v>
      </c>
      <c r="C90" s="244" t="s">
        <v>55</v>
      </c>
      <c r="D90" s="245"/>
      <c r="E90" s="245"/>
      <c r="F90" s="245"/>
      <c r="G90" s="246"/>
    </row>
    <row r="91" spans="1:7" ht="18.75" customHeight="1" x14ac:dyDescent="0.3">
      <c r="A91" s="12" t="s">
        <v>54</v>
      </c>
      <c r="B91" s="210">
        <f>B89-B90</f>
        <v>99.7</v>
      </c>
      <c r="C91" s="100"/>
      <c r="D91" s="100"/>
      <c r="E91" s="100"/>
      <c r="F91" s="100"/>
      <c r="G91" s="99"/>
    </row>
    <row r="92" spans="1:7" ht="19.5" customHeight="1" thickBot="1" x14ac:dyDescent="0.35">
      <c r="A92" s="12"/>
      <c r="B92" s="210"/>
      <c r="C92" s="100"/>
      <c r="D92" s="100"/>
      <c r="E92" s="100"/>
      <c r="F92" s="100"/>
      <c r="G92" s="99"/>
    </row>
    <row r="93" spans="1:7" ht="27" customHeight="1" thickBot="1" x14ac:dyDescent="0.45">
      <c r="A93" s="12" t="s">
        <v>53</v>
      </c>
      <c r="B93" s="98">
        <v>1</v>
      </c>
      <c r="C93" s="228" t="s">
        <v>52</v>
      </c>
      <c r="D93" s="229"/>
      <c r="E93" s="229"/>
      <c r="F93" s="229"/>
      <c r="G93" s="229"/>
    </row>
    <row r="94" spans="1:7" ht="27" customHeight="1" thickBot="1" x14ac:dyDescent="0.45">
      <c r="A94" s="12" t="s">
        <v>51</v>
      </c>
      <c r="B94" s="98">
        <v>1</v>
      </c>
      <c r="C94" s="228" t="s">
        <v>50</v>
      </c>
      <c r="D94" s="229"/>
      <c r="E94" s="229"/>
      <c r="F94" s="229"/>
      <c r="G94" s="229"/>
    </row>
    <row r="95" spans="1:7" ht="18.75" customHeight="1" x14ac:dyDescent="0.3">
      <c r="A95" s="12"/>
      <c r="B95" s="97"/>
      <c r="C95" s="14"/>
      <c r="D95" s="14"/>
      <c r="E95" s="14"/>
      <c r="F95" s="14"/>
      <c r="G95" s="14"/>
    </row>
    <row r="96" spans="1:7" ht="18.75" customHeight="1" x14ac:dyDescent="0.3">
      <c r="A96" s="12" t="s">
        <v>49</v>
      </c>
      <c r="B96" s="96">
        <f>B93/B94</f>
        <v>1</v>
      </c>
      <c r="C96" s="3" t="s">
        <v>48</v>
      </c>
      <c r="D96" s="3"/>
      <c r="E96" s="3"/>
      <c r="F96" s="3"/>
      <c r="G96" s="3"/>
    </row>
    <row r="97" spans="1:7" ht="19.5" customHeight="1" thickBot="1" x14ac:dyDescent="0.35">
      <c r="A97" s="95"/>
      <c r="B97" s="95"/>
      <c r="C97" s="3"/>
      <c r="D97" s="3"/>
      <c r="E97" s="3"/>
      <c r="F97" s="3"/>
      <c r="G97" s="3"/>
    </row>
    <row r="98" spans="1:7" ht="27" customHeight="1" thickBot="1" x14ac:dyDescent="0.45">
      <c r="A98" s="44" t="s">
        <v>47</v>
      </c>
      <c r="B98" s="43">
        <v>50</v>
      </c>
      <c r="C98" s="3"/>
      <c r="D98" s="212" t="s">
        <v>46</v>
      </c>
      <c r="E98" s="213"/>
      <c r="F98" s="231" t="s">
        <v>45</v>
      </c>
      <c r="G98" s="233"/>
    </row>
    <row r="99" spans="1:7" ht="26.25" customHeight="1" x14ac:dyDescent="0.4">
      <c r="A99" s="23" t="s">
        <v>44</v>
      </c>
      <c r="B99" s="28">
        <v>4</v>
      </c>
      <c r="C99" s="93" t="s">
        <v>43</v>
      </c>
      <c r="D99" s="91" t="s">
        <v>23</v>
      </c>
      <c r="E99" s="92" t="s">
        <v>42</v>
      </c>
      <c r="F99" s="91" t="s">
        <v>23</v>
      </c>
      <c r="G99" s="90" t="s">
        <v>42</v>
      </c>
    </row>
    <row r="100" spans="1:7" ht="26.25" customHeight="1" x14ac:dyDescent="0.4">
      <c r="A100" s="23" t="s">
        <v>41</v>
      </c>
      <c r="B100" s="28">
        <v>100</v>
      </c>
      <c r="C100" s="89">
        <v>1</v>
      </c>
      <c r="D100" s="88">
        <v>817589</v>
      </c>
      <c r="E100" s="87">
        <f>IF(ISBLANK(D100),"-",$D$110/$D$107*D100)</f>
        <v>531395.24847221817</v>
      </c>
      <c r="F100" s="86">
        <v>777334</v>
      </c>
      <c r="G100" s="85">
        <f>IF(ISBLANK(F100),"-",$D$110/$F$107*F100)</f>
        <v>525386.13144014252</v>
      </c>
    </row>
    <row r="101" spans="1:7" ht="26.25" customHeight="1" x14ac:dyDescent="0.4">
      <c r="A101" s="23" t="s">
        <v>40</v>
      </c>
      <c r="B101" s="28">
        <v>3</v>
      </c>
      <c r="C101" s="22">
        <v>2</v>
      </c>
      <c r="D101" s="83">
        <v>820611</v>
      </c>
      <c r="E101" s="82">
        <f>IF(ISBLANK(D101),"-",$D$110/$D$107*D101)</f>
        <v>533359.40948818473</v>
      </c>
      <c r="F101" s="84">
        <v>775812</v>
      </c>
      <c r="G101" s="80">
        <f>IF(ISBLANK(F101),"-",$D$110/$F$107*F101)</f>
        <v>524357.4388934999</v>
      </c>
    </row>
    <row r="102" spans="1:7" ht="26.25" customHeight="1" x14ac:dyDescent="0.4">
      <c r="A102" s="23" t="s">
        <v>39</v>
      </c>
      <c r="B102" s="28">
        <v>100</v>
      </c>
      <c r="C102" s="22">
        <v>3</v>
      </c>
      <c r="D102" s="83">
        <v>819556</v>
      </c>
      <c r="E102" s="82">
        <f>IF(ISBLANK(D102),"-",$D$110/$D$107*D102)</f>
        <v>532673.70800842135</v>
      </c>
      <c r="F102" s="81">
        <v>775864</v>
      </c>
      <c r="G102" s="80">
        <f>IF(ISBLANK(F102),"-",$D$110/$F$107*F102)</f>
        <v>524392.58476237336</v>
      </c>
    </row>
    <row r="103" spans="1:7" ht="26.25" customHeight="1" x14ac:dyDescent="0.4">
      <c r="A103" s="23" t="s">
        <v>38</v>
      </c>
      <c r="B103" s="28">
        <v>1</v>
      </c>
      <c r="C103" s="79">
        <v>4</v>
      </c>
      <c r="D103" s="78"/>
      <c r="E103" s="77" t="str">
        <f>IF(ISBLANK(D103),"-",$D$110/$D$107*D103)</f>
        <v>-</v>
      </c>
      <c r="F103" s="76"/>
      <c r="G103" s="75" t="str">
        <f>IF(ISBLANK(F103),"-",$D$110/$F$107*F103)</f>
        <v>-</v>
      </c>
    </row>
    <row r="104" spans="1:7" ht="27" customHeight="1" thickBot="1" x14ac:dyDescent="0.45">
      <c r="A104" s="23" t="s">
        <v>37</v>
      </c>
      <c r="B104" s="28">
        <v>1</v>
      </c>
      <c r="C104" s="74" t="s">
        <v>12</v>
      </c>
      <c r="D104" s="72">
        <f>AVERAGE(D100:D103)</f>
        <v>819252</v>
      </c>
      <c r="E104" s="73">
        <f>AVERAGE(E100:E103)</f>
        <v>532476.12198960804</v>
      </c>
      <c r="F104" s="72">
        <f>AVERAGE(F100:F103)</f>
        <v>776336.66666666663</v>
      </c>
      <c r="G104" s="71">
        <f>AVERAGE(G100:G103)</f>
        <v>524712.051698672</v>
      </c>
    </row>
    <row r="105" spans="1:7" ht="26.25" customHeight="1" x14ac:dyDescent="0.4">
      <c r="A105" s="23" t="s">
        <v>36</v>
      </c>
      <c r="B105" s="28">
        <v>1</v>
      </c>
      <c r="C105" s="70" t="s">
        <v>35</v>
      </c>
      <c r="D105" s="69">
        <f>D43</f>
        <v>19.29</v>
      </c>
      <c r="E105" s="3"/>
      <c r="F105" s="68">
        <f>F43</f>
        <v>18.55</v>
      </c>
      <c r="G105" s="3"/>
    </row>
    <row r="106" spans="1:7" ht="26.25" customHeight="1" x14ac:dyDescent="0.4">
      <c r="A106" s="23" t="s">
        <v>34</v>
      </c>
      <c r="B106" s="28">
        <v>1</v>
      </c>
      <c r="C106" s="64" t="s">
        <v>33</v>
      </c>
      <c r="D106" s="58">
        <f>D105*$B$96</f>
        <v>19.29</v>
      </c>
      <c r="E106" s="13"/>
      <c r="F106" s="67">
        <f>F105*$B$96</f>
        <v>18.55</v>
      </c>
      <c r="G106" s="3"/>
    </row>
    <row r="107" spans="1:7" ht="19.5" customHeight="1" thickBot="1" x14ac:dyDescent="0.35">
      <c r="A107" s="23" t="s">
        <v>32</v>
      </c>
      <c r="B107" s="22">
        <f>(B106/B105)*(B104/B103)*(B102/B101)*(B100/B99)*B98</f>
        <v>41666.666666666672</v>
      </c>
      <c r="C107" s="64" t="s">
        <v>31</v>
      </c>
      <c r="D107" s="66">
        <f>D106*$B$91/100</f>
        <v>19.232129999999998</v>
      </c>
      <c r="E107" s="63"/>
      <c r="F107" s="65">
        <f>F106*$B$91/100</f>
        <v>18.494350000000001</v>
      </c>
      <c r="G107" s="3"/>
    </row>
    <row r="108" spans="1:7" ht="19.5" customHeight="1" thickBot="1" x14ac:dyDescent="0.35">
      <c r="A108" s="234" t="s">
        <v>9</v>
      </c>
      <c r="B108" s="235"/>
      <c r="C108" s="64" t="s">
        <v>30</v>
      </c>
      <c r="D108" s="58">
        <f>D107/$B$107</f>
        <v>4.6157111999999988E-4</v>
      </c>
      <c r="E108" s="63"/>
      <c r="F108" s="62">
        <f>F107/$B$107</f>
        <v>4.4386439999999995E-4</v>
      </c>
      <c r="G108" s="46"/>
    </row>
    <row r="109" spans="1:7" ht="19.5" customHeight="1" thickBot="1" x14ac:dyDescent="0.35">
      <c r="A109" s="236"/>
      <c r="B109" s="237"/>
      <c r="C109" s="61" t="s">
        <v>29</v>
      </c>
      <c r="D109" s="60">
        <f>$B$56/$B$125</f>
        <v>2.9999999999999997E-4</v>
      </c>
      <c r="E109" s="3"/>
      <c r="F109" s="57"/>
      <c r="G109" s="52"/>
    </row>
    <row r="110" spans="1:7" ht="18.75" customHeight="1" x14ac:dyDescent="0.3">
      <c r="A110" s="3"/>
      <c r="B110" s="3"/>
      <c r="C110" s="59" t="s">
        <v>28</v>
      </c>
      <c r="D110" s="58">
        <f>D109*$B$107</f>
        <v>12.5</v>
      </c>
      <c r="E110" s="3"/>
      <c r="F110" s="57"/>
      <c r="G110" s="46"/>
    </row>
    <row r="111" spans="1:7" ht="19.5" customHeight="1" thickBot="1" x14ac:dyDescent="0.35">
      <c r="A111" s="3"/>
      <c r="B111" s="3"/>
      <c r="C111" s="56" t="s">
        <v>27</v>
      </c>
      <c r="D111" s="55">
        <f>D110/B96</f>
        <v>12.5</v>
      </c>
      <c r="E111" s="3"/>
      <c r="F111" s="47"/>
      <c r="G111" s="46"/>
    </row>
    <row r="112" spans="1:7" ht="18.75" customHeight="1" x14ac:dyDescent="0.3">
      <c r="A112" s="3"/>
      <c r="B112" s="3"/>
      <c r="C112" s="54" t="s">
        <v>26</v>
      </c>
      <c r="D112" s="53">
        <f>AVERAGE(E100:E103,G100:G103)</f>
        <v>528594.08684413997</v>
      </c>
      <c r="E112" s="3"/>
      <c r="F112" s="47"/>
      <c r="G112" s="52"/>
    </row>
    <row r="113" spans="1:7" ht="18.75" customHeight="1" x14ac:dyDescent="0.3">
      <c r="A113" s="3"/>
      <c r="B113" s="3"/>
      <c r="C113" s="51" t="s">
        <v>10</v>
      </c>
      <c r="D113" s="50">
        <f>STDEV(E100:E103,G100:G103)/D112</f>
        <v>8.1629344444918549E-3</v>
      </c>
      <c r="E113" s="3"/>
      <c r="F113" s="47"/>
      <c r="G113" s="46"/>
    </row>
    <row r="114" spans="1:7" ht="19.5" customHeight="1" thickBot="1" x14ac:dyDescent="0.35">
      <c r="A114" s="3"/>
      <c r="B114" s="3"/>
      <c r="C114" s="49" t="s">
        <v>8</v>
      </c>
      <c r="D114" s="48">
        <f>COUNT(E100:E103,G100:G103)</f>
        <v>6</v>
      </c>
      <c r="E114" s="3"/>
      <c r="F114" s="47"/>
      <c r="G114" s="46"/>
    </row>
    <row r="115" spans="1:7" ht="19.5" customHeight="1" thickBot="1" x14ac:dyDescent="0.35">
      <c r="A115" s="45"/>
      <c r="B115" s="45"/>
      <c r="C115" s="45"/>
      <c r="D115" s="45"/>
      <c r="E115" s="45"/>
      <c r="F115" s="3"/>
      <c r="G115" s="3"/>
    </row>
    <row r="116" spans="1:7" ht="26.25" customHeight="1" x14ac:dyDescent="0.4">
      <c r="A116" s="44" t="s">
        <v>25</v>
      </c>
      <c r="B116" s="43">
        <v>500</v>
      </c>
      <c r="C116" s="212" t="s">
        <v>24</v>
      </c>
      <c r="D116" s="41" t="s">
        <v>23</v>
      </c>
      <c r="E116" s="40" t="s">
        <v>22</v>
      </c>
      <c r="F116" s="39" t="s">
        <v>21</v>
      </c>
      <c r="G116" s="3"/>
    </row>
    <row r="117" spans="1:7" ht="26.25" customHeight="1" x14ac:dyDescent="0.4">
      <c r="A117" s="23" t="s">
        <v>20</v>
      </c>
      <c r="B117" s="28">
        <v>1</v>
      </c>
      <c r="C117" s="27">
        <v>1</v>
      </c>
      <c r="D117" s="36">
        <v>512552</v>
      </c>
      <c r="E117" s="38">
        <f t="shared" ref="E117:E122" si="3">IF(ISBLANK(D117),"-",D117/$D$112*$D$109*$B$125)</f>
        <v>0.14544771103856385</v>
      </c>
      <c r="F117" s="37">
        <f t="shared" ref="F117:F122" si="4">IF(ISBLANK(D117), "-", E117/$B$56)</f>
        <v>0.96965140692375906</v>
      </c>
      <c r="G117" s="3"/>
    </row>
    <row r="118" spans="1:7" ht="26.25" customHeight="1" x14ac:dyDescent="0.4">
      <c r="A118" s="23" t="s">
        <v>19</v>
      </c>
      <c r="B118" s="28">
        <v>1</v>
      </c>
      <c r="C118" s="27">
        <v>2</v>
      </c>
      <c r="D118" s="36">
        <v>524003</v>
      </c>
      <c r="E118" s="35">
        <f t="shared" si="3"/>
        <v>0.14869717985168446</v>
      </c>
      <c r="F118" s="34">
        <f t="shared" si="4"/>
        <v>0.99131453234456313</v>
      </c>
      <c r="G118" s="3"/>
    </row>
    <row r="119" spans="1:7" ht="26.25" customHeight="1" x14ac:dyDescent="0.4">
      <c r="A119" s="23" t="s">
        <v>18</v>
      </c>
      <c r="B119" s="28">
        <v>1</v>
      </c>
      <c r="C119" s="27">
        <v>3</v>
      </c>
      <c r="D119" s="36">
        <v>512814</v>
      </c>
      <c r="E119" s="35">
        <f t="shared" si="3"/>
        <v>0.14552205920283226</v>
      </c>
      <c r="F119" s="34">
        <f t="shared" si="4"/>
        <v>0.97014706135221507</v>
      </c>
      <c r="G119" s="3"/>
    </row>
    <row r="120" spans="1:7" ht="26.25" customHeight="1" x14ac:dyDescent="0.4">
      <c r="A120" s="23" t="s">
        <v>17</v>
      </c>
      <c r="B120" s="28">
        <v>1</v>
      </c>
      <c r="C120" s="27">
        <v>4</v>
      </c>
      <c r="D120" s="36">
        <v>505901</v>
      </c>
      <c r="E120" s="35">
        <f t="shared" si="3"/>
        <v>0.14356034599829967</v>
      </c>
      <c r="F120" s="34">
        <f t="shared" si="4"/>
        <v>0.95706897332199781</v>
      </c>
      <c r="G120" s="3"/>
    </row>
    <row r="121" spans="1:7" ht="26.25" customHeight="1" x14ac:dyDescent="0.4">
      <c r="A121" s="23" t="s">
        <v>16</v>
      </c>
      <c r="B121" s="28">
        <v>1</v>
      </c>
      <c r="C121" s="27">
        <v>5</v>
      </c>
      <c r="D121" s="36">
        <v>505912</v>
      </c>
      <c r="E121" s="35">
        <f t="shared" si="3"/>
        <v>0.14356346748611246</v>
      </c>
      <c r="F121" s="34">
        <f t="shared" si="4"/>
        <v>0.95708978324074978</v>
      </c>
      <c r="G121" s="3"/>
    </row>
    <row r="122" spans="1:7" ht="26.25" customHeight="1" x14ac:dyDescent="0.4">
      <c r="A122" s="23" t="s">
        <v>15</v>
      </c>
      <c r="B122" s="28">
        <v>1</v>
      </c>
      <c r="C122" s="33">
        <v>6</v>
      </c>
      <c r="D122" s="32">
        <v>513919</v>
      </c>
      <c r="E122" s="31">
        <f t="shared" si="3"/>
        <v>0.1458356268422086</v>
      </c>
      <c r="F122" s="30">
        <f t="shared" si="4"/>
        <v>0.97223751228139077</v>
      </c>
      <c r="G122" s="3"/>
    </row>
    <row r="123" spans="1:7" ht="26.25" customHeight="1" x14ac:dyDescent="0.4">
      <c r="A123" s="23" t="s">
        <v>14</v>
      </c>
      <c r="B123" s="28">
        <v>1</v>
      </c>
      <c r="C123" s="27"/>
      <c r="D123" s="13"/>
      <c r="E123" s="3"/>
      <c r="F123" s="29"/>
      <c r="G123" s="3"/>
    </row>
    <row r="124" spans="1:7" ht="26.25" customHeight="1" x14ac:dyDescent="0.4">
      <c r="A124" s="23" t="s">
        <v>13</v>
      </c>
      <c r="B124" s="28">
        <v>1</v>
      </c>
      <c r="C124" s="27"/>
      <c r="D124" s="26"/>
      <c r="E124" s="25" t="s">
        <v>12</v>
      </c>
      <c r="F124" s="24">
        <f>AVERAGE(F117:F122)</f>
        <v>0.96958487824411244</v>
      </c>
      <c r="G124" s="3"/>
    </row>
    <row r="125" spans="1:7" ht="27" customHeight="1" thickBot="1" x14ac:dyDescent="0.45">
      <c r="A125" s="23" t="s">
        <v>11</v>
      </c>
      <c r="B125" s="22">
        <f>(B124/B123)*(B122/B121)*(B120/B119)*(B118/B117)*B116</f>
        <v>500</v>
      </c>
      <c r="C125" s="21"/>
      <c r="D125" s="20"/>
      <c r="E125" s="12" t="s">
        <v>10</v>
      </c>
      <c r="F125" s="19">
        <f>STDEV(F117:F122)/F124</f>
        <v>1.2983050800701309E-2</v>
      </c>
      <c r="G125" s="3"/>
    </row>
    <row r="126" spans="1:7" ht="27" customHeight="1" thickBot="1" x14ac:dyDescent="0.45">
      <c r="A126" s="234" t="s">
        <v>9</v>
      </c>
      <c r="B126" s="235"/>
      <c r="C126" s="18"/>
      <c r="D126" s="17"/>
      <c r="E126" s="16" t="s">
        <v>8</v>
      </c>
      <c r="F126" s="15">
        <f>COUNT(F117:F122)</f>
        <v>6</v>
      </c>
      <c r="G126" s="3"/>
    </row>
    <row r="127" spans="1:7" ht="19.5" customHeight="1" thickBot="1" x14ac:dyDescent="0.35">
      <c r="A127" s="236"/>
      <c r="B127" s="237"/>
      <c r="C127" s="3"/>
      <c r="D127" s="3"/>
      <c r="E127" s="3"/>
      <c r="F127" s="13"/>
      <c r="G127" s="3"/>
    </row>
    <row r="128" spans="1:7" ht="18.75" customHeight="1" x14ac:dyDescent="0.3">
      <c r="A128" s="14"/>
      <c r="B128" s="14"/>
      <c r="C128" s="3"/>
      <c r="D128" s="3"/>
      <c r="E128" s="3"/>
      <c r="F128" s="13"/>
      <c r="G128" s="3"/>
    </row>
    <row r="129" spans="1:7" ht="18.75" customHeight="1" x14ac:dyDescent="0.3">
      <c r="A129" s="5" t="s">
        <v>7</v>
      </c>
      <c r="B129" s="12" t="s">
        <v>6</v>
      </c>
      <c r="C129" s="240" t="str">
        <f>B20</f>
        <v>Levonorgestrel BP 0.03</v>
      </c>
      <c r="D129" s="240"/>
      <c r="E129" s="3" t="s">
        <v>5</v>
      </c>
      <c r="F129" s="3"/>
      <c r="G129" s="11">
        <f>F124</f>
        <v>0.96958487824411244</v>
      </c>
    </row>
    <row r="130" spans="1:7" ht="19.5" customHeight="1" thickBot="1" x14ac:dyDescent="0.35">
      <c r="A130" s="209"/>
      <c r="B130" s="209"/>
      <c r="C130" s="9"/>
      <c r="D130" s="9"/>
      <c r="E130" s="9"/>
      <c r="F130" s="9"/>
      <c r="G130" s="9"/>
    </row>
    <row r="131" spans="1:7" ht="18.75" customHeight="1" x14ac:dyDescent="0.3">
      <c r="A131" s="3"/>
      <c r="B131" s="243" t="s">
        <v>4</v>
      </c>
      <c r="C131" s="243"/>
      <c r="D131" s="3"/>
      <c r="E131" s="214" t="s">
        <v>3</v>
      </c>
      <c r="F131" s="8"/>
      <c r="G131" s="214" t="s">
        <v>2</v>
      </c>
    </row>
    <row r="132" spans="1:7" ht="48.75" customHeight="1" x14ac:dyDescent="0.3">
      <c r="A132" s="5" t="s">
        <v>1</v>
      </c>
      <c r="B132" s="6"/>
      <c r="C132" s="6"/>
      <c r="D132" s="3"/>
      <c r="E132" s="6"/>
      <c r="F132" s="3"/>
      <c r="G132" s="6"/>
    </row>
    <row r="133" spans="1:7" ht="46.5" customHeight="1" x14ac:dyDescent="0.3">
      <c r="A133" s="5" t="s">
        <v>0</v>
      </c>
      <c r="B133" s="4"/>
      <c r="C133" s="4"/>
      <c r="D133" s="3"/>
      <c r="E133" s="4"/>
      <c r="F133" s="3"/>
      <c r="G133" s="2"/>
    </row>
    <row r="250" spans="1:1" x14ac:dyDescent="0.2">
      <c r="A250" s="1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C129:D129"/>
    <mergeCell ref="B131:C131"/>
    <mergeCell ref="C90:G90"/>
    <mergeCell ref="C93:G93"/>
    <mergeCell ref="C94:G94"/>
    <mergeCell ref="F98:G98"/>
    <mergeCell ref="A108:B109"/>
    <mergeCell ref="A126:B127"/>
    <mergeCell ref="B88:C88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7:C87"/>
    <mergeCell ref="B26:C26"/>
    <mergeCell ref="A1:G7"/>
    <mergeCell ref="A8:G14"/>
    <mergeCell ref="A16:G16"/>
    <mergeCell ref="B18:C18"/>
    <mergeCell ref="B20:C20"/>
  </mergeCells>
  <conditionalFormatting sqref="D51">
    <cfRule type="cellIs" dxfId="5" priority="1" operator="greaterThan">
      <formula>0.02</formula>
    </cfRule>
  </conditionalFormatting>
  <conditionalFormatting sqref="C83">
    <cfRule type="cellIs" dxfId="4" priority="2" operator="greaterThan">
      <formula>15</formula>
    </cfRule>
  </conditionalFormatting>
  <conditionalFormatting sqref="D113">
    <cfRule type="cellIs" dxfId="3" priority="3" operator="greaterThan">
      <formula>0.02</formula>
    </cfRule>
  </conditionalFormatting>
  <pageMargins left="0.7" right="0.7" top="0.75" bottom="0.75" header="0.3" footer="0.3"/>
  <pageSetup paperSize="9" scale="24" orientation="portrait" r:id="rId1"/>
  <headerFooter>
    <oddHeader>&amp;LVer 2&amp;CPage &amp;P of &amp;N&amp;R&amp;D &amp;T</oddHeader>
    <oddFooter>&amp;LNQCL/ADDO/014</oddFooter>
  </headerFooter>
  <rowBreaks count="1" manualBreakCount="1">
    <brk id="84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view="pageBreakPreview" topLeftCell="A97" zoomScale="60" zoomScaleNormal="70" workbookViewId="0">
      <selection activeCell="D69" sqref="D69"/>
    </sheetView>
  </sheetViews>
  <sheetFormatPr defaultRowHeight="12.75" x14ac:dyDescent="0.2"/>
  <cols>
    <col min="1" max="1" width="54.85546875" style="1" customWidth="1"/>
    <col min="2" max="2" width="39.42578125" style="1" customWidth="1"/>
    <col min="3" max="3" width="42.5703125" style="1" customWidth="1"/>
    <col min="4" max="4" width="31.5703125" style="1" customWidth="1"/>
    <col min="5" max="5" width="32.140625" style="1" customWidth="1"/>
    <col min="6" max="6" width="31.140625" style="1" customWidth="1"/>
    <col min="7" max="7" width="33.140625" style="1" customWidth="1"/>
    <col min="8" max="8" width="21.5703125" style="1" customWidth="1"/>
    <col min="9" max="9" width="20.28515625" style="1" customWidth="1"/>
    <col min="10" max="10" width="16.7109375" style="1" customWidth="1"/>
    <col min="11" max="11" width="9.140625" style="1" customWidth="1"/>
    <col min="12" max="16384" width="9.140625" style="1"/>
  </cols>
  <sheetData>
    <row r="1" spans="1:7" x14ac:dyDescent="0.2">
      <c r="A1" s="223" t="s">
        <v>96</v>
      </c>
      <c r="B1" s="223"/>
      <c r="C1" s="223"/>
      <c r="D1" s="223"/>
      <c r="E1" s="223"/>
      <c r="F1" s="223"/>
      <c r="G1" s="223"/>
    </row>
    <row r="2" spans="1:7" x14ac:dyDescent="0.2">
      <c r="A2" s="223"/>
      <c r="B2" s="223"/>
      <c r="C2" s="223"/>
      <c r="D2" s="223"/>
      <c r="E2" s="223"/>
      <c r="F2" s="223"/>
      <c r="G2" s="223"/>
    </row>
    <row r="3" spans="1:7" x14ac:dyDescent="0.2">
      <c r="A3" s="223"/>
      <c r="B3" s="223"/>
      <c r="C3" s="223"/>
      <c r="D3" s="223"/>
      <c r="E3" s="223"/>
      <c r="F3" s="223"/>
      <c r="G3" s="223"/>
    </row>
    <row r="4" spans="1:7" x14ac:dyDescent="0.2">
      <c r="A4" s="223"/>
      <c r="B4" s="223"/>
      <c r="C4" s="223"/>
      <c r="D4" s="223"/>
      <c r="E4" s="223"/>
      <c r="F4" s="223"/>
      <c r="G4" s="223"/>
    </row>
    <row r="5" spans="1:7" x14ac:dyDescent="0.2">
      <c r="A5" s="223"/>
      <c r="B5" s="223"/>
      <c r="C5" s="223"/>
      <c r="D5" s="223"/>
      <c r="E5" s="223"/>
      <c r="F5" s="223"/>
      <c r="G5" s="223"/>
    </row>
    <row r="6" spans="1:7" x14ac:dyDescent="0.2">
      <c r="A6" s="223"/>
      <c r="B6" s="223"/>
      <c r="C6" s="223"/>
      <c r="D6" s="223"/>
      <c r="E6" s="223"/>
      <c r="F6" s="223"/>
      <c r="G6" s="223"/>
    </row>
    <row r="7" spans="1:7" x14ac:dyDescent="0.2">
      <c r="A7" s="223"/>
      <c r="B7" s="223"/>
      <c r="C7" s="223"/>
      <c r="D7" s="223"/>
      <c r="E7" s="223"/>
      <c r="F7" s="223"/>
      <c r="G7" s="223"/>
    </row>
    <row r="8" spans="1:7" x14ac:dyDescent="0.2">
      <c r="A8" s="224" t="s">
        <v>95</v>
      </c>
      <c r="B8" s="224"/>
      <c r="C8" s="224"/>
      <c r="D8" s="224"/>
      <c r="E8" s="224"/>
      <c r="F8" s="224"/>
      <c r="G8" s="224"/>
    </row>
    <row r="9" spans="1:7" x14ac:dyDescent="0.2">
      <c r="A9" s="224"/>
      <c r="B9" s="224"/>
      <c r="C9" s="224"/>
      <c r="D9" s="224"/>
      <c r="E9" s="224"/>
      <c r="F9" s="224"/>
      <c r="G9" s="224"/>
    </row>
    <row r="10" spans="1:7" x14ac:dyDescent="0.2">
      <c r="A10" s="224"/>
      <c r="B10" s="224"/>
      <c r="C10" s="224"/>
      <c r="D10" s="224"/>
      <c r="E10" s="224"/>
      <c r="F10" s="224"/>
      <c r="G10" s="224"/>
    </row>
    <row r="11" spans="1:7" x14ac:dyDescent="0.2">
      <c r="A11" s="224"/>
      <c r="B11" s="224"/>
      <c r="C11" s="224"/>
      <c r="D11" s="224"/>
      <c r="E11" s="224"/>
      <c r="F11" s="224"/>
      <c r="G11" s="224"/>
    </row>
    <row r="12" spans="1:7" x14ac:dyDescent="0.2">
      <c r="A12" s="224"/>
      <c r="B12" s="224"/>
      <c r="C12" s="224"/>
      <c r="D12" s="224"/>
      <c r="E12" s="224"/>
      <c r="F12" s="224"/>
      <c r="G12" s="224"/>
    </row>
    <row r="13" spans="1:7" x14ac:dyDescent="0.2">
      <c r="A13" s="224"/>
      <c r="B13" s="224"/>
      <c r="C13" s="224"/>
      <c r="D13" s="224"/>
      <c r="E13" s="224"/>
      <c r="F13" s="224"/>
      <c r="G13" s="224"/>
    </row>
    <row r="14" spans="1:7" x14ac:dyDescent="0.2">
      <c r="A14" s="224"/>
      <c r="B14" s="224"/>
      <c r="C14" s="224"/>
      <c r="D14" s="224"/>
      <c r="E14" s="224"/>
      <c r="F14" s="224"/>
      <c r="G14" s="224"/>
    </row>
    <row r="15" spans="1:7" ht="19.5" customHeight="1" thickBot="1" x14ac:dyDescent="0.35">
      <c r="A15" s="3"/>
      <c r="B15" s="3"/>
      <c r="C15" s="3"/>
      <c r="D15" s="3"/>
      <c r="E15" s="3"/>
      <c r="F15" s="3"/>
      <c r="G15" s="3"/>
    </row>
    <row r="16" spans="1:7" ht="19.5" customHeight="1" thickBot="1" x14ac:dyDescent="0.35">
      <c r="A16" s="225" t="s">
        <v>94</v>
      </c>
      <c r="B16" s="226"/>
      <c r="C16" s="226"/>
      <c r="D16" s="226"/>
      <c r="E16" s="226"/>
      <c r="F16" s="226"/>
      <c r="G16" s="226"/>
    </row>
    <row r="17" spans="1:7" ht="18.75" customHeight="1" x14ac:dyDescent="0.3">
      <c r="A17" s="45" t="s">
        <v>93</v>
      </c>
      <c r="B17" s="45"/>
      <c r="C17" s="3"/>
      <c r="D17" s="3"/>
      <c r="E17" s="3"/>
      <c r="F17" s="3"/>
      <c r="G17" s="3"/>
    </row>
    <row r="18" spans="1:7" ht="26.25" customHeight="1" x14ac:dyDescent="0.4">
      <c r="A18" s="155" t="s">
        <v>92</v>
      </c>
      <c r="B18" s="222" t="s">
        <v>119</v>
      </c>
      <c r="C18" s="222"/>
      <c r="D18" s="161"/>
      <c r="E18" s="161"/>
      <c r="F18" s="3"/>
      <c r="G18" s="3"/>
    </row>
    <row r="19" spans="1:7" ht="26.25" customHeight="1" x14ac:dyDescent="0.4">
      <c r="A19" s="155" t="s">
        <v>91</v>
      </c>
      <c r="B19" s="160" t="s">
        <v>97</v>
      </c>
      <c r="C19" s="3">
        <v>12</v>
      </c>
      <c r="E19" s="3"/>
      <c r="F19" s="3"/>
      <c r="G19" s="3"/>
    </row>
    <row r="20" spans="1:7" ht="26.25" customHeight="1" x14ac:dyDescent="0.4">
      <c r="A20" s="155" t="s">
        <v>90</v>
      </c>
      <c r="B20" s="227" t="s">
        <v>123</v>
      </c>
      <c r="C20" s="227"/>
      <c r="D20" s="3"/>
      <c r="E20" s="3"/>
      <c r="F20" s="3"/>
      <c r="G20" s="3"/>
    </row>
    <row r="21" spans="1:7" ht="26.25" customHeight="1" x14ac:dyDescent="0.4">
      <c r="A21" s="155" t="s">
        <v>89</v>
      </c>
      <c r="B21" s="159" t="s">
        <v>121</v>
      </c>
      <c r="C21" s="159"/>
      <c r="D21" s="158"/>
      <c r="E21" s="158"/>
      <c r="F21" s="158"/>
      <c r="G21" s="158"/>
    </row>
    <row r="22" spans="1:7" ht="26.25" customHeight="1" x14ac:dyDescent="0.4">
      <c r="A22" s="155" t="s">
        <v>88</v>
      </c>
      <c r="B22" s="157" t="s">
        <v>99</v>
      </c>
      <c r="C22" s="156"/>
      <c r="D22" s="3"/>
      <c r="E22" s="3"/>
      <c r="F22" s="3"/>
      <c r="G22" s="3"/>
    </row>
    <row r="23" spans="1:7" ht="26.25" customHeight="1" x14ac:dyDescent="0.4">
      <c r="A23" s="155" t="s">
        <v>87</v>
      </c>
      <c r="B23" s="157" t="s">
        <v>124</v>
      </c>
      <c r="C23" s="156"/>
      <c r="D23" s="3"/>
      <c r="E23" s="3"/>
      <c r="F23" s="3"/>
      <c r="G23" s="3"/>
    </row>
    <row r="24" spans="1:7" ht="18.75" customHeight="1" x14ac:dyDescent="0.3">
      <c r="A24" s="155"/>
      <c r="B24" s="154"/>
      <c r="C24" s="3"/>
      <c r="D24" s="3"/>
      <c r="E24" s="3"/>
      <c r="F24" s="3"/>
      <c r="G24" s="3"/>
    </row>
    <row r="25" spans="1:7" ht="18.75" customHeight="1" x14ac:dyDescent="0.3">
      <c r="A25" s="95" t="s">
        <v>69</v>
      </c>
      <c r="B25" s="154"/>
      <c r="C25" s="3"/>
      <c r="D25" s="3"/>
      <c r="E25" s="3"/>
      <c r="F25" s="3"/>
      <c r="G25" s="3"/>
    </row>
    <row r="26" spans="1:7" ht="26.25" customHeight="1" x14ac:dyDescent="0.4">
      <c r="A26" s="5" t="s">
        <v>59</v>
      </c>
      <c r="B26" s="222" t="s">
        <v>117</v>
      </c>
      <c r="C26" s="222"/>
      <c r="D26" s="3"/>
      <c r="E26" s="3"/>
      <c r="F26" s="3"/>
      <c r="G26" s="3"/>
    </row>
    <row r="27" spans="1:7" ht="26.25" customHeight="1" x14ac:dyDescent="0.4">
      <c r="A27" s="12" t="s">
        <v>58</v>
      </c>
      <c r="B27" s="227" t="s">
        <v>118</v>
      </c>
      <c r="C27" s="227"/>
      <c r="D27" s="3"/>
      <c r="E27" s="3"/>
      <c r="F27" s="3"/>
      <c r="G27" s="3"/>
    </row>
    <row r="28" spans="1:7" ht="27" customHeight="1" thickBot="1" x14ac:dyDescent="0.45">
      <c r="A28" s="12" t="s">
        <v>57</v>
      </c>
      <c r="B28" s="84">
        <v>98.3</v>
      </c>
      <c r="C28" s="3"/>
      <c r="D28" s="3"/>
      <c r="E28" s="3"/>
      <c r="F28" s="3"/>
      <c r="G28" s="3"/>
    </row>
    <row r="29" spans="1:7" ht="27" customHeight="1" thickBot="1" x14ac:dyDescent="0.45">
      <c r="A29" s="12" t="s">
        <v>56</v>
      </c>
      <c r="B29" s="153">
        <v>0</v>
      </c>
      <c r="C29" s="228" t="s">
        <v>84</v>
      </c>
      <c r="D29" s="229"/>
      <c r="E29" s="229"/>
      <c r="F29" s="229"/>
      <c r="G29" s="230"/>
    </row>
    <row r="30" spans="1:7" ht="19.5" customHeight="1" thickBot="1" x14ac:dyDescent="0.35">
      <c r="A30" s="12" t="s">
        <v>54</v>
      </c>
      <c r="B30" s="101">
        <f>B28-B29</f>
        <v>98.3</v>
      </c>
      <c r="C30" s="100"/>
      <c r="D30" s="100"/>
      <c r="E30" s="100"/>
      <c r="F30" s="100"/>
      <c r="G30" s="100"/>
    </row>
    <row r="31" spans="1:7" ht="27" customHeight="1" thickBot="1" x14ac:dyDescent="0.45">
      <c r="A31" s="12" t="s">
        <v>53</v>
      </c>
      <c r="B31" s="98">
        <v>1</v>
      </c>
      <c r="C31" s="228" t="s">
        <v>83</v>
      </c>
      <c r="D31" s="229"/>
      <c r="E31" s="229"/>
      <c r="F31" s="229"/>
      <c r="G31" s="230"/>
    </row>
    <row r="32" spans="1:7" ht="27" customHeight="1" thickBot="1" x14ac:dyDescent="0.45">
      <c r="A32" s="12" t="s">
        <v>51</v>
      </c>
      <c r="B32" s="98">
        <v>1</v>
      </c>
      <c r="C32" s="228" t="s">
        <v>82</v>
      </c>
      <c r="D32" s="229"/>
      <c r="E32" s="229"/>
      <c r="F32" s="229"/>
      <c r="G32" s="230"/>
    </row>
    <row r="33" spans="1:7" ht="18.75" customHeight="1" x14ac:dyDescent="0.3">
      <c r="A33" s="12"/>
      <c r="B33" s="97"/>
      <c r="C33" s="14"/>
      <c r="D33" s="14"/>
      <c r="E33" s="14"/>
      <c r="F33" s="14"/>
      <c r="G33" s="14"/>
    </row>
    <row r="34" spans="1:7" ht="18.75" customHeight="1" x14ac:dyDescent="0.3">
      <c r="A34" s="12" t="s">
        <v>49</v>
      </c>
      <c r="B34" s="96">
        <f>B31/B32</f>
        <v>1</v>
      </c>
      <c r="C34" s="3" t="s">
        <v>48</v>
      </c>
      <c r="D34" s="3"/>
      <c r="E34" s="3"/>
      <c r="F34" s="3"/>
      <c r="G34" s="3"/>
    </row>
    <row r="35" spans="1:7" ht="19.5" customHeight="1" thickBot="1" x14ac:dyDescent="0.35">
      <c r="A35" s="12"/>
      <c r="B35" s="101"/>
      <c r="C35" s="152"/>
      <c r="D35" s="152"/>
      <c r="E35" s="152"/>
      <c r="F35" s="152"/>
      <c r="G35" s="3"/>
    </row>
    <row r="36" spans="1:7" ht="27" customHeight="1" thickBot="1" x14ac:dyDescent="0.45">
      <c r="A36" s="44" t="s">
        <v>47</v>
      </c>
      <c r="B36" s="137">
        <v>100</v>
      </c>
      <c r="C36" s="3"/>
      <c r="D36" s="231" t="s">
        <v>46</v>
      </c>
      <c r="E36" s="232"/>
      <c r="F36" s="231" t="s">
        <v>45</v>
      </c>
      <c r="G36" s="233"/>
    </row>
    <row r="37" spans="1:7" ht="26.25" customHeight="1" x14ac:dyDescent="0.4">
      <c r="A37" s="23" t="s">
        <v>44</v>
      </c>
      <c r="B37" s="126">
        <v>2</v>
      </c>
      <c r="C37" s="93" t="s">
        <v>43</v>
      </c>
      <c r="D37" s="91" t="s">
        <v>23</v>
      </c>
      <c r="E37" s="92" t="s">
        <v>42</v>
      </c>
      <c r="F37" s="91" t="s">
        <v>23</v>
      </c>
      <c r="G37" s="90" t="s">
        <v>42</v>
      </c>
    </row>
    <row r="38" spans="1:7" ht="26.25" customHeight="1" x14ac:dyDescent="0.4">
      <c r="A38" s="23" t="s">
        <v>41</v>
      </c>
      <c r="B38" s="126">
        <v>100</v>
      </c>
      <c r="C38" s="89">
        <v>1</v>
      </c>
      <c r="D38" s="88">
        <v>2641169</v>
      </c>
      <c r="E38" s="151">
        <f>IF(ISBLANK(D38),"-",$D$48/$D$45*D38)</f>
        <v>2743545.3076708401</v>
      </c>
      <c r="F38" s="88">
        <v>2801394</v>
      </c>
      <c r="G38" s="85">
        <f>IF(ISBLANK(F38),"-",$D$48/$F$45*F38)</f>
        <v>2759691.3836052143</v>
      </c>
    </row>
    <row r="39" spans="1:7" ht="26.25" customHeight="1" x14ac:dyDescent="0.4">
      <c r="A39" s="23" t="s">
        <v>40</v>
      </c>
      <c r="B39" s="126">
        <v>1</v>
      </c>
      <c r="C39" s="22">
        <v>2</v>
      </c>
      <c r="D39" s="83">
        <v>2642202</v>
      </c>
      <c r="E39" s="150">
        <f>IF(ISBLANK(D39),"-",$D$48/$D$45*D39)</f>
        <v>2744618.3485488845</v>
      </c>
      <c r="F39" s="83">
        <v>2807260</v>
      </c>
      <c r="G39" s="80">
        <f>IF(ISBLANK(F39),"-",$D$48/$F$45*F39)</f>
        <v>2765470.0600984986</v>
      </c>
    </row>
    <row r="40" spans="1:7" ht="26.25" customHeight="1" x14ac:dyDescent="0.4">
      <c r="A40" s="23" t="s">
        <v>39</v>
      </c>
      <c r="B40" s="126">
        <v>1</v>
      </c>
      <c r="C40" s="22">
        <v>3</v>
      </c>
      <c r="D40" s="83">
        <v>2645049</v>
      </c>
      <c r="E40" s="150">
        <f>IF(ISBLANK(D40),"-",$D$48/$D$45*D40)</f>
        <v>2747575.7032243861</v>
      </c>
      <c r="F40" s="83">
        <v>2803182</v>
      </c>
      <c r="G40" s="80">
        <f>IF(ISBLANK(F40),"-",$D$48/$F$45*F40)</f>
        <v>2761452.7667572754</v>
      </c>
    </row>
    <row r="41" spans="1:7" ht="26.25" customHeight="1" x14ac:dyDescent="0.4">
      <c r="A41" s="23" t="s">
        <v>38</v>
      </c>
      <c r="B41" s="126">
        <v>1</v>
      </c>
      <c r="C41" s="79">
        <v>4</v>
      </c>
      <c r="D41" s="78"/>
      <c r="E41" s="149" t="str">
        <f>IF(ISBLANK(D41),"-",$D$48/$D$45*D41)</f>
        <v>-</v>
      </c>
      <c r="F41" s="78"/>
      <c r="G41" s="75" t="str">
        <f>IF(ISBLANK(F41),"-",$D$48/$F$45*F41)</f>
        <v>-</v>
      </c>
    </row>
    <row r="42" spans="1:7" ht="27" customHeight="1" thickBot="1" x14ac:dyDescent="0.45">
      <c r="A42" s="23" t="s">
        <v>37</v>
      </c>
      <c r="B42" s="126">
        <v>1</v>
      </c>
      <c r="C42" s="74" t="s">
        <v>12</v>
      </c>
      <c r="D42" s="148">
        <f>AVERAGE(D38:D41)</f>
        <v>2642806.6666666665</v>
      </c>
      <c r="E42" s="73">
        <f>AVERAGE(E38:E41)</f>
        <v>2745246.4531480367</v>
      </c>
      <c r="F42" s="148">
        <f>AVERAGE(F38:F41)</f>
        <v>2803945.3333333335</v>
      </c>
      <c r="G42" s="147">
        <f>AVERAGE(G38:G41)</f>
        <v>2762204.7368203294</v>
      </c>
    </row>
    <row r="43" spans="1:7" ht="26.25" customHeight="1" x14ac:dyDescent="0.4">
      <c r="A43" s="23" t="s">
        <v>36</v>
      </c>
      <c r="B43" s="126">
        <v>1</v>
      </c>
      <c r="C43" s="70" t="s">
        <v>35</v>
      </c>
      <c r="D43" s="68">
        <v>14.69</v>
      </c>
      <c r="E43" s="3"/>
      <c r="F43" s="68">
        <v>15.49</v>
      </c>
      <c r="G43" s="3"/>
    </row>
    <row r="44" spans="1:7" ht="26.25" customHeight="1" x14ac:dyDescent="0.4">
      <c r="A44" s="23" t="s">
        <v>34</v>
      </c>
      <c r="B44" s="126">
        <v>1</v>
      </c>
      <c r="C44" s="64" t="s">
        <v>33</v>
      </c>
      <c r="D44" s="67">
        <f>D43*$B$34</f>
        <v>14.69</v>
      </c>
      <c r="E44" s="13"/>
      <c r="F44" s="67">
        <f>F43*$B$34</f>
        <v>15.49</v>
      </c>
      <c r="G44" s="3"/>
    </row>
    <row r="45" spans="1:7" ht="19.5" customHeight="1" thickBot="1" x14ac:dyDescent="0.35">
      <c r="A45" s="23" t="s">
        <v>32</v>
      </c>
      <c r="B45" s="125">
        <f>(B44/B43)*(B42/B41)*(B40/B39)*(B38/B37)*B36</f>
        <v>5000</v>
      </c>
      <c r="C45" s="64" t="s">
        <v>31</v>
      </c>
      <c r="D45" s="65">
        <f>D44*$B$30/100</f>
        <v>14.440269999999998</v>
      </c>
      <c r="E45" s="63"/>
      <c r="F45" s="65">
        <f>F44*$B$30/100</f>
        <v>15.226669999999999</v>
      </c>
      <c r="G45" s="3"/>
    </row>
    <row r="46" spans="1:7" ht="19.5" customHeight="1" thickBot="1" x14ac:dyDescent="0.35">
      <c r="A46" s="234" t="s">
        <v>9</v>
      </c>
      <c r="B46" s="235"/>
      <c r="C46" s="64" t="s">
        <v>30</v>
      </c>
      <c r="D46" s="67">
        <f>D45/$B$45</f>
        <v>2.8880539999999997E-3</v>
      </c>
      <c r="E46" s="63"/>
      <c r="F46" s="62">
        <f>F45/$B$45</f>
        <v>3.0453339999999998E-3</v>
      </c>
      <c r="G46" s="3"/>
    </row>
    <row r="47" spans="1:7" ht="27" customHeight="1" thickBot="1" x14ac:dyDescent="0.45">
      <c r="A47" s="236"/>
      <c r="B47" s="237"/>
      <c r="C47" s="146" t="s">
        <v>29</v>
      </c>
      <c r="D47" s="145">
        <v>3.0000000000000001E-3</v>
      </c>
      <c r="E47" s="3"/>
      <c r="F47" s="57"/>
      <c r="G47" s="3"/>
    </row>
    <row r="48" spans="1:7" ht="18.75" customHeight="1" x14ac:dyDescent="0.3">
      <c r="A48" s="3"/>
      <c r="B48" s="3"/>
      <c r="C48" s="144" t="s">
        <v>28</v>
      </c>
      <c r="D48" s="65">
        <f>D47*$B$45</f>
        <v>15</v>
      </c>
      <c r="E48" s="3"/>
      <c r="F48" s="57"/>
      <c r="G48" s="3"/>
    </row>
    <row r="49" spans="1:7" ht="19.5" customHeight="1" thickBot="1" x14ac:dyDescent="0.35">
      <c r="A49" s="3"/>
      <c r="B49" s="3"/>
      <c r="C49" s="12" t="s">
        <v>27</v>
      </c>
      <c r="D49" s="143">
        <f>D48/B34</f>
        <v>15</v>
      </c>
      <c r="E49" s="3"/>
      <c r="F49" s="57"/>
      <c r="G49" s="3"/>
    </row>
    <row r="50" spans="1:7" ht="18.75" customHeight="1" x14ac:dyDescent="0.3">
      <c r="A50" s="3"/>
      <c r="B50" s="3"/>
      <c r="C50" s="44" t="s">
        <v>26</v>
      </c>
      <c r="D50" s="142">
        <f>AVERAGE(E38:E41,G38:G41)</f>
        <v>2753725.5949841836</v>
      </c>
      <c r="E50" s="3"/>
      <c r="F50" s="47"/>
      <c r="G50" s="3"/>
    </row>
    <row r="51" spans="1:7" ht="18.75" customHeight="1" x14ac:dyDescent="0.3">
      <c r="A51" s="3"/>
      <c r="B51" s="3"/>
      <c r="C51" s="23" t="s">
        <v>10</v>
      </c>
      <c r="D51" s="141">
        <f>STDEV(E38:E41,G38:G41)/D50</f>
        <v>3.4741879097981796E-3</v>
      </c>
      <c r="E51" s="3"/>
      <c r="F51" s="47"/>
      <c r="G51" s="3"/>
    </row>
    <row r="52" spans="1:7" ht="19.5" customHeight="1" thickBot="1" x14ac:dyDescent="0.35">
      <c r="A52" s="3"/>
      <c r="B52" s="3"/>
      <c r="C52" s="140" t="s">
        <v>8</v>
      </c>
      <c r="D52" s="139">
        <f>COUNT(E38:E41,G38:G41)</f>
        <v>6</v>
      </c>
      <c r="E52" s="3"/>
      <c r="F52" s="47"/>
      <c r="G52" s="3"/>
    </row>
    <row r="53" spans="1:7" ht="18.75" customHeight="1" x14ac:dyDescent="0.3">
      <c r="A53" s="3"/>
      <c r="B53" s="3"/>
      <c r="C53" s="3"/>
      <c r="D53" s="3"/>
      <c r="E53" s="3"/>
      <c r="F53" s="3"/>
      <c r="G53" s="3"/>
    </row>
    <row r="54" spans="1:7" ht="18.75" customHeight="1" x14ac:dyDescent="0.3">
      <c r="A54" s="45" t="s">
        <v>69</v>
      </c>
      <c r="B54" s="109" t="s">
        <v>81</v>
      </c>
      <c r="C54" s="3"/>
      <c r="D54" s="3"/>
      <c r="E54" s="3"/>
      <c r="F54" s="3"/>
      <c r="G54" s="3"/>
    </row>
    <row r="55" spans="1:7" ht="18.75" customHeight="1" x14ac:dyDescent="0.3">
      <c r="A55" s="3" t="s">
        <v>80</v>
      </c>
      <c r="B55" s="103" t="str">
        <f>B21</f>
        <v>Each tablet contains levonorgestrel 0.15mg and Ethinyl estradiol 0.03mg</v>
      </c>
      <c r="C55" s="3"/>
      <c r="D55" s="3"/>
      <c r="E55" s="3"/>
      <c r="F55" s="3"/>
      <c r="G55" s="3"/>
    </row>
    <row r="56" spans="1:7" ht="26.25" customHeight="1" x14ac:dyDescent="0.4">
      <c r="A56" s="103" t="s">
        <v>79</v>
      </c>
      <c r="B56" s="84">
        <v>0.03</v>
      </c>
      <c r="C56" s="3" t="str">
        <f>B20</f>
        <v>Ethinyl estradiol</v>
      </c>
      <c r="D56" s="3"/>
      <c r="E56" s="3"/>
      <c r="F56" s="3"/>
      <c r="G56" s="3"/>
    </row>
    <row r="57" spans="1:7" ht="17.25" customHeight="1" thickBot="1" x14ac:dyDescent="0.35">
      <c r="A57" s="138"/>
      <c r="B57" s="138"/>
      <c r="C57" s="138"/>
      <c r="D57" s="104"/>
      <c r="E57" s="104"/>
      <c r="F57" s="104"/>
      <c r="G57" s="104"/>
    </row>
    <row r="58" spans="1:7" ht="57.75" customHeight="1" x14ac:dyDescent="0.4">
      <c r="A58" s="44" t="s">
        <v>78</v>
      </c>
      <c r="B58" s="137">
        <v>10</v>
      </c>
      <c r="C58" s="136" t="s">
        <v>77</v>
      </c>
      <c r="D58" s="135" t="s">
        <v>76</v>
      </c>
      <c r="E58" s="134" t="s">
        <v>75</v>
      </c>
      <c r="F58" s="133" t="s">
        <v>74</v>
      </c>
      <c r="G58" s="132" t="s">
        <v>73</v>
      </c>
    </row>
    <row r="59" spans="1:7" ht="26.25" customHeight="1" x14ac:dyDescent="0.4">
      <c r="A59" s="23" t="s">
        <v>44</v>
      </c>
      <c r="B59" s="126">
        <v>1</v>
      </c>
      <c r="C59" s="131">
        <v>1</v>
      </c>
      <c r="D59" s="130">
        <v>2658327</v>
      </c>
      <c r="E59" s="38">
        <f t="shared" ref="E59:E68" si="0">IF(ISBLANK(D59),"-",D59/$D$50*$D$47*$B$67)</f>
        <v>2.8960696064001992E-2</v>
      </c>
      <c r="F59" s="129">
        <f t="shared" ref="F59:F68" si="1">IF(ISBLANK(D59),"-",E59/$E$70*100)</f>
        <v>100.30547523551905</v>
      </c>
      <c r="G59" s="128">
        <f t="shared" ref="G59:G68" si="2">IF(ISBLANK(D59),"-",E59/$B$56*100)</f>
        <v>96.535653546673302</v>
      </c>
    </row>
    <row r="60" spans="1:7" ht="26.25" customHeight="1" x14ac:dyDescent="0.4">
      <c r="A60" s="23" t="s">
        <v>41</v>
      </c>
      <c r="B60" s="126">
        <v>1</v>
      </c>
      <c r="C60" s="27">
        <v>2</v>
      </c>
      <c r="D60" s="130">
        <v>2655321</v>
      </c>
      <c r="E60" s="35">
        <f t="shared" si="0"/>
        <v>2.8927947702958229E-2</v>
      </c>
      <c r="F60" s="124">
        <f t="shared" si="1"/>
        <v>100.1920511689697</v>
      </c>
      <c r="G60" s="29">
        <f t="shared" si="2"/>
        <v>96.426492343194099</v>
      </c>
    </row>
    <row r="61" spans="1:7" ht="26.25" customHeight="1" x14ac:dyDescent="0.4">
      <c r="A61" s="23" t="s">
        <v>40</v>
      </c>
      <c r="B61" s="126">
        <v>1</v>
      </c>
      <c r="C61" s="27">
        <v>3</v>
      </c>
      <c r="D61" s="130">
        <v>2651543</v>
      </c>
      <c r="E61" s="35">
        <f t="shared" si="0"/>
        <v>2.8886788917853991E-2</v>
      </c>
      <c r="F61" s="124">
        <f t="shared" si="1"/>
        <v>100.04949756836308</v>
      </c>
      <c r="G61" s="29">
        <f t="shared" si="2"/>
        <v>96.289296392846637</v>
      </c>
    </row>
    <row r="62" spans="1:7" ht="26.25" customHeight="1" x14ac:dyDescent="0.4">
      <c r="A62" s="23" t="s">
        <v>39</v>
      </c>
      <c r="B62" s="127">
        <v>1</v>
      </c>
      <c r="C62" s="27">
        <v>4</v>
      </c>
      <c r="D62" s="130">
        <v>2654636</v>
      </c>
      <c r="E62" s="35">
        <f t="shared" si="0"/>
        <v>2.8920485085754313E-2</v>
      </c>
      <c r="F62" s="124">
        <f t="shared" si="1"/>
        <v>100.16620436737745</v>
      </c>
      <c r="G62" s="29">
        <f t="shared" si="2"/>
        <v>96.401616952514374</v>
      </c>
    </row>
    <row r="63" spans="1:7" ht="26.25" customHeight="1" x14ac:dyDescent="0.4">
      <c r="A63" s="23" t="s">
        <v>38</v>
      </c>
      <c r="B63" s="126">
        <v>1</v>
      </c>
      <c r="C63" s="27">
        <v>5</v>
      </c>
      <c r="D63" s="130">
        <v>2654439</v>
      </c>
      <c r="E63" s="35">
        <f t="shared" si="0"/>
        <v>2.8918338902412456E-2</v>
      </c>
      <c r="F63" s="124">
        <f t="shared" si="1"/>
        <v>100.15877105363487</v>
      </c>
      <c r="G63" s="29">
        <f t="shared" si="2"/>
        <v>96.394463008041527</v>
      </c>
    </row>
    <row r="64" spans="1:7" ht="26.25" customHeight="1" x14ac:dyDescent="0.4">
      <c r="A64" s="23" t="s">
        <v>37</v>
      </c>
      <c r="B64" s="126">
        <v>1</v>
      </c>
      <c r="C64" s="27">
        <v>6</v>
      </c>
      <c r="D64" s="130">
        <v>2653162</v>
      </c>
      <c r="E64" s="35">
        <f t="shared" si="0"/>
        <v>2.8904426840851285E-2</v>
      </c>
      <c r="F64" s="124">
        <f t="shared" si="1"/>
        <v>100.11058657825778</v>
      </c>
      <c r="G64" s="29">
        <f t="shared" si="2"/>
        <v>96.348089469504288</v>
      </c>
    </row>
    <row r="65" spans="1:7" ht="26.25" customHeight="1" x14ac:dyDescent="0.4">
      <c r="A65" s="23" t="s">
        <v>36</v>
      </c>
      <c r="B65" s="126">
        <v>1</v>
      </c>
      <c r="C65" s="27">
        <v>7</v>
      </c>
      <c r="D65" s="130">
        <v>2651300</v>
      </c>
      <c r="E65" s="35">
        <f t="shared" si="0"/>
        <v>2.8884141595254646E-2</v>
      </c>
      <c r="F65" s="124">
        <f t="shared" si="1"/>
        <v>100.04032855699532</v>
      </c>
      <c r="G65" s="29">
        <f t="shared" si="2"/>
        <v>96.280471984182157</v>
      </c>
    </row>
    <row r="66" spans="1:7" ht="26.25" customHeight="1" x14ac:dyDescent="0.4">
      <c r="A66" s="23" t="s">
        <v>34</v>
      </c>
      <c r="B66" s="126">
        <v>1</v>
      </c>
      <c r="C66" s="27">
        <v>8</v>
      </c>
      <c r="D66" s="130">
        <v>2650884</v>
      </c>
      <c r="E66" s="35">
        <f t="shared" si="0"/>
        <v>2.8879609553273868E-2</v>
      </c>
      <c r="F66" s="124">
        <f t="shared" si="1"/>
        <v>100.02463181325463</v>
      </c>
      <c r="G66" s="29">
        <f t="shared" si="2"/>
        <v>96.265365177579568</v>
      </c>
    </row>
    <row r="67" spans="1:7" ht="27" customHeight="1" thickBot="1" x14ac:dyDescent="0.45">
      <c r="A67" s="23" t="s">
        <v>32</v>
      </c>
      <c r="B67" s="125">
        <f>(B66/B65)*(B64/B63)*(B62/B61)*(B60/B59)*B58</f>
        <v>10</v>
      </c>
      <c r="C67" s="27">
        <v>9</v>
      </c>
      <c r="D67" s="130">
        <v>2633453</v>
      </c>
      <c r="E67" s="35">
        <f t="shared" si="0"/>
        <v>2.8689710457680432E-2</v>
      </c>
      <c r="F67" s="124">
        <f t="shared" si="1"/>
        <v>99.366915610985174</v>
      </c>
      <c r="G67" s="29">
        <f t="shared" si="2"/>
        <v>95.632368192268117</v>
      </c>
    </row>
    <row r="68" spans="1:7" ht="27" customHeight="1" thickBot="1" x14ac:dyDescent="0.45">
      <c r="A68" s="234" t="s">
        <v>9</v>
      </c>
      <c r="B68" s="238"/>
      <c r="C68" s="116">
        <v>10</v>
      </c>
      <c r="D68" s="130">
        <v>2639247</v>
      </c>
      <c r="E68" s="123">
        <f t="shared" si="0"/>
        <v>2.8752832215460732E-2</v>
      </c>
      <c r="F68" s="122">
        <f t="shared" si="1"/>
        <v>99.585538046642881</v>
      </c>
      <c r="G68" s="121">
        <f t="shared" si="2"/>
        <v>95.84277405153577</v>
      </c>
    </row>
    <row r="69" spans="1:7" ht="19.5" customHeight="1" thickBot="1" x14ac:dyDescent="0.35">
      <c r="A69" s="236"/>
      <c r="B69" s="239"/>
      <c r="C69" s="27"/>
      <c r="D69" s="63"/>
      <c r="E69" s="3"/>
      <c r="F69" s="104"/>
      <c r="G69" s="120"/>
    </row>
    <row r="70" spans="1:7" ht="26.25" customHeight="1" x14ac:dyDescent="0.4">
      <c r="A70" s="104"/>
      <c r="B70" s="104"/>
      <c r="C70" s="27" t="s">
        <v>72</v>
      </c>
      <c r="D70" s="112"/>
      <c r="E70" s="119">
        <f>AVERAGE(E59:E68)</f>
        <v>2.8872497733550197E-2</v>
      </c>
      <c r="F70" s="119">
        <f>AVERAGE(F59:F68)</f>
        <v>99.999999999999986</v>
      </c>
      <c r="G70" s="118">
        <f>AVERAGE(G59:G68)</f>
        <v>96.241659111833982</v>
      </c>
    </row>
    <row r="71" spans="1:7" ht="26.25" customHeight="1" x14ac:dyDescent="0.4">
      <c r="A71" s="104"/>
      <c r="B71" s="104"/>
      <c r="C71" s="27"/>
      <c r="D71" s="112"/>
      <c r="E71" s="117">
        <f>STDEV(E59:E68)/E70</f>
        <v>2.9297667406557705E-3</v>
      </c>
      <c r="F71" s="117">
        <f>STDEV(F59:F68)/F70</f>
        <v>2.9297667406557653E-3</v>
      </c>
      <c r="G71" s="19">
        <f>STDEV(G59:G68)/G70</f>
        <v>2.9297667406557497E-3</v>
      </c>
    </row>
    <row r="72" spans="1:7" ht="27" customHeight="1" thickBot="1" x14ac:dyDescent="0.45">
      <c r="A72" s="104"/>
      <c r="B72" s="104"/>
      <c r="C72" s="116"/>
      <c r="D72" s="115"/>
      <c r="E72" s="114">
        <f>COUNT(E59:E68)</f>
        <v>10</v>
      </c>
      <c r="F72" s="114">
        <f>COUNT(F59:F68)</f>
        <v>10</v>
      </c>
      <c r="G72" s="113">
        <f>COUNT(G59:G68)</f>
        <v>10</v>
      </c>
    </row>
    <row r="73" spans="1:7" ht="18.75" customHeight="1" x14ac:dyDescent="0.3">
      <c r="A73" s="104"/>
      <c r="B73" s="3"/>
      <c r="C73" s="3"/>
      <c r="D73" s="13"/>
      <c r="E73" s="112"/>
      <c r="F73" s="3"/>
      <c r="G73" s="111"/>
    </row>
    <row r="74" spans="1:7" ht="18.75" customHeight="1" x14ac:dyDescent="0.3">
      <c r="A74" s="5" t="s">
        <v>7</v>
      </c>
      <c r="B74" s="12" t="s">
        <v>71</v>
      </c>
      <c r="C74" s="240" t="str">
        <f>B20</f>
        <v>Ethinyl estradiol</v>
      </c>
      <c r="D74" s="240"/>
      <c r="E74" s="3" t="s">
        <v>70</v>
      </c>
      <c r="F74" s="3"/>
      <c r="G74" s="110">
        <f>G70</f>
        <v>96.241659111833982</v>
      </c>
    </row>
    <row r="75" spans="1:7" ht="18.75" customHeight="1" x14ac:dyDescent="0.3">
      <c r="A75" s="5"/>
      <c r="B75" s="12"/>
      <c r="C75" s="101"/>
      <c r="D75" s="101"/>
      <c r="E75" s="3"/>
      <c r="F75" s="3"/>
      <c r="G75" s="11"/>
    </row>
    <row r="76" spans="1:7" ht="18.75" customHeight="1" x14ac:dyDescent="0.3">
      <c r="A76" s="45" t="s">
        <v>69</v>
      </c>
      <c r="B76" s="95" t="s">
        <v>68</v>
      </c>
      <c r="C76" s="3"/>
      <c r="D76" s="3"/>
      <c r="E76" s="3"/>
      <c r="F76" s="3"/>
      <c r="G76" s="104"/>
    </row>
    <row r="77" spans="1:7" ht="18.75" customHeight="1" x14ac:dyDescent="0.3">
      <c r="A77" s="45"/>
      <c r="B77" s="109"/>
      <c r="C77" s="3"/>
      <c r="D77" s="3"/>
      <c r="E77" s="3"/>
      <c r="F77" s="3"/>
      <c r="G77" s="104"/>
    </row>
    <row r="78" spans="1:7" ht="18.75" customHeight="1" x14ac:dyDescent="0.3">
      <c r="A78" s="104"/>
      <c r="B78" s="241" t="s">
        <v>67</v>
      </c>
      <c r="C78" s="242"/>
      <c r="D78" s="3"/>
      <c r="E78" s="104"/>
      <c r="F78" s="104"/>
      <c r="G78" s="104"/>
    </row>
    <row r="79" spans="1:7" ht="18.75" customHeight="1" x14ac:dyDescent="0.3">
      <c r="A79" s="104"/>
      <c r="B79" s="106" t="s">
        <v>66</v>
      </c>
      <c r="C79" s="107">
        <f>G70</f>
        <v>96.241659111833982</v>
      </c>
      <c r="D79" s="3"/>
      <c r="E79" s="104"/>
      <c r="F79" s="104"/>
      <c r="G79" s="104"/>
    </row>
    <row r="80" spans="1:7" ht="26.25" customHeight="1" x14ac:dyDescent="0.4">
      <c r="A80" s="104"/>
      <c r="B80" s="106" t="s">
        <v>65</v>
      </c>
      <c r="C80" s="108">
        <v>2.4</v>
      </c>
      <c r="D80" s="3"/>
      <c r="E80" s="104"/>
      <c r="F80" s="104"/>
      <c r="G80" s="104"/>
    </row>
    <row r="81" spans="1:7" ht="18.75" customHeight="1" x14ac:dyDescent="0.3">
      <c r="A81" s="104"/>
      <c r="B81" s="106" t="s">
        <v>64</v>
      </c>
      <c r="C81" s="107">
        <f>STDEV(G59:G68)</f>
        <v>0.28196561193137959</v>
      </c>
      <c r="D81" s="3"/>
      <c r="E81" s="104"/>
      <c r="F81" s="104"/>
      <c r="G81" s="104"/>
    </row>
    <row r="82" spans="1:7" ht="18.75" customHeight="1" x14ac:dyDescent="0.3">
      <c r="A82" s="104"/>
      <c r="B82" s="106" t="s">
        <v>63</v>
      </c>
      <c r="C82" s="107">
        <f>IF(OR(G70&lt;98.5,G70&gt;101.5),(IF(98.5&gt;G70,98.5,101.5)),C79)</f>
        <v>98.5</v>
      </c>
      <c r="D82" s="3"/>
      <c r="E82" s="104"/>
      <c r="F82" s="104"/>
      <c r="G82" s="104"/>
    </row>
    <row r="83" spans="1:7" ht="18.75" customHeight="1" x14ac:dyDescent="0.3">
      <c r="A83" s="104"/>
      <c r="B83" s="106" t="s">
        <v>62</v>
      </c>
      <c r="C83" s="105">
        <f>ABS(C82-C79)+(C80*C81)</f>
        <v>2.9350583568013286</v>
      </c>
      <c r="D83" s="3"/>
      <c r="E83" s="104"/>
      <c r="F83" s="104"/>
      <c r="G83" s="104"/>
    </row>
    <row r="84" spans="1:7" ht="18.75" customHeight="1" x14ac:dyDescent="0.3">
      <c r="A84" s="103"/>
      <c r="B84" s="102"/>
      <c r="C84" s="3"/>
      <c r="D84" s="3"/>
      <c r="E84" s="3"/>
      <c r="F84" s="3"/>
      <c r="G84" s="3"/>
    </row>
    <row r="85" spans="1:7" ht="18.75" customHeight="1" x14ac:dyDescent="0.3">
      <c r="A85" s="95" t="s">
        <v>61</v>
      </c>
      <c r="B85" s="95" t="s">
        <v>60</v>
      </c>
      <c r="C85" s="3"/>
      <c r="D85" s="3"/>
      <c r="E85" s="3"/>
      <c r="F85" s="3"/>
      <c r="G85" s="3"/>
    </row>
    <row r="86" spans="1:7" ht="18.75" customHeight="1" x14ac:dyDescent="0.3">
      <c r="A86" s="95"/>
      <c r="B86" s="95"/>
      <c r="C86" s="3"/>
      <c r="D86" s="3"/>
      <c r="E86" s="3"/>
      <c r="F86" s="3"/>
      <c r="G86" s="3"/>
    </row>
    <row r="87" spans="1:7" ht="26.25" customHeight="1" x14ac:dyDescent="0.4">
      <c r="A87" s="5" t="s">
        <v>59</v>
      </c>
      <c r="B87" s="222" t="str">
        <f>B26</f>
        <v>ETHINYL ESTRADIOL</v>
      </c>
      <c r="C87" s="222"/>
      <c r="D87" s="3"/>
      <c r="E87" s="3"/>
      <c r="F87" s="3"/>
      <c r="G87" s="3"/>
    </row>
    <row r="88" spans="1:7" ht="26.25" customHeight="1" x14ac:dyDescent="0.4">
      <c r="A88" s="12" t="s">
        <v>58</v>
      </c>
      <c r="B88" s="227" t="str">
        <f>B27</f>
        <v>WRS/E1-2</v>
      </c>
      <c r="C88" s="227"/>
      <c r="D88" s="3"/>
      <c r="E88" s="3"/>
      <c r="F88" s="3"/>
      <c r="G88" s="3"/>
    </row>
    <row r="89" spans="1:7" ht="27" customHeight="1" thickBot="1" x14ac:dyDescent="0.45">
      <c r="A89" s="12" t="s">
        <v>57</v>
      </c>
      <c r="B89" s="84">
        <f>B28</f>
        <v>98.3</v>
      </c>
      <c r="C89" s="3"/>
      <c r="D89" s="3"/>
      <c r="E89" s="3"/>
      <c r="F89" s="3"/>
      <c r="G89" s="3"/>
    </row>
    <row r="90" spans="1:7" ht="27" customHeight="1" thickBot="1" x14ac:dyDescent="0.45">
      <c r="A90" s="12" t="s">
        <v>56</v>
      </c>
      <c r="B90" s="84">
        <f>B33</f>
        <v>0</v>
      </c>
      <c r="C90" s="244" t="s">
        <v>55</v>
      </c>
      <c r="D90" s="245"/>
      <c r="E90" s="245"/>
      <c r="F90" s="245"/>
      <c r="G90" s="246"/>
    </row>
    <row r="91" spans="1:7" ht="18.75" customHeight="1" x14ac:dyDescent="0.3">
      <c r="A91" s="12" t="s">
        <v>54</v>
      </c>
      <c r="B91" s="101">
        <f>B89-B90</f>
        <v>98.3</v>
      </c>
      <c r="C91" s="100"/>
      <c r="D91" s="100"/>
      <c r="E91" s="100"/>
      <c r="F91" s="100"/>
      <c r="G91" s="99"/>
    </row>
    <row r="92" spans="1:7" ht="19.5" customHeight="1" thickBot="1" x14ac:dyDescent="0.35">
      <c r="A92" s="12"/>
      <c r="B92" s="101"/>
      <c r="C92" s="100"/>
      <c r="D92" s="100"/>
      <c r="E92" s="100"/>
      <c r="F92" s="100"/>
      <c r="G92" s="99"/>
    </row>
    <row r="93" spans="1:7" ht="27" customHeight="1" thickBot="1" x14ac:dyDescent="0.45">
      <c r="A93" s="12" t="s">
        <v>53</v>
      </c>
      <c r="B93" s="98">
        <v>1</v>
      </c>
      <c r="C93" s="228" t="s">
        <v>52</v>
      </c>
      <c r="D93" s="229"/>
      <c r="E93" s="229"/>
      <c r="F93" s="229"/>
      <c r="G93" s="229"/>
    </row>
    <row r="94" spans="1:7" ht="27" customHeight="1" thickBot="1" x14ac:dyDescent="0.45">
      <c r="A94" s="12" t="s">
        <v>51</v>
      </c>
      <c r="B94" s="98">
        <v>1</v>
      </c>
      <c r="C94" s="228" t="s">
        <v>50</v>
      </c>
      <c r="D94" s="229"/>
      <c r="E94" s="229"/>
      <c r="F94" s="229"/>
      <c r="G94" s="229"/>
    </row>
    <row r="95" spans="1:7" ht="18.75" customHeight="1" x14ac:dyDescent="0.3">
      <c r="A95" s="12"/>
      <c r="B95" s="97"/>
      <c r="C95" s="14"/>
      <c r="D95" s="14"/>
      <c r="E95" s="14"/>
      <c r="F95" s="14"/>
      <c r="G95" s="14"/>
    </row>
    <row r="96" spans="1:7" ht="18.75" customHeight="1" x14ac:dyDescent="0.3">
      <c r="A96" s="12" t="s">
        <v>49</v>
      </c>
      <c r="B96" s="96">
        <f>B93/B94</f>
        <v>1</v>
      </c>
      <c r="C96" s="3" t="s">
        <v>48</v>
      </c>
      <c r="D96" s="3"/>
      <c r="E96" s="3"/>
      <c r="F96" s="3"/>
      <c r="G96" s="3"/>
    </row>
    <row r="97" spans="1:7" ht="19.5" customHeight="1" thickBot="1" x14ac:dyDescent="0.35">
      <c r="A97" s="95"/>
      <c r="B97" s="95"/>
      <c r="C97" s="3"/>
      <c r="D97" s="3"/>
      <c r="E97" s="3"/>
      <c r="F97" s="3"/>
      <c r="G97" s="3"/>
    </row>
    <row r="98" spans="1:7" ht="27" customHeight="1" thickBot="1" x14ac:dyDescent="0.45">
      <c r="A98" s="44" t="s">
        <v>47</v>
      </c>
      <c r="B98" s="43"/>
      <c r="C98" s="3"/>
      <c r="D98" s="42" t="s">
        <v>46</v>
      </c>
      <c r="E98" s="94"/>
      <c r="F98" s="231" t="s">
        <v>45</v>
      </c>
      <c r="G98" s="233"/>
    </row>
    <row r="99" spans="1:7" ht="26.25" customHeight="1" x14ac:dyDescent="0.4">
      <c r="A99" s="23" t="s">
        <v>44</v>
      </c>
      <c r="B99" s="28"/>
      <c r="C99" s="93" t="s">
        <v>43</v>
      </c>
      <c r="D99" s="91" t="s">
        <v>23</v>
      </c>
      <c r="E99" s="92" t="s">
        <v>42</v>
      </c>
      <c r="F99" s="91" t="s">
        <v>23</v>
      </c>
      <c r="G99" s="90" t="s">
        <v>42</v>
      </c>
    </row>
    <row r="100" spans="1:7" ht="26.25" customHeight="1" x14ac:dyDescent="0.4">
      <c r="A100" s="23" t="s">
        <v>41</v>
      </c>
      <c r="B100" s="28"/>
      <c r="C100" s="89">
        <v>1</v>
      </c>
      <c r="D100" s="88"/>
      <c r="E100" s="87" t="str">
        <f>IF(ISBLANK(D100),"-",$D$110/$D$107*D100)</f>
        <v>-</v>
      </c>
      <c r="F100" s="86"/>
      <c r="G100" s="85" t="str">
        <f>IF(ISBLANK(F100),"-",$D$110/$F$107*F100)</f>
        <v>-</v>
      </c>
    </row>
    <row r="101" spans="1:7" ht="26.25" customHeight="1" x14ac:dyDescent="0.4">
      <c r="A101" s="23" t="s">
        <v>40</v>
      </c>
      <c r="B101" s="28"/>
      <c r="C101" s="22">
        <v>2</v>
      </c>
      <c r="D101" s="83"/>
      <c r="E101" s="82" t="str">
        <f>IF(ISBLANK(D101),"-",$D$110/$D$107*D101)</f>
        <v>-</v>
      </c>
      <c r="F101" s="84"/>
      <c r="G101" s="80" t="str">
        <f>IF(ISBLANK(F101),"-",$D$110/$F$107*F101)</f>
        <v>-</v>
      </c>
    </row>
    <row r="102" spans="1:7" ht="26.25" customHeight="1" x14ac:dyDescent="0.4">
      <c r="A102" s="23" t="s">
        <v>39</v>
      </c>
      <c r="B102" s="28"/>
      <c r="C102" s="22">
        <v>3</v>
      </c>
      <c r="D102" s="83"/>
      <c r="E102" s="82" t="str">
        <f>IF(ISBLANK(D102),"-",$D$110/$D$107*D102)</f>
        <v>-</v>
      </c>
      <c r="F102" s="81"/>
      <c r="G102" s="80" t="str">
        <f>IF(ISBLANK(F102),"-",$D$110/$F$107*F102)</f>
        <v>-</v>
      </c>
    </row>
    <row r="103" spans="1:7" ht="26.25" customHeight="1" x14ac:dyDescent="0.4">
      <c r="A103" s="23" t="s">
        <v>38</v>
      </c>
      <c r="B103" s="28">
        <v>1</v>
      </c>
      <c r="C103" s="79">
        <v>4</v>
      </c>
      <c r="D103" s="78"/>
      <c r="E103" s="77" t="str">
        <f>IF(ISBLANK(D103),"-",$D$110/$D$107*D103)</f>
        <v>-</v>
      </c>
      <c r="F103" s="76"/>
      <c r="G103" s="75" t="str">
        <f>IF(ISBLANK(F103),"-",$D$110/$F$107*F103)</f>
        <v>-</v>
      </c>
    </row>
    <row r="104" spans="1:7" ht="27" customHeight="1" thickBot="1" x14ac:dyDescent="0.45">
      <c r="A104" s="23" t="s">
        <v>37</v>
      </c>
      <c r="B104" s="28">
        <v>1</v>
      </c>
      <c r="C104" s="74" t="s">
        <v>12</v>
      </c>
      <c r="D104" s="72" t="e">
        <f>AVERAGE(D100:D103)</f>
        <v>#DIV/0!</v>
      </c>
      <c r="E104" s="73" t="e">
        <f>AVERAGE(E100:E103)</f>
        <v>#DIV/0!</v>
      </c>
      <c r="F104" s="72" t="e">
        <f>AVERAGE(F100:F103)</f>
        <v>#DIV/0!</v>
      </c>
      <c r="G104" s="71" t="e">
        <f>AVERAGE(G100:G103)</f>
        <v>#DIV/0!</v>
      </c>
    </row>
    <row r="105" spans="1:7" ht="26.25" customHeight="1" x14ac:dyDescent="0.4">
      <c r="A105" s="23" t="s">
        <v>36</v>
      </c>
      <c r="B105" s="28">
        <v>1</v>
      </c>
      <c r="C105" s="70" t="s">
        <v>35</v>
      </c>
      <c r="D105" s="69">
        <v>25.01</v>
      </c>
      <c r="E105" s="3"/>
      <c r="F105" s="68">
        <v>24.43</v>
      </c>
      <c r="G105" s="3"/>
    </row>
    <row r="106" spans="1:7" ht="26.25" customHeight="1" x14ac:dyDescent="0.4">
      <c r="A106" s="23" t="s">
        <v>34</v>
      </c>
      <c r="B106" s="28">
        <v>1</v>
      </c>
      <c r="C106" s="64" t="s">
        <v>33</v>
      </c>
      <c r="D106" s="58">
        <f>D105*$B$96</f>
        <v>25.01</v>
      </c>
      <c r="E106" s="13"/>
      <c r="F106" s="67">
        <f>F105*$B$96</f>
        <v>24.43</v>
      </c>
      <c r="G106" s="3"/>
    </row>
    <row r="107" spans="1:7" ht="19.5" customHeight="1" thickBot="1" x14ac:dyDescent="0.35">
      <c r="A107" s="23" t="s">
        <v>32</v>
      </c>
      <c r="B107" s="22" t="e">
        <f>(B106/B105)*(B104/B103)*(B102/B101)*(B100/B99)*B98</f>
        <v>#DIV/0!</v>
      </c>
      <c r="C107" s="64" t="s">
        <v>31</v>
      </c>
      <c r="D107" s="66">
        <f>D106*$B$91/100</f>
        <v>24.58483</v>
      </c>
      <c r="E107" s="63"/>
      <c r="F107" s="65">
        <f>F106*$B$91/100</f>
        <v>24.014690000000002</v>
      </c>
      <c r="G107" s="3"/>
    </row>
    <row r="108" spans="1:7" ht="19.5" customHeight="1" thickBot="1" x14ac:dyDescent="0.35">
      <c r="A108" s="234" t="s">
        <v>9</v>
      </c>
      <c r="B108" s="235"/>
      <c r="C108" s="64" t="s">
        <v>30</v>
      </c>
      <c r="D108" s="58" t="e">
        <f>D107/$B$107</f>
        <v>#DIV/0!</v>
      </c>
      <c r="E108" s="63"/>
      <c r="F108" s="62" t="e">
        <f>F107/$B$107</f>
        <v>#DIV/0!</v>
      </c>
      <c r="G108" s="46"/>
    </row>
    <row r="109" spans="1:7" ht="19.5" customHeight="1" thickBot="1" x14ac:dyDescent="0.35">
      <c r="A109" s="236"/>
      <c r="B109" s="237"/>
      <c r="C109" s="61" t="s">
        <v>29</v>
      </c>
      <c r="D109" s="60">
        <f>$B$56/$B$125</f>
        <v>5.9999999999999995E-5</v>
      </c>
      <c r="E109" s="3"/>
      <c r="F109" s="57"/>
      <c r="G109" s="52"/>
    </row>
    <row r="110" spans="1:7" ht="18.75" customHeight="1" x14ac:dyDescent="0.3">
      <c r="A110" s="3"/>
      <c r="B110" s="3"/>
      <c r="C110" s="59" t="s">
        <v>28</v>
      </c>
      <c r="D110" s="58" t="e">
        <f>D109*$B$107</f>
        <v>#DIV/0!</v>
      </c>
      <c r="E110" s="3"/>
      <c r="F110" s="57"/>
      <c r="G110" s="46"/>
    </row>
    <row r="111" spans="1:7" ht="19.5" customHeight="1" thickBot="1" x14ac:dyDescent="0.35">
      <c r="A111" s="3"/>
      <c r="B111" s="3"/>
      <c r="C111" s="56" t="s">
        <v>27</v>
      </c>
      <c r="D111" s="55" t="e">
        <f>D110/B96</f>
        <v>#DIV/0!</v>
      </c>
      <c r="E111" s="3"/>
      <c r="F111" s="47"/>
      <c r="G111" s="46"/>
    </row>
    <row r="112" spans="1:7" ht="18.75" customHeight="1" x14ac:dyDescent="0.3">
      <c r="A112" s="3"/>
      <c r="B112" s="3"/>
      <c r="C112" s="54" t="s">
        <v>26</v>
      </c>
      <c r="D112" s="53" t="e">
        <f>AVERAGE(E100:E103,G100:G103)</f>
        <v>#DIV/0!</v>
      </c>
      <c r="E112" s="3"/>
      <c r="F112" s="47"/>
      <c r="G112" s="52"/>
    </row>
    <row r="113" spans="1:7" ht="18.75" customHeight="1" x14ac:dyDescent="0.3">
      <c r="A113" s="3"/>
      <c r="B113" s="3"/>
      <c r="C113" s="51" t="s">
        <v>10</v>
      </c>
      <c r="D113" s="50" t="e">
        <f>STDEV(E100:E103,G100:G103)/D112</f>
        <v>#DIV/0!</v>
      </c>
      <c r="E113" s="3"/>
      <c r="F113" s="47"/>
      <c r="G113" s="46"/>
    </row>
    <row r="114" spans="1:7" ht="19.5" customHeight="1" thickBot="1" x14ac:dyDescent="0.35">
      <c r="A114" s="3"/>
      <c r="B114" s="3"/>
      <c r="C114" s="49" t="s">
        <v>8</v>
      </c>
      <c r="D114" s="48">
        <f>COUNT(E100:E103,G100:G103)</f>
        <v>0</v>
      </c>
      <c r="E114" s="3"/>
      <c r="F114" s="47"/>
      <c r="G114" s="46"/>
    </row>
    <row r="115" spans="1:7" ht="19.5" customHeight="1" thickBot="1" x14ac:dyDescent="0.35">
      <c r="A115" s="45"/>
      <c r="B115" s="45"/>
      <c r="C115" s="45"/>
      <c r="D115" s="45"/>
      <c r="E115" s="45"/>
      <c r="F115" s="3"/>
      <c r="G115" s="3"/>
    </row>
    <row r="116" spans="1:7" ht="26.25" customHeight="1" x14ac:dyDescent="0.4">
      <c r="A116" s="44" t="s">
        <v>25</v>
      </c>
      <c r="B116" s="43">
        <v>500</v>
      </c>
      <c r="C116" s="42" t="s">
        <v>24</v>
      </c>
      <c r="D116" s="41" t="s">
        <v>23</v>
      </c>
      <c r="E116" s="40" t="s">
        <v>22</v>
      </c>
      <c r="F116" s="39" t="s">
        <v>21</v>
      </c>
      <c r="G116" s="3"/>
    </row>
    <row r="117" spans="1:7" ht="26.25" customHeight="1" x14ac:dyDescent="0.4">
      <c r="A117" s="23" t="s">
        <v>20</v>
      </c>
      <c r="B117" s="28">
        <v>1</v>
      </c>
      <c r="C117" s="27">
        <v>1</v>
      </c>
      <c r="D117" s="36"/>
      <c r="E117" s="38" t="str">
        <f t="shared" ref="E117:E122" si="3">IF(ISBLANK(D117),"-",D117/$D$112*$D$109*$B$125)</f>
        <v>-</v>
      </c>
      <c r="F117" s="37" t="str">
        <f t="shared" ref="F117:F122" si="4">IF(ISBLANK(D117), "-", E117/$B$56)</f>
        <v>-</v>
      </c>
      <c r="G117" s="3"/>
    </row>
    <row r="118" spans="1:7" ht="26.25" customHeight="1" x14ac:dyDescent="0.4">
      <c r="A118" s="23" t="s">
        <v>19</v>
      </c>
      <c r="B118" s="28">
        <v>1</v>
      </c>
      <c r="C118" s="27">
        <v>2</v>
      </c>
      <c r="D118" s="36"/>
      <c r="E118" s="35" t="str">
        <f t="shared" si="3"/>
        <v>-</v>
      </c>
      <c r="F118" s="34" t="str">
        <f t="shared" si="4"/>
        <v>-</v>
      </c>
      <c r="G118" s="3"/>
    </row>
    <row r="119" spans="1:7" ht="26.25" customHeight="1" x14ac:dyDescent="0.4">
      <c r="A119" s="23" t="s">
        <v>18</v>
      </c>
      <c r="B119" s="28">
        <v>1</v>
      </c>
      <c r="C119" s="27">
        <v>3</v>
      </c>
      <c r="D119" s="36"/>
      <c r="E119" s="35" t="str">
        <f t="shared" si="3"/>
        <v>-</v>
      </c>
      <c r="F119" s="34" t="str">
        <f t="shared" si="4"/>
        <v>-</v>
      </c>
      <c r="G119" s="3"/>
    </row>
    <row r="120" spans="1:7" ht="26.25" customHeight="1" x14ac:dyDescent="0.4">
      <c r="A120" s="23" t="s">
        <v>17</v>
      </c>
      <c r="B120" s="28">
        <v>1</v>
      </c>
      <c r="C120" s="27">
        <v>4</v>
      </c>
      <c r="D120" s="36"/>
      <c r="E120" s="35" t="str">
        <f t="shared" si="3"/>
        <v>-</v>
      </c>
      <c r="F120" s="34" t="str">
        <f t="shared" si="4"/>
        <v>-</v>
      </c>
      <c r="G120" s="3"/>
    </row>
    <row r="121" spans="1:7" ht="26.25" customHeight="1" x14ac:dyDescent="0.4">
      <c r="A121" s="23" t="s">
        <v>16</v>
      </c>
      <c r="B121" s="28">
        <v>1</v>
      </c>
      <c r="C121" s="27">
        <v>5</v>
      </c>
      <c r="D121" s="36"/>
      <c r="E121" s="35" t="str">
        <f t="shared" si="3"/>
        <v>-</v>
      </c>
      <c r="F121" s="34" t="str">
        <f t="shared" si="4"/>
        <v>-</v>
      </c>
      <c r="G121" s="3"/>
    </row>
    <row r="122" spans="1:7" ht="26.25" customHeight="1" x14ac:dyDescent="0.4">
      <c r="A122" s="23" t="s">
        <v>15</v>
      </c>
      <c r="B122" s="28">
        <v>1</v>
      </c>
      <c r="C122" s="33">
        <v>6</v>
      </c>
      <c r="D122" s="32"/>
      <c r="E122" s="31" t="str">
        <f t="shared" si="3"/>
        <v>-</v>
      </c>
      <c r="F122" s="30" t="str">
        <f t="shared" si="4"/>
        <v>-</v>
      </c>
      <c r="G122" s="3"/>
    </row>
    <row r="123" spans="1:7" ht="26.25" customHeight="1" x14ac:dyDescent="0.4">
      <c r="A123" s="23" t="s">
        <v>14</v>
      </c>
      <c r="B123" s="28">
        <v>1</v>
      </c>
      <c r="C123" s="27"/>
      <c r="D123" s="13"/>
      <c r="E123" s="3"/>
      <c r="F123" s="29"/>
      <c r="G123" s="3"/>
    </row>
    <row r="124" spans="1:7" ht="26.25" customHeight="1" x14ac:dyDescent="0.4">
      <c r="A124" s="23" t="s">
        <v>13</v>
      </c>
      <c r="B124" s="28">
        <v>1</v>
      </c>
      <c r="C124" s="27"/>
      <c r="D124" s="26"/>
      <c r="E124" s="25" t="s">
        <v>12</v>
      </c>
      <c r="F124" s="24" t="e">
        <f>AVERAGE(F117:F122)</f>
        <v>#DIV/0!</v>
      </c>
      <c r="G124" s="3"/>
    </row>
    <row r="125" spans="1:7" ht="27" customHeight="1" thickBot="1" x14ac:dyDescent="0.45">
      <c r="A125" s="23" t="s">
        <v>11</v>
      </c>
      <c r="B125" s="22">
        <f>(B124/B123)*(B122/B121)*(B120/B119)*(B118/B117)*B116</f>
        <v>500</v>
      </c>
      <c r="C125" s="21"/>
      <c r="D125" s="20"/>
      <c r="E125" s="12" t="s">
        <v>10</v>
      </c>
      <c r="F125" s="19" t="e">
        <f>STDEV(F117:F122)/F124</f>
        <v>#DIV/0!</v>
      </c>
      <c r="G125" s="3"/>
    </row>
    <row r="126" spans="1:7" ht="27" customHeight="1" thickBot="1" x14ac:dyDescent="0.45">
      <c r="A126" s="234" t="s">
        <v>9</v>
      </c>
      <c r="B126" s="235"/>
      <c r="C126" s="18"/>
      <c r="D126" s="17"/>
      <c r="E126" s="16" t="s">
        <v>8</v>
      </c>
      <c r="F126" s="15">
        <f>COUNT(F117:F122)</f>
        <v>0</v>
      </c>
      <c r="G126" s="3"/>
    </row>
    <row r="127" spans="1:7" ht="19.5" customHeight="1" thickBot="1" x14ac:dyDescent="0.35">
      <c r="A127" s="236"/>
      <c r="B127" s="237"/>
      <c r="C127" s="3"/>
      <c r="D127" s="3"/>
      <c r="E127" s="3"/>
      <c r="F127" s="13"/>
      <c r="G127" s="3"/>
    </row>
    <row r="128" spans="1:7" ht="18.75" customHeight="1" x14ac:dyDescent="0.3">
      <c r="A128" s="14"/>
      <c r="B128" s="14"/>
      <c r="C128" s="3"/>
      <c r="D128" s="3"/>
      <c r="E128" s="3"/>
      <c r="F128" s="13"/>
      <c r="G128" s="3"/>
    </row>
    <row r="129" spans="1:7" ht="18.75" customHeight="1" x14ac:dyDescent="0.3">
      <c r="A129" s="5" t="s">
        <v>7</v>
      </c>
      <c r="B129" s="12" t="s">
        <v>6</v>
      </c>
      <c r="C129" s="240" t="str">
        <f>B20</f>
        <v>Ethinyl estradiol</v>
      </c>
      <c r="D129" s="240"/>
      <c r="E129" s="3" t="s">
        <v>5</v>
      </c>
      <c r="F129" s="3"/>
      <c r="G129" s="11" t="e">
        <f>F124</f>
        <v>#DIV/0!</v>
      </c>
    </row>
    <row r="130" spans="1:7" ht="19.5" customHeight="1" thickBot="1" x14ac:dyDescent="0.35">
      <c r="A130" s="10"/>
      <c r="B130" s="10"/>
      <c r="C130" s="9"/>
      <c r="D130" s="9"/>
      <c r="E130" s="9"/>
      <c r="F130" s="9"/>
      <c r="G130" s="9"/>
    </row>
    <row r="131" spans="1:7" ht="18.75" customHeight="1" x14ac:dyDescent="0.3">
      <c r="A131" s="3"/>
      <c r="B131" s="243" t="s">
        <v>4</v>
      </c>
      <c r="C131" s="243"/>
      <c r="D131" s="3"/>
      <c r="E131" s="7" t="s">
        <v>3</v>
      </c>
      <c r="F131" s="8"/>
      <c r="G131" s="7" t="s">
        <v>2</v>
      </c>
    </row>
    <row r="132" spans="1:7" ht="48.75" customHeight="1" x14ac:dyDescent="0.3">
      <c r="A132" s="5" t="s">
        <v>1</v>
      </c>
      <c r="B132" s="6"/>
      <c r="C132" s="6"/>
      <c r="D132" s="3"/>
      <c r="E132" s="6"/>
      <c r="F132" s="3"/>
      <c r="G132" s="6"/>
    </row>
    <row r="133" spans="1:7" ht="46.5" customHeight="1" x14ac:dyDescent="0.3">
      <c r="A133" s="5" t="s">
        <v>0</v>
      </c>
      <c r="B133" s="4"/>
      <c r="C133" s="4"/>
      <c r="D133" s="3"/>
      <c r="E133" s="4"/>
      <c r="F133" s="3"/>
      <c r="G133" s="2"/>
    </row>
    <row r="250" spans="1:1" x14ac:dyDescent="0.2">
      <c r="A250" s="1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A46:B47"/>
    <mergeCell ref="A68:B69"/>
    <mergeCell ref="C74:D74"/>
    <mergeCell ref="B26:C26"/>
    <mergeCell ref="A1:G7"/>
    <mergeCell ref="A8:G14"/>
    <mergeCell ref="A16:G16"/>
    <mergeCell ref="B18:C18"/>
    <mergeCell ref="B20:C20"/>
    <mergeCell ref="B27:C27"/>
    <mergeCell ref="C29:G29"/>
    <mergeCell ref="C31:G31"/>
    <mergeCell ref="C32:G32"/>
    <mergeCell ref="D36:E36"/>
    <mergeCell ref="F36:G36"/>
    <mergeCell ref="B78:C78"/>
    <mergeCell ref="B87:C87"/>
    <mergeCell ref="C129:D129"/>
    <mergeCell ref="B131:C131"/>
    <mergeCell ref="C90:G90"/>
    <mergeCell ref="C93:G93"/>
    <mergeCell ref="C94:G94"/>
    <mergeCell ref="F98:G98"/>
    <mergeCell ref="A108:B109"/>
    <mergeCell ref="A126:B127"/>
    <mergeCell ref="B88:C88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paperSize="9" scale="24" orientation="portrait" r:id="rId1"/>
  <headerFooter>
    <oddHeader>&amp;LVer 2&amp;CPage &amp;P of &amp;N&amp;R&amp;D &amp;T</oddHeader>
    <oddFooter>&amp;LNQCL/ADDO/014</oddFooter>
  </headerFooter>
  <rowBreaks count="1" manualBreakCount="1">
    <brk id="8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SST 2</vt:lpstr>
      <vt:lpstr>136 levonoregstrel</vt:lpstr>
      <vt:lpstr>136 ethinyl estradiol</vt:lpstr>
      <vt:lpstr>'136 ethinyl estradiol'!Print_Area</vt:lpstr>
      <vt:lpstr>'136 levonoregstrel'!Print_Area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User</cp:lastModifiedBy>
  <cp:lastPrinted>2016-07-22T15:41:13Z</cp:lastPrinted>
  <dcterms:created xsi:type="dcterms:W3CDTF">2016-07-01T07:08:37Z</dcterms:created>
  <dcterms:modified xsi:type="dcterms:W3CDTF">2016-10-26T13:12:58Z</dcterms:modified>
</cp:coreProperties>
</file>