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2"/>
  </bookViews>
  <sheets>
    <sheet name="SST " sheetId="10" r:id="rId1"/>
    <sheet name="SST 2" sheetId="11" r:id="rId2"/>
    <sheet name="Levonorgestrel" sheetId="4" r:id="rId3"/>
    <sheet name="Ethinylestradiol" sheetId="1" r:id="rId4"/>
  </sheets>
  <externalReferences>
    <externalReference r:id="rId5"/>
    <externalReference r:id="rId6"/>
  </externalReferences>
  <definedNames>
    <definedName name="_xlnm.Print_Area" localSheetId="3">Ethinylestradiol!$A$1:$I$140</definedName>
    <definedName name="_xlnm.Print_Area" localSheetId="2">Levonorgestrel!$A$1:$I$140</definedName>
  </definedNames>
  <calcPr calcId="144525"/>
</workbook>
</file>

<file path=xl/calcChain.xml><?xml version="1.0" encoding="utf-8"?>
<calcChain xmlns="http://schemas.openxmlformats.org/spreadsheetml/2006/main">
  <c r="B23" i="1" l="1"/>
  <c r="B55" i="11" l="1"/>
  <c r="G53" i="11"/>
  <c r="D53" i="11"/>
  <c r="C53" i="11"/>
  <c r="B53" i="11"/>
  <c r="B54" i="11" s="1"/>
  <c r="B32" i="11"/>
  <c r="G30" i="11"/>
  <c r="F30" i="11"/>
  <c r="E30" i="11"/>
  <c r="D30" i="11"/>
  <c r="C30" i="11"/>
  <c r="B30" i="11"/>
  <c r="B31" i="11" s="1"/>
  <c r="B21" i="11"/>
  <c r="B20" i="11"/>
  <c r="B19" i="11"/>
  <c r="B18" i="11"/>
  <c r="B17" i="11"/>
  <c r="B55" i="10"/>
  <c r="B54" i="10"/>
  <c r="G53" i="10"/>
  <c r="E53" i="10"/>
  <c r="D53" i="10"/>
  <c r="C53" i="10"/>
  <c r="B53" i="10"/>
  <c r="B44" i="10"/>
  <c r="B43" i="10"/>
  <c r="B42" i="10"/>
  <c r="B41" i="10"/>
  <c r="B32" i="10"/>
  <c r="G30" i="10"/>
  <c r="F30" i="10"/>
  <c r="E30" i="10"/>
  <c r="D30" i="10"/>
  <c r="C30" i="10"/>
  <c r="B30" i="10"/>
  <c r="B31" i="10" s="1"/>
  <c r="B21" i="10"/>
  <c r="B20" i="10"/>
  <c r="B19" i="10"/>
  <c r="B18" i="10"/>
  <c r="B17" i="10"/>
  <c r="C129" i="4" l="1"/>
  <c r="B125" i="4"/>
  <c r="D109" i="4" s="1"/>
  <c r="B107" i="4"/>
  <c r="D106" i="4"/>
  <c r="D107" i="4" s="1"/>
  <c r="F104" i="4"/>
  <c r="D104" i="4"/>
  <c r="G103" i="4"/>
  <c r="E103" i="4"/>
  <c r="B96" i="4"/>
  <c r="B91" i="4"/>
  <c r="B90" i="4"/>
  <c r="B89" i="4"/>
  <c r="B88" i="4"/>
  <c r="B87" i="4"/>
  <c r="C74" i="4"/>
  <c r="B67" i="4"/>
  <c r="C56" i="4"/>
  <c r="B55" i="4"/>
  <c r="B45" i="4"/>
  <c r="D48" i="4" s="1"/>
  <c r="D44" i="4"/>
  <c r="D45" i="4" s="1"/>
  <c r="E40" i="4" s="1"/>
  <c r="F42" i="4"/>
  <c r="D42" i="4"/>
  <c r="G41" i="4"/>
  <c r="E41" i="4"/>
  <c r="B34" i="4"/>
  <c r="F44" i="4" s="1"/>
  <c r="F45" i="4" s="1"/>
  <c r="G40" i="4" s="1"/>
  <c r="B30" i="4"/>
  <c r="F106" i="4" l="1"/>
  <c r="F107" i="4" s="1"/>
  <c r="F108" i="4" s="1"/>
  <c r="D108" i="4"/>
  <c r="D110" i="4"/>
  <c r="F46" i="4"/>
  <c r="D46" i="4"/>
  <c r="G39" i="4"/>
  <c r="E39" i="4"/>
  <c r="D49" i="4"/>
  <c r="E38" i="4"/>
  <c r="G38" i="4"/>
  <c r="G42" i="4" s="1"/>
  <c r="G102" i="4" l="1"/>
  <c r="D111" i="4"/>
  <c r="E100" i="4"/>
  <c r="E102" i="4"/>
  <c r="E101" i="4"/>
  <c r="G100" i="4"/>
  <c r="G101" i="4"/>
  <c r="D52" i="4"/>
  <c r="D50" i="4"/>
  <c r="E42" i="4"/>
  <c r="B30" i="1"/>
  <c r="B34" i="1"/>
  <c r="D44" i="1" s="1"/>
  <c r="E41" i="1"/>
  <c r="G41" i="1"/>
  <c r="D42" i="1"/>
  <c r="F42" i="1"/>
  <c r="F44" i="1"/>
  <c r="F45" i="1" s="1"/>
  <c r="B45" i="1"/>
  <c r="D48" i="1" s="1"/>
  <c r="B55" i="1"/>
  <c r="C56" i="1"/>
  <c r="B67" i="1"/>
  <c r="C74" i="1"/>
  <c r="B87" i="1"/>
  <c r="B88" i="1"/>
  <c r="B89" i="1"/>
  <c r="B91" i="1" s="1"/>
  <c r="F107" i="1" s="1"/>
  <c r="B90" i="1"/>
  <c r="B96" i="1"/>
  <c r="E103" i="1"/>
  <c r="G103" i="1"/>
  <c r="D104" i="1"/>
  <c r="F104" i="1"/>
  <c r="D106" i="1"/>
  <c r="F106" i="1"/>
  <c r="B107" i="1"/>
  <c r="D110" i="1" s="1"/>
  <c r="D109" i="1"/>
  <c r="B125" i="1"/>
  <c r="C129" i="1"/>
  <c r="F108" i="1" l="1"/>
  <c r="E68" i="4"/>
  <c r="G68" i="4" s="1"/>
  <c r="E65" i="4"/>
  <c r="G65" i="4" s="1"/>
  <c r="E62" i="4"/>
  <c r="G62" i="4" s="1"/>
  <c r="E67" i="4"/>
  <c r="G67" i="4" s="1"/>
  <c r="E63" i="4"/>
  <c r="G63" i="4" s="1"/>
  <c r="E66" i="4"/>
  <c r="G66" i="4" s="1"/>
  <c r="E64" i="4"/>
  <c r="G64" i="4" s="1"/>
  <c r="D45" i="1"/>
  <c r="E38" i="1" s="1"/>
  <c r="G104" i="4"/>
  <c r="D114" i="4"/>
  <c r="D112" i="4"/>
  <c r="E121" i="4" s="1"/>
  <c r="F121" i="4" s="1"/>
  <c r="E104" i="4"/>
  <c r="E59" i="4"/>
  <c r="D51" i="4"/>
  <c r="E61" i="4"/>
  <c r="E60" i="4"/>
  <c r="F46" i="1"/>
  <c r="G39" i="1"/>
  <c r="E40" i="1"/>
  <c r="D49" i="1"/>
  <c r="G38" i="1"/>
  <c r="G40" i="1"/>
  <c r="G100" i="1"/>
  <c r="G104" i="1" s="1"/>
  <c r="D107" i="1"/>
  <c r="D108" i="1" s="1"/>
  <c r="G101" i="1"/>
  <c r="E100" i="1"/>
  <c r="E102" i="1"/>
  <c r="D111" i="1"/>
  <c r="G102" i="1"/>
  <c r="E39" i="1" l="1"/>
  <c r="D52" i="1" s="1"/>
  <c r="D46" i="1"/>
  <c r="E101" i="1"/>
  <c r="D114" i="1" s="1"/>
  <c r="E122" i="4"/>
  <c r="F122" i="4" s="1"/>
  <c r="E118" i="4"/>
  <c r="F118" i="4" s="1"/>
  <c r="E120" i="4"/>
  <c r="F120" i="4" s="1"/>
  <c r="D113" i="4"/>
  <c r="E117" i="4"/>
  <c r="F117" i="4" s="1"/>
  <c r="E119" i="4"/>
  <c r="F119" i="4" s="1"/>
  <c r="E72" i="4"/>
  <c r="G59" i="4"/>
  <c r="E70" i="4"/>
  <c r="G60" i="4"/>
  <c r="G61" i="4"/>
  <c r="E104" i="1"/>
  <c r="D112" i="1"/>
  <c r="G42" i="1"/>
  <c r="E42" i="1" l="1"/>
  <c r="D50" i="1"/>
  <c r="D51" i="1" s="1"/>
  <c r="F67" i="4"/>
  <c r="F68" i="4"/>
  <c r="F65" i="4"/>
  <c r="F66" i="4"/>
  <c r="F63" i="4"/>
  <c r="F64" i="4"/>
  <c r="E71" i="4"/>
  <c r="F62" i="4"/>
  <c r="F124" i="4"/>
  <c r="G129" i="4" s="1"/>
  <c r="F126" i="4"/>
  <c r="G70" i="4"/>
  <c r="C81" i="4"/>
  <c r="G72" i="4"/>
  <c r="F61" i="4"/>
  <c r="F60" i="4"/>
  <c r="F59" i="4"/>
  <c r="E62" i="1"/>
  <c r="E68" i="1"/>
  <c r="E65" i="1"/>
  <c r="E60" i="1"/>
  <c r="E59" i="1"/>
  <c r="E63" i="1"/>
  <c r="E64" i="1"/>
  <c r="E117" i="1"/>
  <c r="F117" i="1" s="1"/>
  <c r="E119" i="1"/>
  <c r="F119" i="1" s="1"/>
  <c r="E121" i="1"/>
  <c r="F121" i="1" s="1"/>
  <c r="D113" i="1"/>
  <c r="E118" i="1"/>
  <c r="F118" i="1" s="1"/>
  <c r="E122" i="1"/>
  <c r="F122" i="1" s="1"/>
  <c r="E120" i="1"/>
  <c r="F120" i="1" s="1"/>
  <c r="E61" i="1" l="1"/>
  <c r="G61" i="1" s="1"/>
  <c r="E66" i="1"/>
  <c r="G66" i="1" s="1"/>
  <c r="E67" i="1"/>
  <c r="G67" i="1" s="1"/>
  <c r="F125" i="4"/>
  <c r="F70" i="4"/>
  <c r="F71" i="4" s="1"/>
  <c r="F72" i="4"/>
  <c r="G74" i="4"/>
  <c r="G71" i="4"/>
  <c r="C79" i="4"/>
  <c r="C82" i="4" s="1"/>
  <c r="G63" i="1"/>
  <c r="G62" i="1"/>
  <c r="G68" i="1"/>
  <c r="F124" i="1"/>
  <c r="F126" i="1"/>
  <c r="G60" i="1"/>
  <c r="G59" i="1"/>
  <c r="G64" i="1"/>
  <c r="G65" i="1"/>
  <c r="E72" i="1" l="1"/>
  <c r="E70" i="1"/>
  <c r="F63" i="1" s="1"/>
  <c r="C83" i="4"/>
  <c r="G129" i="1"/>
  <c r="F125" i="1"/>
  <c r="G70" i="1"/>
  <c r="G71" i="1" s="1"/>
  <c r="C81" i="1"/>
  <c r="G72" i="1"/>
  <c r="F68" i="1" l="1"/>
  <c r="F65" i="1"/>
  <c r="F67" i="1"/>
  <c r="F64" i="1"/>
  <c r="F60" i="1"/>
  <c r="F62" i="1"/>
  <c r="E71" i="1"/>
  <c r="F59" i="1"/>
  <c r="F61" i="1"/>
  <c r="F66" i="1"/>
  <c r="G74" i="1"/>
  <c r="C79" i="1"/>
  <c r="C82" i="1"/>
  <c r="F72" i="1" l="1"/>
  <c r="F70" i="1"/>
  <c r="F71" i="1" s="1"/>
  <c r="C83" i="1"/>
</calcChain>
</file>

<file path=xl/sharedStrings.xml><?xml version="1.0" encoding="utf-8"?>
<sst xmlns="http://schemas.openxmlformats.org/spreadsheetml/2006/main" count="419" uniqueCount="127">
  <si>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</si>
  <si>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</si>
  <si>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</si>
  <si>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</si>
  <si>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</si>
  <si>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</si>
  <si>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</si>
  <si>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</si>
  <si>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</si>
  <si>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</si>
  <si>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</si>
  <si>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</si>
  <si>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</si>
  <si>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</si>
  <si>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</si>
  <si>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</si>
  <si>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</si>
  <si>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</si>
  <si>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</si>
  <si>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</si>
  <si>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</si>
  <si>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</si>
  <si>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</si>
  <si>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</si>
  <si>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</si>
  <si>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</si>
  <si>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</si>
  <si>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</si>
  <si>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</si>
  <si>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</si>
  <si>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</si>
  <si>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</si>
  <si>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</si>
  <si>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</si>
  <si>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</si>
  <si>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</si>
  <si>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</si>
  <si>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</si>
  <si>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</si>
  <si>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</si>
  <si>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</si>
  <si>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</si>
  <si>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</si>
  <si>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</si>
  <si>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</si>
  <si>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</si>
  <si>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</si>
  <si>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</si>
  <si>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</si>
  <si>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</si>
  <si>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</si>
  <si>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</si>
  <si>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</si>
  <si>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</si>
  <si>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</si>
  <si>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</si>
  <si>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</si>
  <si>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</si>
  <si>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</si>
  <si>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</si>
  <si>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</si>
  <si>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</si>
  <si>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</si>
  <si>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</si>
  <si>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</si>
  <si>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</si>
  <si>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</si>
  <si>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</si>
  <si>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</si>
  <si>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</si>
  <si>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</si>
  <si>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</si>
  <si>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</si>
  <si>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</si>
  <si>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</si>
  <si>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</si>
  <si>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</si>
  <si>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</si>
  <si>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</si>
  <si>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</si>
  <si>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</si>
  <si>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</si>
  <si>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</si>
  <si>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</si>
  <si>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</si>
  <si>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</si>
  <si>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</si>
  <si>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</si>
  <si>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</si>
  <si>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</si>
  <si>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</si>
  <si>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</si>
  <si>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</si>
  <si>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</si>
  <si>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</si>
  <si>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</si>
  <si>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</si>
  <si>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MICROLUT</t>
  </si>
  <si>
    <t>NDQD2016061138</t>
  </si>
  <si>
    <t>Levonorgestrel BP 0.03</t>
  </si>
  <si>
    <t>Each tablet contains levonorgestrel 0.03mg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</si>
  <si>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</si>
  <si>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</si>
  <si>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</si>
  <si>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</si>
  <si>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</si>
  <si>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</si>
  <si>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</si>
  <si>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</si>
  <si>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</si>
  <si>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</si>
  <si>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</si>
  <si>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</si>
  <si>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</si>
  <si>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</si>
  <si>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</si>
  <si>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</si>
  <si>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</si>
  <si>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</si>
  <si>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</si>
  <si>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WRS/E1-2</t>
  </si>
  <si>
    <t>25th July 2016</t>
  </si>
  <si>
    <t>Relative Ret. Time</t>
  </si>
  <si>
    <t>RESOLUTION</t>
  </si>
  <si>
    <t>The Resolution should be NLT 2.5 between the two peaks</t>
  </si>
  <si>
    <t>The Relative Retention times are about 0.7 and 1.0 for ethinyl estradiol and Levonorgestrel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</si>
  <si>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3.0%.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</si>
</sst>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47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48" xfId="0" applyFont="1" applyFill="1" applyBorder="1" applyAlignment="1">
      <alignment horizontal="left"/>
    </xf>
    <xf numFmtId="10" fontId="8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7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611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61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2"/>
      <sheetName val="136 levonoregstrel"/>
      <sheetName val="136 ethinyl estradiol"/>
    </sheetNames>
    <sheetDataSet>
      <sheetData sheetId="0"/>
      <sheetData sheetId="1"/>
      <sheetData sheetId="2">
        <row r="18">
          <cell r="B18" t="str">
            <v>MICROGYNON ED FE</v>
          </cell>
          <cell r="C18"/>
        </row>
      </sheetData>
      <sheetData sheetId="3">
        <row r="18">
          <cell r="B18" t="str">
            <v>MICROGYNON ED FE</v>
          </cell>
          <cell r="C18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(3)"/>
      <sheetName val="131 levonoregstrel"/>
      <sheetName val="131 ethinyl estradiol"/>
    </sheetNames>
    <sheetDataSet>
      <sheetData sheetId="0"/>
      <sheetData sheetId="1"/>
      <sheetData sheetId="2">
        <row r="26">
          <cell r="B26" t="str">
            <v xml:space="preserve">Levornorgestrel </v>
          </cell>
          <cell r="C26"/>
        </row>
        <row r="28">
          <cell r="B28">
            <v>99.7</v>
          </cell>
        </row>
        <row r="43">
          <cell r="D43">
            <v>19.29</v>
          </cell>
        </row>
        <row r="46">
          <cell r="D46">
            <v>1.5385703999999998E-2</v>
          </cell>
        </row>
        <row r="87">
          <cell r="B87" t="str">
            <v xml:space="preserve">Levornorgestrel </v>
          </cell>
          <cell r="C87"/>
        </row>
        <row r="89">
          <cell r="B89">
            <v>99.7</v>
          </cell>
        </row>
        <row r="105">
          <cell r="D105">
            <v>19.29</v>
          </cell>
        </row>
        <row r="108">
          <cell r="D108">
            <v>4.6157111999999988E-4</v>
          </cell>
        </row>
      </sheetData>
      <sheetData sheetId="3">
        <row r="26">
          <cell r="B26" t="str">
            <v>ETHINYL ESTRADIOL</v>
          </cell>
          <cell r="C26"/>
        </row>
        <row r="28">
          <cell r="B28">
            <v>99.8</v>
          </cell>
        </row>
        <row r="43">
          <cell r="D43">
            <v>14.69</v>
          </cell>
        </row>
        <row r="46">
          <cell r="D46">
            <v>2.9321239999999999E-3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13" workbookViewId="0">
      <selection activeCell="G24" sqref="G24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0" t="s">
        <v>102</v>
      </c>
      <c r="B15" s="220"/>
      <c r="C15" s="220"/>
      <c r="D15" s="220"/>
      <c r="E15" s="220"/>
      <c r="F15" s="220"/>
      <c r="G15" s="220"/>
    </row>
    <row r="16" spans="1:8" ht="16.5" customHeight="1" x14ac:dyDescent="0.3">
      <c r="A16" s="138" t="s">
        <v>69</v>
      </c>
      <c r="B16" s="164" t="s">
        <v>103</v>
      </c>
    </row>
    <row r="17" spans="1:7" ht="16.5" customHeight="1" x14ac:dyDescent="0.3">
      <c r="A17" s="165" t="s">
        <v>104</v>
      </c>
      <c r="B17" s="166" t="str">
        <f>'[1]136 levonoregstrel'!B18:C18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169" t="str">
        <f>'[2]131 levonoregstrel'!B26:C26</f>
        <v xml:space="preserve">Levornorgestrel 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'[2]131 levonoregstrel'!B28</f>
        <v>99.7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105</v>
      </c>
      <c r="B20" s="202">
        <f>'[2]131 levonoregstrel'!D43</f>
        <v>19.29</v>
      </c>
      <c r="C20" s="104"/>
      <c r="D20" s="104"/>
      <c r="E20" s="104"/>
      <c r="F20" s="104"/>
      <c r="G20" s="217"/>
    </row>
    <row r="21" spans="1:7" ht="16.5" customHeight="1" x14ac:dyDescent="0.3">
      <c r="A21" s="165" t="s">
        <v>106</v>
      </c>
      <c r="B21" s="203">
        <f>'[2]131 levonoregstrel'!D46</f>
        <v>1.5385703999999998E-2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107</v>
      </c>
      <c r="B23" s="171" t="s">
        <v>108</v>
      </c>
      <c r="C23" s="170" t="s">
        <v>109</v>
      </c>
      <c r="D23" s="170" t="s">
        <v>110</v>
      </c>
      <c r="E23" s="170" t="s">
        <v>111</v>
      </c>
      <c r="F23" s="218" t="s">
        <v>122</v>
      </c>
      <c r="G23" s="218" t="s">
        <v>123</v>
      </c>
    </row>
    <row r="24" spans="1:7" ht="16.5" customHeight="1" x14ac:dyDescent="0.3">
      <c r="A24" s="172">
        <v>1</v>
      </c>
      <c r="B24" s="173">
        <v>6233843</v>
      </c>
      <c r="C24" s="173">
        <v>7221.27</v>
      </c>
      <c r="D24" s="174">
        <v>1.0900000000000001</v>
      </c>
      <c r="E24" s="175">
        <v>10.19</v>
      </c>
      <c r="F24" s="175">
        <v>1.5860000000000001</v>
      </c>
      <c r="G24" s="175">
        <v>9.42</v>
      </c>
    </row>
    <row r="25" spans="1:7" ht="16.5" customHeight="1" x14ac:dyDescent="0.3">
      <c r="A25" s="172">
        <v>2</v>
      </c>
      <c r="B25" s="173">
        <v>6252597</v>
      </c>
      <c r="C25" s="173">
        <v>7126.54</v>
      </c>
      <c r="D25" s="174">
        <v>1.1000000000000001</v>
      </c>
      <c r="E25" s="174">
        <v>10.199999999999999</v>
      </c>
      <c r="F25" s="174">
        <v>1.5860000000000001</v>
      </c>
      <c r="G25" s="174">
        <v>9.35</v>
      </c>
    </row>
    <row r="26" spans="1:7" ht="16.5" customHeight="1" x14ac:dyDescent="0.3">
      <c r="A26" s="172">
        <v>3</v>
      </c>
      <c r="B26" s="173">
        <v>6256712</v>
      </c>
      <c r="C26" s="173">
        <v>6910.44</v>
      </c>
      <c r="D26" s="174">
        <v>1.1100000000000001</v>
      </c>
      <c r="E26" s="174">
        <v>10.199999999999999</v>
      </c>
      <c r="F26" s="174">
        <v>1.5860000000000001</v>
      </c>
      <c r="G26" s="174">
        <v>9.2200000000000006</v>
      </c>
    </row>
    <row r="27" spans="1:7" ht="16.5" customHeight="1" x14ac:dyDescent="0.3">
      <c r="A27" s="172">
        <v>4</v>
      </c>
      <c r="B27" s="173">
        <v>6268445</v>
      </c>
      <c r="C27" s="173">
        <v>7088.83</v>
      </c>
      <c r="D27" s="174">
        <v>1.1000000000000001</v>
      </c>
      <c r="E27" s="174">
        <v>10.210000000000001</v>
      </c>
      <c r="F27" s="174">
        <v>1.5860000000000001</v>
      </c>
      <c r="G27" s="174">
        <v>9.34</v>
      </c>
    </row>
    <row r="28" spans="1:7" ht="16.5" customHeight="1" x14ac:dyDescent="0.3">
      <c r="A28" s="172">
        <v>5</v>
      </c>
      <c r="B28" s="173">
        <v>6262199</v>
      </c>
      <c r="C28" s="173">
        <v>6922.63</v>
      </c>
      <c r="D28" s="174">
        <v>1.1000000000000001</v>
      </c>
      <c r="E28" s="174">
        <v>10.210000000000001</v>
      </c>
      <c r="F28" s="174">
        <v>1.5860000000000001</v>
      </c>
      <c r="G28" s="174">
        <v>9.24</v>
      </c>
    </row>
    <row r="29" spans="1:7" ht="16.5" customHeight="1" x14ac:dyDescent="0.3">
      <c r="A29" s="172">
        <v>6</v>
      </c>
      <c r="B29" s="176"/>
      <c r="C29" s="176"/>
      <c r="D29" s="177"/>
      <c r="E29" s="177"/>
      <c r="F29" s="177"/>
      <c r="G29" s="177"/>
    </row>
    <row r="30" spans="1:7" ht="16.5" customHeight="1" x14ac:dyDescent="0.3">
      <c r="A30" s="178" t="s">
        <v>112</v>
      </c>
      <c r="B30" s="179">
        <f t="shared" ref="B30:G30" si="0">AVERAGE(B24:B29)</f>
        <v>6254759.2000000002</v>
      </c>
      <c r="C30" s="180">
        <f t="shared" si="0"/>
        <v>7053.942</v>
      </c>
      <c r="D30" s="181">
        <f t="shared" si="0"/>
        <v>1.1000000000000001</v>
      </c>
      <c r="E30" s="181">
        <f t="shared" si="0"/>
        <v>10.202</v>
      </c>
      <c r="F30" s="181">
        <f t="shared" si="0"/>
        <v>1.5860000000000001</v>
      </c>
      <c r="G30" s="181">
        <f t="shared" si="0"/>
        <v>9.3140000000000001</v>
      </c>
    </row>
    <row r="31" spans="1:7" ht="16.5" customHeight="1" x14ac:dyDescent="0.3">
      <c r="A31" s="182" t="s">
        <v>113</v>
      </c>
      <c r="B31" s="183">
        <f>(STDEV(B24:B29)/B30)</f>
        <v>2.0977399801264929E-3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5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114</v>
      </c>
      <c r="B34" s="191" t="s">
        <v>115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116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117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124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125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118</v>
      </c>
    </row>
    <row r="41" spans="1:7" ht="16.5" customHeight="1" x14ac:dyDescent="0.3">
      <c r="A41" s="168" t="s">
        <v>59</v>
      </c>
      <c r="B41" s="165" t="str">
        <f>'[2]131 levonoregstrel'!B87:C87</f>
        <v xml:space="preserve">Levornorgestrel </v>
      </c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>
        <f>'[2]131 levonoregstrel'!B89</f>
        <v>99.7</v>
      </c>
      <c r="C42" s="104"/>
      <c r="D42" s="104"/>
      <c r="E42" s="104"/>
      <c r="F42" s="104"/>
      <c r="G42" s="104"/>
    </row>
    <row r="43" spans="1:7" ht="16.5" customHeight="1" x14ac:dyDescent="0.3">
      <c r="A43" s="165" t="s">
        <v>105</v>
      </c>
      <c r="B43" s="169">
        <f>'[2]131 levonoregstrel'!D105</f>
        <v>19.29</v>
      </c>
      <c r="C43" s="104"/>
      <c r="D43" s="104"/>
      <c r="E43" s="104"/>
      <c r="F43" s="104"/>
      <c r="G43" s="104"/>
    </row>
    <row r="44" spans="1:7" ht="16.5" customHeight="1" x14ac:dyDescent="0.3">
      <c r="A44" s="165" t="s">
        <v>106</v>
      </c>
      <c r="B44" s="193">
        <f>'[2]131 levonoregstrel'!D108</f>
        <v>4.6157111999999988E-4</v>
      </c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107</v>
      </c>
      <c r="B46" s="171" t="s">
        <v>108</v>
      </c>
      <c r="C46" s="170" t="s">
        <v>109</v>
      </c>
      <c r="D46" s="170" t="s">
        <v>110</v>
      </c>
      <c r="E46" s="170" t="s">
        <v>111</v>
      </c>
      <c r="F46" s="218" t="s">
        <v>122</v>
      </c>
      <c r="G46" s="218" t="s">
        <v>123</v>
      </c>
    </row>
    <row r="47" spans="1:7" ht="16.5" customHeight="1" x14ac:dyDescent="0.3">
      <c r="A47" s="172">
        <v>1</v>
      </c>
      <c r="B47" s="204">
        <v>822036</v>
      </c>
      <c r="C47" s="204">
        <v>8396.2000000000007</v>
      </c>
      <c r="D47" s="205">
        <v>1.1000000000000001</v>
      </c>
      <c r="E47" s="206">
        <v>6</v>
      </c>
      <c r="F47" s="175"/>
      <c r="G47" s="175"/>
    </row>
    <row r="48" spans="1:7" ht="16.5" customHeight="1" x14ac:dyDescent="0.3">
      <c r="A48" s="172">
        <v>2</v>
      </c>
      <c r="B48" s="204">
        <v>818142</v>
      </c>
      <c r="C48" s="204">
        <v>8437.2000000000007</v>
      </c>
      <c r="D48" s="205">
        <v>1.2</v>
      </c>
      <c r="E48" s="205">
        <v>6</v>
      </c>
      <c r="F48" s="174"/>
      <c r="G48" s="174"/>
    </row>
    <row r="49" spans="1:9" ht="16.5" customHeight="1" x14ac:dyDescent="0.3">
      <c r="A49" s="172">
        <v>3</v>
      </c>
      <c r="B49" s="204">
        <v>818470</v>
      </c>
      <c r="C49" s="204">
        <v>8390.2999999999993</v>
      </c>
      <c r="D49" s="205">
        <v>1.2</v>
      </c>
      <c r="E49" s="205">
        <v>6</v>
      </c>
      <c r="F49" s="174"/>
      <c r="G49" s="174"/>
    </row>
    <row r="50" spans="1:9" ht="16.5" customHeight="1" x14ac:dyDescent="0.3">
      <c r="A50" s="172">
        <v>4</v>
      </c>
      <c r="B50" s="204">
        <v>817352</v>
      </c>
      <c r="C50" s="204">
        <v>8429.7000000000007</v>
      </c>
      <c r="D50" s="205">
        <v>1.2</v>
      </c>
      <c r="E50" s="205">
        <v>6</v>
      </c>
      <c r="F50" s="174"/>
      <c r="G50" s="174"/>
    </row>
    <row r="51" spans="1:9" ht="16.5" customHeight="1" x14ac:dyDescent="0.3">
      <c r="A51" s="172">
        <v>5</v>
      </c>
      <c r="B51" s="204">
        <v>819930</v>
      </c>
      <c r="C51" s="204">
        <v>8339.2000000000007</v>
      </c>
      <c r="D51" s="205">
        <v>1.1000000000000001</v>
      </c>
      <c r="E51" s="205">
        <v>6</v>
      </c>
      <c r="F51" s="174"/>
      <c r="G51" s="174"/>
    </row>
    <row r="52" spans="1:9" ht="16.5" customHeight="1" x14ac:dyDescent="0.3">
      <c r="A52" s="172">
        <v>6</v>
      </c>
      <c r="B52" s="207">
        <v>817218</v>
      </c>
      <c r="C52" s="207">
        <v>8351.5</v>
      </c>
      <c r="D52" s="208">
        <v>1.1000000000000001</v>
      </c>
      <c r="E52" s="208">
        <v>6</v>
      </c>
      <c r="F52" s="177"/>
      <c r="G52" s="177"/>
    </row>
    <row r="53" spans="1:9" ht="16.5" customHeight="1" x14ac:dyDescent="0.3">
      <c r="A53" s="178" t="s">
        <v>112</v>
      </c>
      <c r="B53" s="179">
        <f>AVERAGE(B47:B52)</f>
        <v>818858</v>
      </c>
      <c r="C53" s="180">
        <f>AVERAGE(C47:C52)</f>
        <v>8390.6833333333343</v>
      </c>
      <c r="D53" s="181">
        <f>AVERAGE(D47:D52)</f>
        <v>1.1500000000000001</v>
      </c>
      <c r="E53" s="181">
        <f>AVERAGE(E47:E52)</f>
        <v>6</v>
      </c>
      <c r="F53" s="181"/>
      <c r="G53" s="181" t="e">
        <f>AVERAGE(G47:G52)</f>
        <v>#DIV/0!</v>
      </c>
    </row>
    <row r="54" spans="1:9" ht="16.5" customHeight="1" x14ac:dyDescent="0.3">
      <c r="A54" s="182" t="s">
        <v>113</v>
      </c>
      <c r="B54" s="183">
        <f>(STDEV(B47:B52)/B53)</f>
        <v>2.2431593838487308E-3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6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114</v>
      </c>
      <c r="B57" s="191" t="s">
        <v>126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116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117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9"/>
      <c r="F60" s="219"/>
      <c r="H60" s="1"/>
      <c r="I60" s="1"/>
    </row>
    <row r="61" spans="1:9" ht="15" customHeight="1" x14ac:dyDescent="0.3">
      <c r="B61" s="221" t="s">
        <v>4</v>
      </c>
      <c r="C61" s="221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16" workbookViewId="0">
      <selection activeCell="G24" sqref="G24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0" t="s">
        <v>102</v>
      </c>
      <c r="B15" s="220"/>
      <c r="C15" s="220"/>
      <c r="D15" s="220"/>
      <c r="E15" s="220"/>
      <c r="F15" s="220"/>
      <c r="G15" s="220"/>
    </row>
    <row r="16" spans="1:8" ht="16.5" customHeight="1" x14ac:dyDescent="0.3">
      <c r="A16" s="138" t="s">
        <v>69</v>
      </c>
      <c r="B16" s="164" t="s">
        <v>103</v>
      </c>
    </row>
    <row r="17" spans="1:7" ht="16.5" customHeight="1" x14ac:dyDescent="0.3">
      <c r="A17" s="165" t="s">
        <v>104</v>
      </c>
      <c r="B17" s="166" t="str">
        <f>'[1]136 ethinyl estradiol'!B18:C18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216" t="str">
        <f>'[2]131 ethinyl estradiol'!B26:C26</f>
        <v>ETHINYL ESTRADIOL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'[2]131 ethinyl estradiol'!B28</f>
        <v>99.8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105</v>
      </c>
      <c r="B20" s="202">
        <f>'[2]131 ethinyl estradiol'!D43</f>
        <v>14.69</v>
      </c>
      <c r="C20" s="104"/>
      <c r="D20" s="104"/>
      <c r="E20" s="104"/>
      <c r="F20" s="104"/>
      <c r="G20" s="217"/>
    </row>
    <row r="21" spans="1:7" ht="16.5" customHeight="1" x14ac:dyDescent="0.3">
      <c r="A21" s="165" t="s">
        <v>106</v>
      </c>
      <c r="B21" s="203">
        <f>'[2]131 ethinyl estradiol'!D46</f>
        <v>2.9321239999999999E-3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107</v>
      </c>
      <c r="B23" s="171" t="s">
        <v>108</v>
      </c>
      <c r="C23" s="170" t="s">
        <v>109</v>
      </c>
      <c r="D23" s="170" t="s">
        <v>110</v>
      </c>
      <c r="E23" s="170" t="s">
        <v>111</v>
      </c>
      <c r="F23" s="218" t="s">
        <v>122</v>
      </c>
      <c r="G23" s="218" t="s">
        <v>123</v>
      </c>
    </row>
    <row r="24" spans="1:7" ht="16.5" customHeight="1" x14ac:dyDescent="0.3">
      <c r="A24" s="172">
        <v>1</v>
      </c>
      <c r="B24" s="173">
        <v>2592256</v>
      </c>
      <c r="C24" s="173">
        <v>6448.77</v>
      </c>
      <c r="D24" s="174">
        <v>1.08</v>
      </c>
      <c r="E24" s="175">
        <v>6.43</v>
      </c>
      <c r="F24" s="175">
        <v>1</v>
      </c>
      <c r="G24" s="175">
        <v>10.199999999999999</v>
      </c>
    </row>
    <row r="25" spans="1:7" ht="16.5" customHeight="1" x14ac:dyDescent="0.3">
      <c r="A25" s="172">
        <v>2</v>
      </c>
      <c r="B25" s="173">
        <v>2584726</v>
      </c>
      <c r="C25" s="173">
        <v>6361.39</v>
      </c>
      <c r="D25" s="174">
        <v>1.08</v>
      </c>
      <c r="E25" s="174">
        <v>6.43</v>
      </c>
      <c r="F25" s="174">
        <v>1</v>
      </c>
      <c r="G25" s="174">
        <v>10.199999999999999</v>
      </c>
    </row>
    <row r="26" spans="1:7" ht="16.5" customHeight="1" x14ac:dyDescent="0.3">
      <c r="A26" s="172">
        <v>3</v>
      </c>
      <c r="B26" s="173">
        <v>2575407</v>
      </c>
      <c r="C26" s="173">
        <v>6221.13</v>
      </c>
      <c r="D26" s="174">
        <v>1.08</v>
      </c>
      <c r="E26" s="174">
        <v>6.44</v>
      </c>
      <c r="F26" s="174">
        <v>1</v>
      </c>
      <c r="G26" s="174">
        <v>10.14</v>
      </c>
    </row>
    <row r="27" spans="1:7" ht="16.5" customHeight="1" x14ac:dyDescent="0.3">
      <c r="A27" s="172">
        <v>4</v>
      </c>
      <c r="B27" s="173">
        <v>2572857</v>
      </c>
      <c r="C27" s="173">
        <v>6359.07</v>
      </c>
      <c r="D27" s="174">
        <v>1.1000000000000001</v>
      </c>
      <c r="E27" s="174">
        <v>6.44</v>
      </c>
      <c r="F27" s="174">
        <v>1</v>
      </c>
      <c r="G27" s="174">
        <v>10.27</v>
      </c>
    </row>
    <row r="28" spans="1:7" ht="16.5" customHeight="1" x14ac:dyDescent="0.3">
      <c r="A28" s="172">
        <v>5</v>
      </c>
      <c r="B28" s="173">
        <v>2569907</v>
      </c>
      <c r="C28" s="173">
        <v>6244.67</v>
      </c>
      <c r="D28" s="174">
        <v>1.0900000000000001</v>
      </c>
      <c r="E28" s="174">
        <v>6.44</v>
      </c>
      <c r="F28" s="174">
        <v>1</v>
      </c>
      <c r="G28" s="174">
        <v>10.15</v>
      </c>
    </row>
    <row r="29" spans="1:7" ht="16.5" customHeight="1" x14ac:dyDescent="0.3">
      <c r="A29" s="172">
        <v>6</v>
      </c>
      <c r="B29" s="176"/>
      <c r="C29" s="176"/>
      <c r="D29" s="177"/>
      <c r="E29" s="177"/>
      <c r="F29" s="177"/>
      <c r="G29" s="177"/>
    </row>
    <row r="30" spans="1:7" ht="16.5" customHeight="1" x14ac:dyDescent="0.3">
      <c r="A30" s="178" t="s">
        <v>112</v>
      </c>
      <c r="B30" s="179">
        <f t="shared" ref="B30:G30" si="0">AVERAGE(B24:B29)</f>
        <v>2579030.6</v>
      </c>
      <c r="C30" s="180">
        <f t="shared" si="0"/>
        <v>6327.0059999999994</v>
      </c>
      <c r="D30" s="181">
        <f t="shared" si="0"/>
        <v>1.0859999999999999</v>
      </c>
      <c r="E30" s="181">
        <f t="shared" si="0"/>
        <v>6.4359999999999999</v>
      </c>
      <c r="F30" s="181">
        <f t="shared" si="0"/>
        <v>1</v>
      </c>
      <c r="G30" s="181">
        <f t="shared" si="0"/>
        <v>10.192</v>
      </c>
    </row>
    <row r="31" spans="1:7" ht="16.5" customHeight="1" x14ac:dyDescent="0.3">
      <c r="A31" s="182" t="s">
        <v>113</v>
      </c>
      <c r="B31" s="183">
        <f>(STDEV(B24:B29)/B30)</f>
        <v>3.5844316009753636E-3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5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114</v>
      </c>
      <c r="B34" s="191" t="s">
        <v>115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116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117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124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125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118</v>
      </c>
    </row>
    <row r="41" spans="1:7" ht="16.5" customHeight="1" x14ac:dyDescent="0.3">
      <c r="A41" s="168" t="s">
        <v>59</v>
      </c>
      <c r="B41" s="165"/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/>
      <c r="C42" s="104"/>
      <c r="D42" s="104"/>
      <c r="E42" s="104"/>
      <c r="F42" s="104"/>
      <c r="G42" s="104"/>
    </row>
    <row r="43" spans="1:7" ht="16.5" customHeight="1" x14ac:dyDescent="0.3">
      <c r="A43" s="165" t="s">
        <v>105</v>
      </c>
      <c r="B43" s="169"/>
      <c r="C43" s="104"/>
      <c r="D43" s="104"/>
      <c r="E43" s="104"/>
      <c r="F43" s="104"/>
      <c r="G43" s="104"/>
    </row>
    <row r="44" spans="1:7" ht="16.5" customHeight="1" x14ac:dyDescent="0.3">
      <c r="A44" s="165" t="s">
        <v>106</v>
      </c>
      <c r="B44" s="193"/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107</v>
      </c>
      <c r="B46" s="171" t="s">
        <v>108</v>
      </c>
      <c r="C46" s="170" t="s">
        <v>109</v>
      </c>
      <c r="D46" s="170" t="s">
        <v>110</v>
      </c>
      <c r="E46" s="170" t="s">
        <v>111</v>
      </c>
      <c r="F46" s="218" t="s">
        <v>122</v>
      </c>
      <c r="G46" s="218" t="s">
        <v>123</v>
      </c>
    </row>
    <row r="47" spans="1:7" ht="16.5" customHeight="1" x14ac:dyDescent="0.3">
      <c r="A47" s="172">
        <v>1</v>
      </c>
      <c r="B47" s="204"/>
      <c r="C47" s="204"/>
      <c r="D47" s="205"/>
      <c r="E47" s="206"/>
      <c r="F47" s="175"/>
      <c r="G47" s="175"/>
    </row>
    <row r="48" spans="1:7" ht="16.5" customHeight="1" x14ac:dyDescent="0.3">
      <c r="A48" s="172">
        <v>2</v>
      </c>
      <c r="B48" s="204"/>
      <c r="C48" s="204"/>
      <c r="D48" s="205"/>
      <c r="E48" s="205"/>
      <c r="F48" s="174"/>
      <c r="G48" s="174"/>
    </row>
    <row r="49" spans="1:9" ht="16.5" customHeight="1" x14ac:dyDescent="0.3">
      <c r="A49" s="172">
        <v>3</v>
      </c>
      <c r="B49" s="204"/>
      <c r="C49" s="204"/>
      <c r="D49" s="205"/>
      <c r="E49" s="205"/>
      <c r="F49" s="174"/>
      <c r="G49" s="174"/>
    </row>
    <row r="50" spans="1:9" ht="16.5" customHeight="1" x14ac:dyDescent="0.3">
      <c r="A50" s="172">
        <v>4</v>
      </c>
      <c r="B50" s="204"/>
      <c r="C50" s="204"/>
      <c r="D50" s="205"/>
      <c r="E50" s="205"/>
      <c r="F50" s="174"/>
      <c r="G50" s="174"/>
    </row>
    <row r="51" spans="1:9" ht="16.5" customHeight="1" x14ac:dyDescent="0.3">
      <c r="A51" s="172">
        <v>5</v>
      </c>
      <c r="B51" s="204"/>
      <c r="C51" s="204"/>
      <c r="D51" s="205"/>
      <c r="E51" s="205"/>
      <c r="F51" s="174"/>
      <c r="G51" s="174"/>
    </row>
    <row r="52" spans="1:9" ht="16.5" customHeight="1" x14ac:dyDescent="0.3">
      <c r="A52" s="172">
        <v>6</v>
      </c>
      <c r="B52" s="207"/>
      <c r="C52" s="207"/>
      <c r="D52" s="208"/>
      <c r="E52" s="208"/>
      <c r="F52" s="177"/>
      <c r="G52" s="177"/>
    </row>
    <row r="53" spans="1:9" ht="16.5" customHeight="1" x14ac:dyDescent="0.3">
      <c r="A53" s="178" t="s">
        <v>112</v>
      </c>
      <c r="B53" s="179" t="e">
        <f>AVERAGE(B47:B52)</f>
        <v>#DIV/0!</v>
      </c>
      <c r="C53" s="180" t="e">
        <f>AVERAGE(C47:C52)</f>
        <v>#DIV/0!</v>
      </c>
      <c r="D53" s="181" t="e">
        <f>AVERAGE(D47:D52)</f>
        <v>#DIV/0!</v>
      </c>
      <c r="E53" s="181"/>
      <c r="F53" s="181"/>
      <c r="G53" s="181" t="e">
        <f>AVERAGE(G47:G52)</f>
        <v>#DIV/0!</v>
      </c>
    </row>
    <row r="54" spans="1:9" ht="16.5" customHeight="1" x14ac:dyDescent="0.3">
      <c r="A54" s="182" t="s">
        <v>113</v>
      </c>
      <c r="B54" s="183" t="e">
        <f>(STDEV(B47:B52)/B53)</f>
        <v>#DIV/0!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0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114</v>
      </c>
      <c r="B57" s="191" t="s">
        <v>126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116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117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9"/>
      <c r="F60" s="219"/>
      <c r="H60" s="1"/>
      <c r="I60" s="1"/>
    </row>
    <row r="61" spans="1:9" ht="15" customHeight="1" x14ac:dyDescent="0.3">
      <c r="B61" s="221" t="s">
        <v>4</v>
      </c>
      <c r="C61" s="221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94" zoomScale="60" zoomScaleNormal="70" workbookViewId="0">
      <selection activeCell="C95" sqref="C95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43" t="s">
        <v>96</v>
      </c>
      <c r="B1" s="243"/>
      <c r="C1" s="243"/>
      <c r="D1" s="243"/>
      <c r="E1" s="243"/>
      <c r="F1" s="243"/>
      <c r="G1" s="243"/>
    </row>
    <row r="2" spans="1:7" x14ac:dyDescent="0.2">
      <c r="A2" s="243"/>
      <c r="B2" s="243"/>
      <c r="C2" s="243"/>
      <c r="D2" s="243"/>
      <c r="E2" s="243"/>
      <c r="F2" s="243"/>
      <c r="G2" s="243"/>
    </row>
    <row r="3" spans="1:7" x14ac:dyDescent="0.2">
      <c r="A3" s="243"/>
      <c r="B3" s="243"/>
      <c r="C3" s="243"/>
      <c r="D3" s="243"/>
      <c r="E3" s="243"/>
      <c r="F3" s="243"/>
      <c r="G3" s="243"/>
    </row>
    <row r="4" spans="1:7" x14ac:dyDescent="0.2">
      <c r="A4" s="243"/>
      <c r="B4" s="243"/>
      <c r="C4" s="243"/>
      <c r="D4" s="243"/>
      <c r="E4" s="243"/>
      <c r="F4" s="243"/>
      <c r="G4" s="243"/>
    </row>
    <row r="5" spans="1:7" x14ac:dyDescent="0.2">
      <c r="A5" s="243"/>
      <c r="B5" s="243"/>
      <c r="C5" s="243"/>
      <c r="D5" s="243"/>
      <c r="E5" s="243"/>
      <c r="F5" s="243"/>
      <c r="G5" s="243"/>
    </row>
    <row r="6" spans="1:7" x14ac:dyDescent="0.2">
      <c r="A6" s="243"/>
      <c r="B6" s="243"/>
      <c r="C6" s="243"/>
      <c r="D6" s="243"/>
      <c r="E6" s="243"/>
      <c r="F6" s="243"/>
      <c r="G6" s="243"/>
    </row>
    <row r="7" spans="1:7" x14ac:dyDescent="0.2">
      <c r="A7" s="243"/>
      <c r="B7" s="243"/>
      <c r="C7" s="243"/>
      <c r="D7" s="243"/>
      <c r="E7" s="243"/>
      <c r="F7" s="243"/>
      <c r="G7" s="243"/>
    </row>
    <row r="8" spans="1:7" x14ac:dyDescent="0.2">
      <c r="A8" s="244" t="s">
        <v>95</v>
      </c>
      <c r="B8" s="244"/>
      <c r="C8" s="244"/>
      <c r="D8" s="244"/>
      <c r="E8" s="244"/>
      <c r="F8" s="244"/>
      <c r="G8" s="244"/>
    </row>
    <row r="9" spans="1:7" x14ac:dyDescent="0.2">
      <c r="A9" s="244"/>
      <c r="B9" s="244"/>
      <c r="C9" s="244"/>
      <c r="D9" s="244"/>
      <c r="E9" s="244"/>
      <c r="F9" s="244"/>
      <c r="G9" s="244"/>
    </row>
    <row r="10" spans="1:7" x14ac:dyDescent="0.2">
      <c r="A10" s="244"/>
      <c r="B10" s="244"/>
      <c r="C10" s="244"/>
      <c r="D10" s="244"/>
      <c r="E10" s="244"/>
      <c r="F10" s="244"/>
      <c r="G10" s="244"/>
    </row>
    <row r="11" spans="1:7" x14ac:dyDescent="0.2">
      <c r="A11" s="244"/>
      <c r="B11" s="244"/>
      <c r="C11" s="244"/>
      <c r="D11" s="244"/>
      <c r="E11" s="244"/>
      <c r="F11" s="244"/>
      <c r="G11" s="244"/>
    </row>
    <row r="12" spans="1:7" x14ac:dyDescent="0.2">
      <c r="A12" s="244"/>
      <c r="B12" s="244"/>
      <c r="C12" s="244"/>
      <c r="D12" s="244"/>
      <c r="E12" s="244"/>
      <c r="F12" s="244"/>
      <c r="G12" s="244"/>
    </row>
    <row r="13" spans="1:7" x14ac:dyDescent="0.2">
      <c r="A13" s="244"/>
      <c r="B13" s="244"/>
      <c r="C13" s="244"/>
      <c r="D13" s="244"/>
      <c r="E13" s="244"/>
      <c r="F13" s="244"/>
      <c r="G13" s="244"/>
    </row>
    <row r="14" spans="1:7" x14ac:dyDescent="0.2">
      <c r="A14" s="244"/>
      <c r="B14" s="244"/>
      <c r="C14" s="244"/>
      <c r="D14" s="244"/>
      <c r="E14" s="244"/>
      <c r="F14" s="244"/>
      <c r="G14" s="244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45" t="s">
        <v>94</v>
      </c>
      <c r="B16" s="246"/>
      <c r="C16" s="246"/>
      <c r="D16" s="246"/>
      <c r="E16" s="246"/>
      <c r="F16" s="246"/>
      <c r="G16" s="246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42" t="s">
        <v>97</v>
      </c>
      <c r="C18" s="242"/>
      <c r="D18" s="161"/>
      <c r="E18" s="161"/>
      <c r="F18" s="3"/>
      <c r="G18" s="3"/>
    </row>
    <row r="19" spans="1:7" ht="26.25" customHeight="1" x14ac:dyDescent="0.4">
      <c r="A19" s="155" t="s">
        <v>91</v>
      </c>
      <c r="B19" s="211" t="s">
        <v>98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5" t="s">
        <v>99</v>
      </c>
      <c r="C20" s="235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100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101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121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42" t="s">
        <v>86</v>
      </c>
      <c r="C26" s="242"/>
      <c r="D26" s="3"/>
      <c r="E26" s="3"/>
      <c r="F26" s="3"/>
      <c r="G26" s="3"/>
    </row>
    <row r="27" spans="1:7" ht="26.25" customHeight="1" x14ac:dyDescent="0.4">
      <c r="A27" s="12" t="s">
        <v>58</v>
      </c>
      <c r="B27" s="235" t="s">
        <v>85</v>
      </c>
      <c r="C27" s="235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7" t="s">
        <v>84</v>
      </c>
      <c r="D29" s="228"/>
      <c r="E29" s="228"/>
      <c r="F29" s="228"/>
      <c r="G29" s="236"/>
    </row>
    <row r="30" spans="1:7" ht="19.5" customHeight="1" thickBot="1" x14ac:dyDescent="0.35">
      <c r="A30" s="12" t="s">
        <v>54</v>
      </c>
      <c r="B30" s="210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7" t="s">
        <v>83</v>
      </c>
      <c r="D31" s="228"/>
      <c r="E31" s="228"/>
      <c r="F31" s="228"/>
      <c r="G31" s="236"/>
    </row>
    <row r="32" spans="1:7" ht="27" customHeight="1" thickBot="1" x14ac:dyDescent="0.45">
      <c r="A32" s="12" t="s">
        <v>51</v>
      </c>
      <c r="B32" s="98">
        <v>1</v>
      </c>
      <c r="C32" s="227" t="s">
        <v>82</v>
      </c>
      <c r="D32" s="228"/>
      <c r="E32" s="228"/>
      <c r="F32" s="228"/>
      <c r="G32" s="236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210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50</v>
      </c>
      <c r="C36" s="3"/>
      <c r="D36" s="229" t="s">
        <v>46</v>
      </c>
      <c r="E36" s="237"/>
      <c r="F36" s="229" t="s">
        <v>45</v>
      </c>
      <c r="G36" s="230"/>
    </row>
    <row r="37" spans="1:7" ht="26.25" customHeight="1" x14ac:dyDescent="0.4">
      <c r="A37" s="23" t="s">
        <v>44</v>
      </c>
      <c r="B37" s="126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6293001</v>
      </c>
      <c r="E38" s="151">
        <f>IF(ISBLANK(D38),"-",$D$48/$D$45*D38)</f>
        <v>5844385.9355845312</v>
      </c>
      <c r="F38" s="88">
        <v>6003469</v>
      </c>
      <c r="G38" s="85">
        <f>IF(ISBLANK(F38),"-",$D$48/$F$45*F38)</f>
        <v>5728247.3371407976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6311031</v>
      </c>
      <c r="E39" s="150">
        <f>IF(ISBLANK(D39),"-",$D$48/$D$45*D39)</f>
        <v>5861130.614064415</v>
      </c>
      <c r="F39" s="83">
        <v>6003582</v>
      </c>
      <c r="G39" s="80">
        <f>IF(ISBLANK(F39),"-",$D$48/$F$45*F39)</f>
        <v>5728355.1567945844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6317515</v>
      </c>
      <c r="E40" s="150">
        <f>IF(ISBLANK(D40),"-",$D$48/$D$45*D40)</f>
        <v>5867152.3830751507</v>
      </c>
      <c r="F40" s="83">
        <v>6003083</v>
      </c>
      <c r="G40" s="80">
        <f>IF(ISBLANK(F40),"-",$D$48/$F$45*F40)</f>
        <v>5727879.0328367138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6307182.333333333</v>
      </c>
      <c r="E42" s="73">
        <f>AVERAGE(E38:E41)</f>
        <v>5857556.3109080316</v>
      </c>
      <c r="F42" s="148">
        <f>AVERAGE(F38:F41)</f>
        <v>6003378</v>
      </c>
      <c r="G42" s="147">
        <f>AVERAGE(G38:G41)</f>
        <v>5728160.5089240326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20.25</v>
      </c>
      <c r="E43" s="3"/>
      <c r="F43" s="68">
        <v>19.71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20.25</v>
      </c>
      <c r="E44" s="13"/>
      <c r="F44" s="67">
        <f>F43*$B$34</f>
        <v>19.71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1250</v>
      </c>
      <c r="C45" s="64" t="s">
        <v>31</v>
      </c>
      <c r="D45" s="65">
        <f>D44*$B$30/100</f>
        <v>20.189250000000001</v>
      </c>
      <c r="E45" s="63"/>
      <c r="F45" s="65">
        <f>F44*$B$30/100</f>
        <v>19.650870000000001</v>
      </c>
      <c r="G45" s="3"/>
    </row>
    <row r="46" spans="1:7" ht="19.5" customHeight="1" thickBot="1" x14ac:dyDescent="0.35">
      <c r="A46" s="231" t="s">
        <v>9</v>
      </c>
      <c r="B46" s="232"/>
      <c r="C46" s="64" t="s">
        <v>30</v>
      </c>
      <c r="D46" s="67">
        <f>D45/$B$45</f>
        <v>1.61514E-2</v>
      </c>
      <c r="E46" s="63"/>
      <c r="F46" s="62">
        <f>F45/$B$45</f>
        <v>1.5720695999999999E-2</v>
      </c>
      <c r="G46" s="3"/>
    </row>
    <row r="47" spans="1:7" ht="27" customHeight="1" thickBot="1" x14ac:dyDescent="0.45">
      <c r="A47" s="233"/>
      <c r="B47" s="234"/>
      <c r="C47" s="146" t="s">
        <v>29</v>
      </c>
      <c r="D47" s="145">
        <v>1.4999999999999999E-2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18.75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18.75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5792858.4099160321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1.2302181163226603E-2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0.15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6224818</v>
      </c>
      <c r="E59" s="38">
        <f t="shared" ref="E59:E68" si="0">IF(ISBLANK(D59),"-",D59/$D$50*$D$47*$B$67)</f>
        <v>0.16118514106985299</v>
      </c>
      <c r="F59" s="129">
        <f t="shared" ref="F59:F68" si="1">IF(ISBLANK(D59),"-",E59/$E$70*100)</f>
        <v>99.687901285561495</v>
      </c>
      <c r="G59" s="128">
        <f t="shared" ref="G59:G68" si="2">IF(ISBLANK(D59),"-",E59/$B$56*100)</f>
        <v>107.45676071323533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6230864</v>
      </c>
      <c r="E60" s="35">
        <f t="shared" si="0"/>
        <v>0.16134169590614031</v>
      </c>
      <c r="F60" s="124">
        <f t="shared" si="1"/>
        <v>99.78472549008805</v>
      </c>
      <c r="G60" s="29">
        <f t="shared" si="2"/>
        <v>107.56113060409353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6249701</v>
      </c>
      <c r="E61" s="35">
        <f t="shared" si="0"/>
        <v>0.16182946028773876</v>
      </c>
      <c r="F61" s="124">
        <f t="shared" si="1"/>
        <v>100.08639230131307</v>
      </c>
      <c r="G61" s="29">
        <f t="shared" si="2"/>
        <v>107.88630685849252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6240714</v>
      </c>
      <c r="E62" s="35">
        <f t="shared" si="0"/>
        <v>0.16159675133740561</v>
      </c>
      <c r="F62" s="124">
        <f t="shared" si="1"/>
        <v>99.942469190813554</v>
      </c>
      <c r="G62" s="29">
        <f t="shared" si="2"/>
        <v>107.73116755827041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6256379</v>
      </c>
      <c r="E63" s="35">
        <f t="shared" si="0"/>
        <v>0.16200238010195089</v>
      </c>
      <c r="F63" s="124">
        <f t="shared" si="1"/>
        <v>100.1933377260283</v>
      </c>
      <c r="G63" s="29">
        <f t="shared" si="2"/>
        <v>108.00158673463393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6257365</v>
      </c>
      <c r="E64" s="35">
        <f t="shared" si="0"/>
        <v>0.16202791153902985</v>
      </c>
      <c r="F64" s="124">
        <f t="shared" si="1"/>
        <v>100.20912811068976</v>
      </c>
      <c r="G64" s="29">
        <f t="shared" si="2"/>
        <v>108.01860769268656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6250088</v>
      </c>
      <c r="E65" s="35">
        <f t="shared" si="0"/>
        <v>0.1618394812473225</v>
      </c>
      <c r="F65" s="124">
        <f t="shared" si="1"/>
        <v>100.09258994721976</v>
      </c>
      <c r="G65" s="29">
        <f t="shared" si="2"/>
        <v>107.89298749821501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6205494</v>
      </c>
      <c r="E66" s="35">
        <f t="shared" si="0"/>
        <v>0.16068476633342957</v>
      </c>
      <c r="F66" s="124">
        <f t="shared" si="1"/>
        <v>99.378435369539204</v>
      </c>
      <c r="G66" s="29">
        <f t="shared" si="2"/>
        <v>107.12317755561971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6260418</v>
      </c>
      <c r="E67" s="35">
        <f t="shared" si="0"/>
        <v>0.1621069657757459</v>
      </c>
      <c r="F67" s="124">
        <f t="shared" si="1"/>
        <v>100.25802065062021</v>
      </c>
      <c r="G67" s="29">
        <f t="shared" si="2"/>
        <v>108.07131051716394</v>
      </c>
    </row>
    <row r="68" spans="1:7" ht="27" customHeight="1" thickBot="1" x14ac:dyDescent="0.45">
      <c r="A68" s="231" t="s">
        <v>9</v>
      </c>
      <c r="B68" s="238"/>
      <c r="C68" s="116">
        <v>10</v>
      </c>
      <c r="D68" s="130">
        <v>6267223</v>
      </c>
      <c r="E68" s="123">
        <f t="shared" si="0"/>
        <v>0.16228317412191443</v>
      </c>
      <c r="F68" s="122">
        <f t="shared" si="1"/>
        <v>100.3669999281265</v>
      </c>
      <c r="G68" s="121">
        <f t="shared" si="2"/>
        <v>108.18878274794295</v>
      </c>
    </row>
    <row r="69" spans="1:7" ht="19.5" customHeight="1" thickBot="1" x14ac:dyDescent="0.35">
      <c r="A69" s="233"/>
      <c r="B69" s="239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0.1616897727720531</v>
      </c>
      <c r="F70" s="119">
        <f>AVERAGE(F59:F68)</f>
        <v>99.999999999999972</v>
      </c>
      <c r="G70" s="118">
        <f>AVERAGE(G59:G68)</f>
        <v>107.7931818480354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3.0401302611851632E-3</v>
      </c>
      <c r="F71" s="117">
        <f>STDEV(F59:F68)/F70</f>
        <v>3.040130261185161E-3</v>
      </c>
      <c r="G71" s="19">
        <f>STDEV(G59:G68)/G70</f>
        <v>3.040130261185187E-3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22" t="str">
        <f>B20</f>
        <v>Levonorgestrel BP 0.03</v>
      </c>
      <c r="D74" s="222"/>
      <c r="E74" s="3" t="s">
        <v>70</v>
      </c>
      <c r="F74" s="3"/>
      <c r="G74" s="110">
        <f>G70</f>
        <v>107.7931818480354</v>
      </c>
    </row>
    <row r="75" spans="1:7" ht="18.75" customHeight="1" x14ac:dyDescent="0.3">
      <c r="A75" s="5"/>
      <c r="B75" s="12"/>
      <c r="C75" s="210"/>
      <c r="D75" s="210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0" t="s">
        <v>67</v>
      </c>
      <c r="C78" s="241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107.7931818480354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0.32770531408565023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101.5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7.0796746018409626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42" t="str">
        <f>B26</f>
        <v xml:space="preserve">Levornorgestrel </v>
      </c>
      <c r="C87" s="242"/>
      <c r="D87" s="3"/>
      <c r="E87" s="3"/>
      <c r="F87" s="3"/>
      <c r="G87" s="3"/>
    </row>
    <row r="88" spans="1:7" ht="26.25" customHeight="1" x14ac:dyDescent="0.4">
      <c r="A88" s="12" t="s">
        <v>58</v>
      </c>
      <c r="B88" s="235" t="str">
        <f>B27</f>
        <v>WRS/L34-1</v>
      </c>
      <c r="C88" s="235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24" t="s">
        <v>55</v>
      </c>
      <c r="D90" s="225"/>
      <c r="E90" s="225"/>
      <c r="F90" s="225"/>
      <c r="G90" s="226"/>
    </row>
    <row r="91" spans="1:7" ht="18.75" customHeight="1" x14ac:dyDescent="0.3">
      <c r="A91" s="12" t="s">
        <v>54</v>
      </c>
      <c r="B91" s="210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210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7" t="s">
        <v>52</v>
      </c>
      <c r="D93" s="228"/>
      <c r="E93" s="228"/>
      <c r="F93" s="228"/>
      <c r="G93" s="228"/>
    </row>
    <row r="94" spans="1:7" ht="27" customHeight="1" thickBot="1" x14ac:dyDescent="0.45">
      <c r="A94" s="12" t="s">
        <v>51</v>
      </c>
      <c r="B94" s="98">
        <v>1</v>
      </c>
      <c r="C94" s="227" t="s">
        <v>50</v>
      </c>
      <c r="D94" s="228"/>
      <c r="E94" s="228"/>
      <c r="F94" s="228"/>
      <c r="G94" s="228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50</v>
      </c>
      <c r="C98" s="3"/>
      <c r="D98" s="212" t="s">
        <v>46</v>
      </c>
      <c r="E98" s="213"/>
      <c r="F98" s="229" t="s">
        <v>45</v>
      </c>
      <c r="G98" s="230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817589</v>
      </c>
      <c r="E100" s="87">
        <f>IF(ISBLANK(D100),"-",$D$110/$D$107*D100)</f>
        <v>531395.24847221817</v>
      </c>
      <c r="F100" s="86">
        <v>777334</v>
      </c>
      <c r="G100" s="85">
        <f>IF(ISBLANK(F100),"-",$D$110/$F$107*F100)</f>
        <v>525386.13144014252</v>
      </c>
    </row>
    <row r="101" spans="1:7" ht="26.25" customHeight="1" x14ac:dyDescent="0.4">
      <c r="A101" s="23" t="s">
        <v>40</v>
      </c>
      <c r="B101" s="28">
        <v>3</v>
      </c>
      <c r="C101" s="22">
        <v>2</v>
      </c>
      <c r="D101" s="83">
        <v>820611</v>
      </c>
      <c r="E101" s="82">
        <f>IF(ISBLANK(D101),"-",$D$110/$D$107*D101)</f>
        <v>533359.40948818473</v>
      </c>
      <c r="F101" s="84">
        <v>775812</v>
      </c>
      <c r="G101" s="80">
        <f>IF(ISBLANK(F101),"-",$D$110/$F$107*F101)</f>
        <v>524357.4388934999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819556</v>
      </c>
      <c r="E102" s="82">
        <f>IF(ISBLANK(D102),"-",$D$110/$D$107*D102)</f>
        <v>532673.70800842135</v>
      </c>
      <c r="F102" s="81">
        <v>775864</v>
      </c>
      <c r="G102" s="80">
        <f>IF(ISBLANK(F102),"-",$D$110/$F$107*F102)</f>
        <v>524392.58476237336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819252</v>
      </c>
      <c r="E104" s="73">
        <f>AVERAGE(E100:E103)</f>
        <v>532476.12198960804</v>
      </c>
      <c r="F104" s="72">
        <f>AVERAGE(F100:F103)</f>
        <v>776336.66666666663</v>
      </c>
      <c r="G104" s="71">
        <f>AVERAGE(G100:G103)</f>
        <v>524712.051698672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19.29</v>
      </c>
      <c r="E105" s="3"/>
      <c r="F105" s="68">
        <v>18.55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19.29</v>
      </c>
      <c r="E106" s="13"/>
      <c r="F106" s="67">
        <f>F105*$B$96</f>
        <v>18.55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41666.666666666672</v>
      </c>
      <c r="C107" s="64" t="s">
        <v>31</v>
      </c>
      <c r="D107" s="66">
        <f>D106*$B$91/100</f>
        <v>19.232129999999998</v>
      </c>
      <c r="E107" s="63"/>
      <c r="F107" s="65">
        <f>F106*$B$91/100</f>
        <v>18.494350000000001</v>
      </c>
      <c r="G107" s="3"/>
    </row>
    <row r="108" spans="1:7" ht="19.5" customHeight="1" thickBot="1" x14ac:dyDescent="0.35">
      <c r="A108" s="231" t="s">
        <v>9</v>
      </c>
      <c r="B108" s="232"/>
      <c r="C108" s="64" t="s">
        <v>30</v>
      </c>
      <c r="D108" s="58">
        <f>D107/$B$107</f>
        <v>4.6157111999999988E-4</v>
      </c>
      <c r="E108" s="63"/>
      <c r="F108" s="62">
        <f>F107/$B$107</f>
        <v>4.4386439999999995E-4</v>
      </c>
      <c r="G108" s="46"/>
    </row>
    <row r="109" spans="1:7" ht="19.5" customHeight="1" thickBot="1" x14ac:dyDescent="0.35">
      <c r="A109" s="233"/>
      <c r="B109" s="234"/>
      <c r="C109" s="61" t="s">
        <v>29</v>
      </c>
      <c r="D109" s="60">
        <f>$B$56/$B$125</f>
        <v>2.9999999999999997E-4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12.5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12.5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528594.08684413997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8.1629344444918549E-3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21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513620</v>
      </c>
      <c r="E117" s="38">
        <f t="shared" ref="E117:E122" si="3">IF(ISBLANK(D117),"-",D117/$D$112*$D$109*$B$125)</f>
        <v>0.14575077912802439</v>
      </c>
      <c r="F117" s="37">
        <f t="shared" ref="F117:F122" si="4">IF(ISBLANK(D117), "-", E117/$B$56)</f>
        <v>0.97167186085349599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506651</v>
      </c>
      <c r="E118" s="35">
        <f t="shared" si="3"/>
        <v>0.14377317471280848</v>
      </c>
      <c r="F118" s="34">
        <f t="shared" si="4"/>
        <v>0.95848783141872329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522167</v>
      </c>
      <c r="E119" s="35">
        <f t="shared" si="3"/>
        <v>0.14817617515856688</v>
      </c>
      <c r="F119" s="34">
        <f t="shared" si="4"/>
        <v>0.98784116772377917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505784</v>
      </c>
      <c r="E120" s="35">
        <f t="shared" si="3"/>
        <v>0.14352714471883629</v>
      </c>
      <c r="F120" s="34">
        <f t="shared" si="4"/>
        <v>0.95684763145890861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512318</v>
      </c>
      <c r="E121" s="35">
        <f t="shared" si="3"/>
        <v>0.14538130847963709</v>
      </c>
      <c r="F121" s="34">
        <f t="shared" si="4"/>
        <v>0.96920872319758067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514826</v>
      </c>
      <c r="E122" s="31">
        <f t="shared" si="3"/>
        <v>0.1460930077009546</v>
      </c>
      <c r="F122" s="30">
        <f t="shared" si="4"/>
        <v>0.97395338467303072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0.96966843322091989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1.1687759655231444E-2</v>
      </c>
      <c r="G125" s="3"/>
    </row>
    <row r="126" spans="1:7" ht="27" customHeight="1" thickBot="1" x14ac:dyDescent="0.45">
      <c r="A126" s="231" t="s">
        <v>9</v>
      </c>
      <c r="B126" s="232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33"/>
      <c r="B127" s="234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22" t="str">
        <f>B20</f>
        <v>Levonorgestrel BP 0.03</v>
      </c>
      <c r="D129" s="222"/>
      <c r="E129" s="3" t="s">
        <v>5</v>
      </c>
      <c r="F129" s="3"/>
      <c r="G129" s="11">
        <f>F124</f>
        <v>0.96966843322091989</v>
      </c>
    </row>
    <row r="130" spans="1:7" ht="19.5" customHeight="1" thickBot="1" x14ac:dyDescent="0.35">
      <c r="A130" s="209"/>
      <c r="B130" s="209"/>
      <c r="C130" s="9"/>
      <c r="D130" s="9"/>
      <c r="E130" s="9"/>
      <c r="F130" s="9"/>
      <c r="G130" s="9"/>
    </row>
    <row r="131" spans="1:7" ht="18.75" customHeight="1" x14ac:dyDescent="0.3">
      <c r="A131" s="3"/>
      <c r="B131" s="223" t="s">
        <v>4</v>
      </c>
      <c r="C131" s="223"/>
      <c r="D131" s="3"/>
      <c r="E131" s="214" t="s">
        <v>3</v>
      </c>
      <c r="F131" s="8"/>
      <c r="G131" s="214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1" zoomScale="60" zoomScaleNormal="70" workbookViewId="0">
      <selection activeCell="B140" sqref="B140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43" t="s">
        <v>96</v>
      </c>
      <c r="B1" s="243"/>
      <c r="C1" s="243"/>
      <c r="D1" s="243"/>
      <c r="E1" s="243"/>
      <c r="F1" s="243"/>
      <c r="G1" s="243"/>
    </row>
    <row r="2" spans="1:7" x14ac:dyDescent="0.2">
      <c r="A2" s="243"/>
      <c r="B2" s="243"/>
      <c r="C2" s="243"/>
      <c r="D2" s="243"/>
      <c r="E2" s="243"/>
      <c r="F2" s="243"/>
      <c r="G2" s="243"/>
    </row>
    <row r="3" spans="1:7" x14ac:dyDescent="0.2">
      <c r="A3" s="243"/>
      <c r="B3" s="243"/>
      <c r="C3" s="243"/>
      <c r="D3" s="243"/>
      <c r="E3" s="243"/>
      <c r="F3" s="243"/>
      <c r="G3" s="243"/>
    </row>
    <row r="4" spans="1:7" x14ac:dyDescent="0.2">
      <c r="A4" s="243"/>
      <c r="B4" s="243"/>
      <c r="C4" s="243"/>
      <c r="D4" s="243"/>
      <c r="E4" s="243"/>
      <c r="F4" s="243"/>
      <c r="G4" s="243"/>
    </row>
    <row r="5" spans="1:7" x14ac:dyDescent="0.2">
      <c r="A5" s="243"/>
      <c r="B5" s="243"/>
      <c r="C5" s="243"/>
      <c r="D5" s="243"/>
      <c r="E5" s="243"/>
      <c r="F5" s="243"/>
      <c r="G5" s="243"/>
    </row>
    <row r="6" spans="1:7" x14ac:dyDescent="0.2">
      <c r="A6" s="243"/>
      <c r="B6" s="243"/>
      <c r="C6" s="243"/>
      <c r="D6" s="243"/>
      <c r="E6" s="243"/>
      <c r="F6" s="243"/>
      <c r="G6" s="243"/>
    </row>
    <row r="7" spans="1:7" x14ac:dyDescent="0.2">
      <c r="A7" s="243"/>
      <c r="B7" s="243"/>
      <c r="C7" s="243"/>
      <c r="D7" s="243"/>
      <c r="E7" s="243"/>
      <c r="F7" s="243"/>
      <c r="G7" s="243"/>
    </row>
    <row r="8" spans="1:7" x14ac:dyDescent="0.2">
      <c r="A8" s="244" t="s">
        <v>95</v>
      </c>
      <c r="B8" s="244"/>
      <c r="C8" s="244"/>
      <c r="D8" s="244"/>
      <c r="E8" s="244"/>
      <c r="F8" s="244"/>
      <c r="G8" s="244"/>
    </row>
    <row r="9" spans="1:7" x14ac:dyDescent="0.2">
      <c r="A9" s="244"/>
      <c r="B9" s="244"/>
      <c r="C9" s="244"/>
      <c r="D9" s="244"/>
      <c r="E9" s="244"/>
      <c r="F9" s="244"/>
      <c r="G9" s="244"/>
    </row>
    <row r="10" spans="1:7" x14ac:dyDescent="0.2">
      <c r="A10" s="244"/>
      <c r="B10" s="244"/>
      <c r="C10" s="244"/>
      <c r="D10" s="244"/>
      <c r="E10" s="244"/>
      <c r="F10" s="244"/>
      <c r="G10" s="244"/>
    </row>
    <row r="11" spans="1:7" x14ac:dyDescent="0.2">
      <c r="A11" s="244"/>
      <c r="B11" s="244"/>
      <c r="C11" s="244"/>
      <c r="D11" s="244"/>
      <c r="E11" s="244"/>
      <c r="F11" s="244"/>
      <c r="G11" s="244"/>
    </row>
    <row r="12" spans="1:7" x14ac:dyDescent="0.2">
      <c r="A12" s="244"/>
      <c r="B12" s="244"/>
      <c r="C12" s="244"/>
      <c r="D12" s="244"/>
      <c r="E12" s="244"/>
      <c r="F12" s="244"/>
      <c r="G12" s="244"/>
    </row>
    <row r="13" spans="1:7" x14ac:dyDescent="0.2">
      <c r="A13" s="244"/>
      <c r="B13" s="244"/>
      <c r="C13" s="244"/>
      <c r="D13" s="244"/>
      <c r="E13" s="244"/>
      <c r="F13" s="244"/>
      <c r="G13" s="244"/>
    </row>
    <row r="14" spans="1:7" x14ac:dyDescent="0.2">
      <c r="A14" s="244"/>
      <c r="B14" s="244"/>
      <c r="C14" s="244"/>
      <c r="D14" s="244"/>
      <c r="E14" s="244"/>
      <c r="F14" s="244"/>
      <c r="G14" s="244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45" t="s">
        <v>94</v>
      </c>
      <c r="B16" s="246"/>
      <c r="C16" s="246"/>
      <c r="D16" s="246"/>
      <c r="E16" s="246"/>
      <c r="F16" s="246"/>
      <c r="G16" s="246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42" t="s">
        <v>97</v>
      </c>
      <c r="C18" s="242"/>
      <c r="D18" s="161"/>
      <c r="E18" s="161"/>
      <c r="F18" s="3"/>
      <c r="G18" s="3"/>
    </row>
    <row r="19" spans="1:7" ht="26.25" customHeight="1" x14ac:dyDescent="0.4">
      <c r="A19" s="155" t="s">
        <v>91</v>
      </c>
      <c r="B19" s="160" t="s">
        <v>98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5" t="s">
        <v>99</v>
      </c>
      <c r="C20" s="235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100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101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tr">
        <f>Levonorgestrel!B23</f>
        <v>25th July 2016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42" t="s">
        <v>119</v>
      </c>
      <c r="C26" s="242"/>
      <c r="D26" s="3"/>
      <c r="E26" s="3"/>
      <c r="F26" s="3"/>
      <c r="G26" s="3"/>
    </row>
    <row r="27" spans="1:7" ht="26.25" customHeight="1" x14ac:dyDescent="0.4">
      <c r="A27" s="12" t="s">
        <v>58</v>
      </c>
      <c r="B27" s="235" t="s">
        <v>120</v>
      </c>
      <c r="C27" s="235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98.3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7" t="s">
        <v>84</v>
      </c>
      <c r="D29" s="228"/>
      <c r="E29" s="228"/>
      <c r="F29" s="228"/>
      <c r="G29" s="236"/>
    </row>
    <row r="30" spans="1:7" ht="19.5" customHeight="1" thickBot="1" x14ac:dyDescent="0.35">
      <c r="A30" s="12" t="s">
        <v>54</v>
      </c>
      <c r="B30" s="101">
        <f>B28-B29</f>
        <v>98.3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7" t="s">
        <v>83</v>
      </c>
      <c r="D31" s="228"/>
      <c r="E31" s="228"/>
      <c r="F31" s="228"/>
      <c r="G31" s="236"/>
    </row>
    <row r="32" spans="1:7" ht="27" customHeight="1" thickBot="1" x14ac:dyDescent="0.45">
      <c r="A32" s="12" t="s">
        <v>51</v>
      </c>
      <c r="B32" s="98">
        <v>1</v>
      </c>
      <c r="C32" s="227" t="s">
        <v>82</v>
      </c>
      <c r="D32" s="228"/>
      <c r="E32" s="228"/>
      <c r="F32" s="228"/>
      <c r="G32" s="236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100</v>
      </c>
      <c r="C36" s="3"/>
      <c r="D36" s="229" t="s">
        <v>46</v>
      </c>
      <c r="E36" s="237"/>
      <c r="F36" s="229" t="s">
        <v>45</v>
      </c>
      <c r="G36" s="230"/>
    </row>
    <row r="37" spans="1:7" ht="26.25" customHeight="1" x14ac:dyDescent="0.4">
      <c r="A37" s="23" t="s">
        <v>44</v>
      </c>
      <c r="B37" s="126">
        <v>2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2628418</v>
      </c>
      <c r="E38" s="151">
        <f>IF(ISBLANK(D38),"-",$D$48/$D$45*D38)</f>
        <v>2654408.1954443273</v>
      </c>
      <c r="F38" s="88">
        <v>2805593</v>
      </c>
      <c r="G38" s="85">
        <f>IF(ISBLANK(F38),"-",$D$48/$F$45*F38)</f>
        <v>2726859.4773571091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2642745</v>
      </c>
      <c r="E39" s="150">
        <f>IF(ISBLANK(D39),"-",$D$48/$D$45*D39)</f>
        <v>2668876.8629911677</v>
      </c>
      <c r="F39" s="83">
        <v>2804187</v>
      </c>
      <c r="G39" s="80">
        <f>IF(ISBLANK(F39),"-",$D$48/$F$45*F39)</f>
        <v>2725492.934018441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2644544</v>
      </c>
      <c r="E40" s="150">
        <f>IF(ISBLANK(D40),"-",$D$48/$D$45*D40)</f>
        <v>2670693.6517757536</v>
      </c>
      <c r="F40" s="83">
        <v>2802069</v>
      </c>
      <c r="G40" s="80">
        <f>IF(ISBLANK(F40),"-",$D$48/$F$45*F40)</f>
        <v>2723434.3715779721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2638569</v>
      </c>
      <c r="E42" s="73">
        <f>AVERAGE(E38:E41)</f>
        <v>2664659.5700704162</v>
      </c>
      <c r="F42" s="148">
        <f>AVERAGE(F38:F41)</f>
        <v>2803949.6666666665</v>
      </c>
      <c r="G42" s="147">
        <f>AVERAGE(G38:G41)</f>
        <v>2725262.2609845079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15.11</v>
      </c>
      <c r="E43" s="3"/>
      <c r="F43" s="68">
        <v>15.7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15.11</v>
      </c>
      <c r="E44" s="13"/>
      <c r="F44" s="67">
        <f>F43*$B$34</f>
        <v>15.7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5000</v>
      </c>
      <c r="C45" s="64" t="s">
        <v>31</v>
      </c>
      <c r="D45" s="65">
        <f>D44*$B$30/100</f>
        <v>14.853129999999998</v>
      </c>
      <c r="E45" s="63"/>
      <c r="F45" s="65">
        <f>F44*$B$30/100</f>
        <v>15.4331</v>
      </c>
      <c r="G45" s="3"/>
    </row>
    <row r="46" spans="1:7" ht="19.5" customHeight="1" thickBot="1" x14ac:dyDescent="0.35">
      <c r="A46" s="231" t="s">
        <v>9</v>
      </c>
      <c r="B46" s="232"/>
      <c r="C46" s="64" t="s">
        <v>30</v>
      </c>
      <c r="D46" s="67">
        <f>D45/$B$45</f>
        <v>2.9706259999999996E-3</v>
      </c>
      <c r="E46" s="63"/>
      <c r="F46" s="62">
        <f>F45/$B$45</f>
        <v>3.08662E-3</v>
      </c>
      <c r="G46" s="3"/>
    </row>
    <row r="47" spans="1:7" ht="27" customHeight="1" thickBot="1" x14ac:dyDescent="0.45">
      <c r="A47" s="233"/>
      <c r="B47" s="234"/>
      <c r="C47" s="146" t="s">
        <v>29</v>
      </c>
      <c r="D47" s="145">
        <v>3.0000000000000001E-3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2694960.915527462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1.2500206410922971E-2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2636839</v>
      </c>
      <c r="E59" s="38">
        <f t="shared" ref="E59:E68" si="0">IF(ISBLANK(D59),"-",D59/$D$50*$D$47*$B$67)</f>
        <v>2.9352993412343206E-2</v>
      </c>
      <c r="F59" s="129">
        <f t="shared" ref="F59:F68" si="1">IF(ISBLANK(D59),"-",E59/$E$70*100)</f>
        <v>100.00466868652782</v>
      </c>
      <c r="G59" s="128">
        <f t="shared" ref="G59:G68" si="2">IF(ISBLANK(D59),"-",E59/$B$56*100)</f>
        <v>97.843311374477366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2639123</v>
      </c>
      <c r="E60" s="35">
        <f t="shared" si="0"/>
        <v>2.9378418641928247E-2</v>
      </c>
      <c r="F60" s="124">
        <f t="shared" si="1"/>
        <v>100.09129159497236</v>
      </c>
      <c r="G60" s="29">
        <f t="shared" si="2"/>
        <v>97.928062139760826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2645761</v>
      </c>
      <c r="E61" s="35">
        <f t="shared" si="0"/>
        <v>2.9452312106895629E-2</v>
      </c>
      <c r="F61" s="124">
        <f t="shared" si="1"/>
        <v>100.34304416338522</v>
      </c>
      <c r="G61" s="29">
        <f t="shared" si="2"/>
        <v>98.1743736896521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2646509</v>
      </c>
      <c r="E62" s="35">
        <f t="shared" si="0"/>
        <v>2.9460638758265864E-2</v>
      </c>
      <c r="F62" s="124">
        <f t="shared" si="1"/>
        <v>100.37141278664114</v>
      </c>
      <c r="G62" s="29">
        <f t="shared" si="2"/>
        <v>98.202129194219552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2647030</v>
      </c>
      <c r="E63" s="35">
        <f t="shared" si="0"/>
        <v>2.9466438471319193E-2</v>
      </c>
      <c r="F63" s="124">
        <f t="shared" si="1"/>
        <v>100.3911722154063</v>
      </c>
      <c r="G63" s="29">
        <f t="shared" si="2"/>
        <v>98.221461571063983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2628501</v>
      </c>
      <c r="E64" s="35">
        <f t="shared" si="0"/>
        <v>2.9260175739716197E-2</v>
      </c>
      <c r="F64" s="124">
        <f t="shared" si="1"/>
        <v>99.688441974351505</v>
      </c>
      <c r="G64" s="29">
        <f t="shared" si="2"/>
        <v>97.533919132387325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2615364</v>
      </c>
      <c r="E65" s="35">
        <f t="shared" si="0"/>
        <v>2.9113936142054771E-2</v>
      </c>
      <c r="F65" s="124">
        <f t="shared" si="1"/>
        <v>99.190208546927622</v>
      </c>
      <c r="G65" s="29">
        <f t="shared" si="2"/>
        <v>97.046453806849243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2698432</v>
      </c>
      <c r="E66" s="35">
        <f t="shared" si="0"/>
        <v>3.0038639719624935E-2</v>
      </c>
      <c r="F66" s="124">
        <f t="shared" si="1"/>
        <v>102.3406427670118</v>
      </c>
      <c r="G66" s="29">
        <f t="shared" si="2"/>
        <v>100.12879906541644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2602494</v>
      </c>
      <c r="E67" s="35">
        <f t="shared" si="0"/>
        <v>2.8970668758184596E-2</v>
      </c>
      <c r="F67" s="124">
        <f t="shared" si="1"/>
        <v>98.702101352671335</v>
      </c>
      <c r="G67" s="29">
        <f t="shared" si="2"/>
        <v>96.568895860615328</v>
      </c>
    </row>
    <row r="68" spans="1:7" ht="27" customHeight="1" thickBot="1" x14ac:dyDescent="0.45">
      <c r="A68" s="231" t="s">
        <v>9</v>
      </c>
      <c r="B68" s="238"/>
      <c r="C68" s="116">
        <v>10</v>
      </c>
      <c r="D68" s="130">
        <v>2607106</v>
      </c>
      <c r="E68" s="123">
        <f t="shared" si="0"/>
        <v>2.9022009020376459E-2</v>
      </c>
      <c r="F68" s="122">
        <f t="shared" si="1"/>
        <v>98.877015912104909</v>
      </c>
      <c r="G68" s="121">
        <f t="shared" si="2"/>
        <v>96.740030067921538</v>
      </c>
    </row>
    <row r="69" spans="1:7" ht="19.5" customHeight="1" thickBot="1" x14ac:dyDescent="0.35">
      <c r="A69" s="233"/>
      <c r="B69" s="239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2.9351623077070909E-2</v>
      </c>
      <c r="F70" s="119">
        <f>AVERAGE(F59:F68)</f>
        <v>99.999999999999986</v>
      </c>
      <c r="G70" s="118">
        <f>AVERAGE(G59:G68)</f>
        <v>97.838743590236376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1.032476619813222E-2</v>
      </c>
      <c r="F71" s="117">
        <f>STDEV(F59:F68)/F70</f>
        <v>1.0324766198132227E-2</v>
      </c>
      <c r="G71" s="19">
        <f>STDEV(G59:G68)/G70</f>
        <v>1.0324766198132187E-2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22" t="str">
        <f>B20</f>
        <v>Levonorgestrel BP 0.03</v>
      </c>
      <c r="D74" s="222"/>
      <c r="E74" s="3" t="s">
        <v>70</v>
      </c>
      <c r="F74" s="3"/>
      <c r="G74" s="110">
        <f>G70</f>
        <v>97.838743590236376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0" t="s">
        <v>67</v>
      </c>
      <c r="C78" s="241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97.838743590236376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1.0101621526881948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98.5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3.085645576215291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42" t="str">
        <f>B26</f>
        <v>ETHINYL ESTRADIOL</v>
      </c>
      <c r="C87" s="242"/>
      <c r="D87" s="3"/>
      <c r="E87" s="3"/>
      <c r="F87" s="3"/>
      <c r="G87" s="3"/>
    </row>
    <row r="88" spans="1:7" ht="26.25" customHeight="1" x14ac:dyDescent="0.4">
      <c r="A88" s="12" t="s">
        <v>58</v>
      </c>
      <c r="B88" s="235" t="str">
        <f>B27</f>
        <v>WRS/E1-2</v>
      </c>
      <c r="C88" s="235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98.3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24" t="s">
        <v>55</v>
      </c>
      <c r="D90" s="225"/>
      <c r="E90" s="225"/>
      <c r="F90" s="225"/>
      <c r="G90" s="226"/>
    </row>
    <row r="91" spans="1:7" ht="18.75" customHeight="1" x14ac:dyDescent="0.3">
      <c r="A91" s="12" t="s">
        <v>54</v>
      </c>
      <c r="B91" s="101">
        <f>B89-B90</f>
        <v>98.3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7" t="s">
        <v>52</v>
      </c>
      <c r="D93" s="228"/>
      <c r="E93" s="228"/>
      <c r="F93" s="228"/>
      <c r="G93" s="228"/>
    </row>
    <row r="94" spans="1:7" ht="27" customHeight="1" thickBot="1" x14ac:dyDescent="0.45">
      <c r="A94" s="12" t="s">
        <v>51</v>
      </c>
      <c r="B94" s="98">
        <v>1</v>
      </c>
      <c r="C94" s="227" t="s">
        <v>50</v>
      </c>
      <c r="D94" s="228"/>
      <c r="E94" s="228"/>
      <c r="F94" s="228"/>
      <c r="G94" s="228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1</v>
      </c>
      <c r="C98" s="3"/>
      <c r="D98" s="42" t="s">
        <v>46</v>
      </c>
      <c r="E98" s="94"/>
      <c r="F98" s="229" t="s">
        <v>45</v>
      </c>
      <c r="G98" s="230"/>
    </row>
    <row r="99" spans="1:7" ht="26.25" customHeight="1" x14ac:dyDescent="0.4">
      <c r="A99" s="23" t="s">
        <v>44</v>
      </c>
      <c r="B99" s="28">
        <v>1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</v>
      </c>
      <c r="C100" s="89">
        <v>1</v>
      </c>
      <c r="D100" s="88"/>
      <c r="E100" s="87" t="str">
        <f>IF(ISBLANK(D100),"-",$D$110/$D$107*D100)</f>
        <v>-</v>
      </c>
      <c r="F100" s="86"/>
      <c r="G100" s="85" t="str">
        <f>IF(ISBLANK(F100),"-",$D$110/$F$107*F100)</f>
        <v>-</v>
      </c>
    </row>
    <row r="101" spans="1:7" ht="26.25" customHeight="1" x14ac:dyDescent="0.4">
      <c r="A101" s="23" t="s">
        <v>40</v>
      </c>
      <c r="B101" s="28">
        <v>1</v>
      </c>
      <c r="C101" s="22">
        <v>2</v>
      </c>
      <c r="D101" s="83"/>
      <c r="E101" s="82" t="str">
        <f>IF(ISBLANK(D101),"-",$D$110/$D$107*D101)</f>
        <v>-</v>
      </c>
      <c r="F101" s="84"/>
      <c r="G101" s="80" t="str">
        <f>IF(ISBLANK(F101),"-",$D$110/$F$107*F101)</f>
        <v>-</v>
      </c>
    </row>
    <row r="102" spans="1:7" ht="26.25" customHeight="1" x14ac:dyDescent="0.4">
      <c r="A102" s="23" t="s">
        <v>39</v>
      </c>
      <c r="B102" s="28">
        <v>1</v>
      </c>
      <c r="C102" s="22">
        <v>3</v>
      </c>
      <c r="D102" s="83"/>
      <c r="E102" s="82" t="str">
        <f>IF(ISBLANK(D102),"-",$D$110/$D$107*D102)</f>
        <v>-</v>
      </c>
      <c r="F102" s="81"/>
      <c r="G102" s="80" t="str">
        <f>IF(ISBLANK(F102),"-",$D$110/$F$107*F102)</f>
        <v>-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 t="e">
        <f>AVERAGE(D100:D103)</f>
        <v>#DIV/0!</v>
      </c>
      <c r="E104" s="73" t="e">
        <f>AVERAGE(E100:E103)</f>
        <v>#DIV/0!</v>
      </c>
      <c r="F104" s="72" t="e">
        <f>AVERAGE(F100:F103)</f>
        <v>#DIV/0!</v>
      </c>
      <c r="G104" s="71" t="e">
        <f>AVERAGE(G100:G103)</f>
        <v>#DIV/0!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25.01</v>
      </c>
      <c r="E105" s="3"/>
      <c r="F105" s="68">
        <v>24.43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25.01</v>
      </c>
      <c r="E106" s="13"/>
      <c r="F106" s="67">
        <f>F105*$B$96</f>
        <v>24.43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1</v>
      </c>
      <c r="C107" s="64" t="s">
        <v>31</v>
      </c>
      <c r="D107" s="66">
        <f>D106*$B$91/100</f>
        <v>24.58483</v>
      </c>
      <c r="E107" s="63"/>
      <c r="F107" s="65">
        <f>F106*$B$91/100</f>
        <v>24.014690000000002</v>
      </c>
      <c r="G107" s="3"/>
    </row>
    <row r="108" spans="1:7" ht="19.5" customHeight="1" thickBot="1" x14ac:dyDescent="0.35">
      <c r="A108" s="231" t="s">
        <v>9</v>
      </c>
      <c r="B108" s="232"/>
      <c r="C108" s="64" t="s">
        <v>30</v>
      </c>
      <c r="D108" s="58">
        <f>D107/$B$107</f>
        <v>24.58483</v>
      </c>
      <c r="E108" s="63"/>
      <c r="F108" s="62">
        <f>F107/$B$107</f>
        <v>24.014690000000002</v>
      </c>
      <c r="G108" s="46"/>
    </row>
    <row r="109" spans="1:7" ht="19.5" customHeight="1" thickBot="1" x14ac:dyDescent="0.35">
      <c r="A109" s="233"/>
      <c r="B109" s="234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5.9999999999999995E-5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5.9999999999999995E-5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 t="e">
        <f>AVERAGE(E100:E103,G100:G103)</f>
        <v>#DIV/0!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 t="e">
        <f>STDEV(E100:E103,G100:G103)/D112</f>
        <v>#DIV/0!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0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/>
      <c r="E117" s="38" t="str">
        <f t="shared" ref="E117:E122" si="3">IF(ISBLANK(D117),"-",D117/$D$112*$D$109*$B$125)</f>
        <v>-</v>
      </c>
      <c r="F117" s="37" t="str">
        <f t="shared" ref="F117:F122" si="4">IF(ISBLANK(D117), "-", E117/$B$56)</f>
        <v>-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/>
      <c r="E118" s="35" t="str">
        <f t="shared" si="3"/>
        <v>-</v>
      </c>
      <c r="F118" s="34" t="str">
        <f t="shared" si="4"/>
        <v>-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/>
      <c r="E119" s="35" t="str">
        <f t="shared" si="3"/>
        <v>-</v>
      </c>
      <c r="F119" s="34" t="str">
        <f t="shared" si="4"/>
        <v>-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/>
      <c r="E120" s="35" t="str">
        <f t="shared" si="3"/>
        <v>-</v>
      </c>
      <c r="F120" s="34" t="str">
        <f t="shared" si="4"/>
        <v>-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/>
      <c r="E121" s="35" t="str">
        <f t="shared" si="3"/>
        <v>-</v>
      </c>
      <c r="F121" s="34" t="str">
        <f t="shared" si="4"/>
        <v>-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/>
      <c r="E122" s="31" t="str">
        <f t="shared" si="3"/>
        <v>-</v>
      </c>
      <c r="F122" s="30" t="str">
        <f t="shared" si="4"/>
        <v>-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 t="e">
        <f>AVERAGE(F117:F122)</f>
        <v>#DIV/0!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 t="e">
        <f>STDEV(F117:F122)/F124</f>
        <v>#DIV/0!</v>
      </c>
      <c r="G125" s="3"/>
    </row>
    <row r="126" spans="1:7" ht="27" customHeight="1" thickBot="1" x14ac:dyDescent="0.45">
      <c r="A126" s="231" t="s">
        <v>9</v>
      </c>
      <c r="B126" s="232"/>
      <c r="C126" s="18"/>
      <c r="D126" s="17"/>
      <c r="E126" s="16" t="s">
        <v>8</v>
      </c>
      <c r="F126" s="15">
        <f>COUNT(F117:F122)</f>
        <v>0</v>
      </c>
      <c r="G126" s="3"/>
    </row>
    <row r="127" spans="1:7" ht="19.5" customHeight="1" thickBot="1" x14ac:dyDescent="0.35">
      <c r="A127" s="233"/>
      <c r="B127" s="234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22" t="str">
        <f>B20</f>
        <v>Levonorgestrel BP 0.03</v>
      </c>
      <c r="D129" s="222"/>
      <c r="E129" s="3" t="s">
        <v>5</v>
      </c>
      <c r="F129" s="3"/>
      <c r="G129" s="11" t="e">
        <f>F124</f>
        <v>#DIV/0!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23" t="s">
        <v>4</v>
      </c>
      <c r="C131" s="223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SST 2</vt:lpstr>
      <vt:lpstr>Levonorgestrel</vt:lpstr>
      <vt:lpstr>Ethinylestradiol</vt:lpstr>
      <vt:lpstr>Ethinylestradiol!Print_Area</vt:lpstr>
      <vt:lpstr>Levonorgestrel!Print_Area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2016-07-25T11:02:33Z</cp:lastPrinted>
  <dcterms:created xsi:type="dcterms:W3CDTF">2016-07-01T07:08:37Z</dcterms:created>
  <dcterms:modified xsi:type="dcterms:W3CDTF">2016-10-26T14:06:02Z</dcterms:modified>
</cp:coreProperties>
</file>