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00" windowWidth="20355" windowHeight="8670" activeTab="1"/>
  </bookViews>
  <sheets>
    <sheet name="SST" sheetId="2" r:id="rId1"/>
    <sheet name="141" sheetId="1" r:id="rId2"/>
  </sheets>
  <definedNames>
    <definedName name="_xlnm.Print_Area" localSheetId="1">'141'!$A$1:$I$140</definedName>
  </definedNames>
  <calcPr calcId="144525"/>
</workbook>
</file>

<file path=xl/calcChain.xml><?xml version="1.0" encoding="utf-8"?>
<calcChain xmlns="http://schemas.openxmlformats.org/spreadsheetml/2006/main">
  <c r="B41" i="2" l="1"/>
  <c r="B40" i="2"/>
  <c r="B39" i="2"/>
  <c r="B21" i="2"/>
  <c r="B20" i="2"/>
  <c r="B19" i="2"/>
  <c r="B18" i="2"/>
  <c r="B17" i="2"/>
  <c r="B53" i="2"/>
  <c r="E51" i="2"/>
  <c r="D51" i="2"/>
  <c r="C51" i="2"/>
  <c r="B51" i="2"/>
  <c r="B52" i="2" s="1"/>
  <c r="B32" i="2"/>
  <c r="E30" i="2"/>
  <c r="D30" i="2"/>
  <c r="C30" i="2"/>
  <c r="B30" i="2"/>
  <c r="B31" i="2" s="1"/>
  <c r="B30" i="1"/>
  <c r="B34" i="1"/>
  <c r="D44" i="1" s="1"/>
  <c r="D45" i="1" s="1"/>
  <c r="D46" i="1" s="1"/>
  <c r="E41" i="1"/>
  <c r="G41" i="1"/>
  <c r="D42" i="1"/>
  <c r="F42" i="1"/>
  <c r="F44" i="1"/>
  <c r="F45" i="1" s="1"/>
  <c r="B45" i="1"/>
  <c r="D48" i="1"/>
  <c r="B55" i="1"/>
  <c r="C56" i="1"/>
  <c r="B67" i="1"/>
  <c r="C74" i="1"/>
  <c r="B90" i="1"/>
  <c r="B91" i="1"/>
  <c r="B96" i="1"/>
  <c r="E103" i="1"/>
  <c r="G103" i="1"/>
  <c r="D104" i="1"/>
  <c r="F104" i="1"/>
  <c r="D106" i="1"/>
  <c r="D107" i="1" s="1"/>
  <c r="D108" i="1" s="1"/>
  <c r="B42" i="2" s="1"/>
  <c r="F106" i="1"/>
  <c r="B107" i="1"/>
  <c r="B125" i="1"/>
  <c r="D109" i="1" s="1"/>
  <c r="D110" i="1" s="1"/>
  <c r="C129" i="1"/>
  <c r="F107" i="1" l="1"/>
  <c r="F108" i="1" s="1"/>
  <c r="E100" i="1"/>
  <c r="E102" i="1"/>
  <c r="G100" i="1"/>
  <c r="D111" i="1"/>
  <c r="E101" i="1"/>
  <c r="F46" i="1"/>
  <c r="G38" i="1"/>
  <c r="G40" i="1"/>
  <c r="E39" i="1"/>
  <c r="D49" i="1"/>
  <c r="E40" i="1"/>
  <c r="E38" i="1"/>
  <c r="G39" i="1"/>
  <c r="G102" i="1" l="1"/>
  <c r="G104" i="1" s="1"/>
  <c r="G101" i="1"/>
  <c r="D52" i="1"/>
  <c r="E42" i="1"/>
  <c r="D50" i="1"/>
  <c r="E104" i="1"/>
  <c r="G42" i="1"/>
  <c r="D114" i="1" l="1"/>
  <c r="D112" i="1"/>
  <c r="D113" i="1" s="1"/>
  <c r="D51" i="1"/>
  <c r="E59" i="1"/>
  <c r="E63" i="1"/>
  <c r="E68" i="1"/>
  <c r="E62" i="1"/>
  <c r="E66" i="1"/>
  <c r="E67" i="1"/>
  <c r="E60" i="1"/>
  <c r="E64" i="1"/>
  <c r="E61" i="1"/>
  <c r="E65" i="1"/>
  <c r="E121" i="1" l="1"/>
  <c r="F121" i="1" s="1"/>
  <c r="E120" i="1"/>
  <c r="F120" i="1" s="1"/>
  <c r="E119" i="1"/>
  <c r="F119" i="1" s="1"/>
  <c r="E118" i="1"/>
  <c r="F118" i="1" s="1"/>
  <c r="E122" i="1"/>
  <c r="F122" i="1" s="1"/>
  <c r="E117" i="1"/>
  <c r="F117" i="1" s="1"/>
  <c r="F126" i="1" s="1"/>
  <c r="G61" i="1"/>
  <c r="G66" i="1"/>
  <c r="E72" i="1"/>
  <c r="E70" i="1"/>
  <c r="E71" i="1" s="1"/>
  <c r="G59" i="1"/>
  <c r="G64" i="1"/>
  <c r="G62" i="1"/>
  <c r="G60" i="1"/>
  <c r="F68" i="1"/>
  <c r="G68" i="1"/>
  <c r="G65" i="1"/>
  <c r="G67" i="1"/>
  <c r="G63" i="1"/>
  <c r="F124" i="1" l="1"/>
  <c r="G129" i="1" s="1"/>
  <c r="F67" i="1"/>
  <c r="F61" i="1"/>
  <c r="F65" i="1"/>
  <c r="F60" i="1"/>
  <c r="F64" i="1"/>
  <c r="F59" i="1"/>
  <c r="F63" i="1"/>
  <c r="F62" i="1"/>
  <c r="G70" i="1"/>
  <c r="C81" i="1"/>
  <c r="G72" i="1"/>
  <c r="F66" i="1"/>
  <c r="F125" i="1" l="1"/>
  <c r="F70" i="1"/>
  <c r="F71" i="1" s="1"/>
  <c r="F72" i="1"/>
  <c r="G71" i="1"/>
  <c r="G74" i="1"/>
  <c r="C79" i="1"/>
  <c r="C82" i="1" s="1"/>
  <c r="C83" i="1" s="1"/>
</calcChain>
</file>

<file path=xl/sharedStrings.xml><?xml version="1.0" encoding="utf-8"?>
<sst xmlns="http://schemas.openxmlformats.org/spreadsheetml/2006/main" count="206" uniqueCount="122">
  <si>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</si>
  <si>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</si>
  <si>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</si>
  <si>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</si>
  <si>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</si>
  <si>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</si>
  <si>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</si>
  <si>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</si>
  <si>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</si>
  <si>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</si>
  <si>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</si>
  <si>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</si>
  <si>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</si>
  <si>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</si>
  <si>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</si>
  <si>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</si>
  <si>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</si>
  <si>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</si>
  <si>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</si>
  <si>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</si>
  <si>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</si>
  <si>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</si>
  <si>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</si>
  <si>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</si>
  <si>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</si>
  <si>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</si>
  <si>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</si>
  <si>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</si>
  <si>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</si>
  <si>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</si>
  <si>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</si>
  <si>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</si>
  <si>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</si>
  <si>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</si>
  <si>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</si>
  <si>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</si>
  <si>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</si>
  <si>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</si>
  <si>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</si>
  <si>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</si>
  <si>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</si>
  <si>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</si>
  <si>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</si>
  <si>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</si>
  <si>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</si>
  <si>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</si>
  <si>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</si>
  <si>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</si>
  <si>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</si>
  <si>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</si>
  <si>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</si>
  <si>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</si>
  <si>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</si>
  <si>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</si>
  <si>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</si>
  <si>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</si>
  <si>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</si>
  <si>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</si>
  <si>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L34-1</t>
  </si>
  <si>
    <t>Code:</t>
  </si>
  <si>
    <t xml:space="preserve">LEVONORGESTREL 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</si>
  <si>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</si>
  <si>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</si>
  <si>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</si>
  <si>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</si>
  <si>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</si>
  <si>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</si>
  <si>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</si>
  <si>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</si>
  <si>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</si>
  <si>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</si>
  <si>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</si>
  <si>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</si>
  <si>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</si>
  <si>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</si>
  <si>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</si>
  <si>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</si>
  <si>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</si>
  <si>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</si>
  <si>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</si>
  <si>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</si>
  <si>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</si>
  <si>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</si>
  <si>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</si>
  <si>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</si>
  <si>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</si>
  <si>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</si>
  <si>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</si>
  <si>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</si>
  <si>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</si>
  <si>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</si>
  <si>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</si>
  <si>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</si>
  <si>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</si>
  <si>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</si>
  <si>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</si>
  <si>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</si>
  <si>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</si>
  <si>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</si>
  <si>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>LENOR -72</t>
  </si>
  <si>
    <t>NDQD2016061141</t>
  </si>
  <si>
    <t>Levonorgestrel BP 0.75MG</t>
  </si>
  <si>
    <t>Each tablet contains levonorgestrel 0.75mg</t>
  </si>
  <si>
    <t>10th June 2016</t>
  </si>
  <si>
    <t>1st July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</si>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</sst>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</numFmts>
  <fonts count="26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32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165" fontId="2" fillId="0" borderId="40" xfId="0" applyNumberFormat="1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6" xfId="0" applyNumberFormat="1" applyFont="1" applyFill="1" applyBorder="1" applyAlignment="1">
      <alignment horizontal="center"/>
    </xf>
    <xf numFmtId="0" fontId="2" fillId="0" borderId="46" xfId="0" applyFont="1" applyFill="1" applyBorder="1" applyAlignment="1">
      <alignment horizontal="right"/>
    </xf>
    <xf numFmtId="2" fontId="2" fillId="0" borderId="46" xfId="0" applyNumberFormat="1" applyFont="1" applyFill="1" applyBorder="1" applyAlignment="1">
      <alignment horizontal="center"/>
    </xf>
    <xf numFmtId="0" fontId="11" fillId="4" borderId="46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7" xfId="0" applyNumberFormat="1" applyFont="1" applyFill="1" applyBorder="1" applyAlignment="1">
      <alignment horizontal="center"/>
    </xf>
    <xf numFmtId="2" fontId="3" fillId="5" borderId="47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48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 wrapText="1"/>
      <protection locked="0"/>
    </xf>
    <xf numFmtId="2" fontId="2" fillId="0" borderId="39" xfId="0" applyNumberFormat="1" applyFont="1" applyFill="1" applyBorder="1" applyAlignment="1">
      <alignment horizontal="center"/>
    </xf>
    <xf numFmtId="0" fontId="11" fillId="4" borderId="39" xfId="0" applyFont="1" applyFill="1" applyBorder="1" applyAlignment="1" applyProtection="1">
      <alignment horizontal="center" wrapText="1"/>
      <protection locked="0"/>
    </xf>
    <xf numFmtId="0" fontId="2" fillId="0" borderId="49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1" xfId="0" applyNumberFormat="1" applyFont="1" applyFill="1" applyBorder="1" applyAlignment="1">
      <alignment horizontal="center"/>
    </xf>
    <xf numFmtId="2" fontId="2" fillId="0" borderId="40" xfId="0" applyNumberFormat="1" applyFont="1" applyFill="1" applyBorder="1" applyAlignment="1">
      <alignment horizontal="center"/>
    </xf>
    <xf numFmtId="0" fontId="15" fillId="4" borderId="40" xfId="0" applyFont="1" applyFill="1" applyBorder="1" applyAlignment="1" applyProtection="1">
      <alignment horizontal="center" wrapText="1"/>
      <protection locked="0"/>
    </xf>
    <xf numFmtId="0" fontId="2" fillId="0" borderId="5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5" fillId="4" borderId="52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3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50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4" xfId="0" applyFont="1" applyFill="1" applyBorder="1" applyAlignment="1">
      <alignment horizontal="right"/>
    </xf>
    <xf numFmtId="165" fontId="3" fillId="3" borderId="49" xfId="0" applyNumberFormat="1" applyFont="1" applyFill="1" applyBorder="1" applyAlignment="1">
      <alignment horizontal="center"/>
    </xf>
    <xf numFmtId="1" fontId="3" fillId="3" borderId="55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0" fontId="5" fillId="4" borderId="50" xfId="0" applyFont="1" applyFill="1" applyBorder="1" applyAlignment="1" applyProtection="1">
      <alignment horizontal="center"/>
      <protection locked="0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6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12" fillId="0" borderId="40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6" xfId="0" applyNumberFormat="1" applyFont="1" applyFill="1" applyBorder="1" applyAlignment="1">
      <alignment horizontal="center"/>
    </xf>
    <xf numFmtId="2" fontId="22" fillId="6" borderId="46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6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6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6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21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2" fontId="23" fillId="0" borderId="0" xfId="0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0" fontId="25" fillId="4" borderId="39" xfId="0" applyFont="1" applyFill="1" applyBorder="1" applyAlignment="1" applyProtection="1">
      <alignment horizontal="center"/>
      <protection locked="0"/>
    </xf>
    <xf numFmtId="2" fontId="25" fillId="4" borderId="39" xfId="0" applyNumberFormat="1" applyFont="1" applyFill="1" applyBorder="1" applyAlignment="1" applyProtection="1">
      <alignment horizontal="center"/>
      <protection locked="0"/>
    </xf>
    <xf numFmtId="2" fontId="25" fillId="4" borderId="40" xfId="0" applyNumberFormat="1" applyFont="1" applyFill="1" applyBorder="1" applyAlignment="1" applyProtection="1">
      <alignment horizontal="center"/>
      <protection locked="0"/>
    </xf>
    <xf numFmtId="0" fontId="25" fillId="4" borderId="37" xfId="0" applyFont="1" applyFill="1" applyBorder="1" applyAlignment="1" applyProtection="1">
      <alignment horizontal="center"/>
      <protection locked="0"/>
    </xf>
    <xf numFmtId="2" fontId="25" fillId="4" borderId="37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4" fillId="0" borderId="44" xfId="0" applyFont="1" applyFill="1" applyBorder="1" applyAlignment="1">
      <alignment horizontal="justify" vertical="center" wrapText="1"/>
    </xf>
    <xf numFmtId="0" fontId="4" fillId="0" borderId="43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left" vertical="center" wrapText="1"/>
    </xf>
    <xf numFmtId="0" fontId="4" fillId="0" borderId="43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4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6" workbookViewId="0">
      <selection activeCell="E19" sqref="E19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31.85546875" style="46" customWidth="1"/>
    <col min="4" max="4" width="25.85546875" style="46" customWidth="1"/>
    <col min="5" max="5" width="25.7109375" style="46" customWidth="1"/>
    <col min="6" max="6" width="23.140625" style="46" customWidth="1"/>
    <col min="7" max="7" width="28.42578125" style="46" customWidth="1"/>
    <col min="8" max="8" width="21.5703125" style="46" customWidth="1"/>
    <col min="9" max="9" width="9.140625" style="46" customWidth="1"/>
    <col min="10" max="16384" width="9.140625" style="1"/>
  </cols>
  <sheetData>
    <row r="14" spans="1:6" ht="15" customHeight="1" x14ac:dyDescent="0.3">
      <c r="A14" s="162"/>
      <c r="C14" s="163"/>
      <c r="F14" s="163"/>
    </row>
    <row r="15" spans="1:6" ht="18.75" customHeight="1" x14ac:dyDescent="0.3">
      <c r="A15" s="205" t="s">
        <v>105</v>
      </c>
      <c r="B15" s="205"/>
      <c r="C15" s="205"/>
      <c r="D15" s="205"/>
      <c r="E15" s="205"/>
    </row>
    <row r="16" spans="1:6" ht="16.5" customHeight="1" x14ac:dyDescent="0.3">
      <c r="A16" s="137" t="s">
        <v>71</v>
      </c>
      <c r="B16" s="164" t="s">
        <v>106</v>
      </c>
    </row>
    <row r="17" spans="1:5" ht="16.5" customHeight="1" x14ac:dyDescent="0.3">
      <c r="A17" s="165" t="s">
        <v>107</v>
      </c>
      <c r="B17" s="166" t="str">
        <f>'141'!B18:C18</f>
        <v>LENOR -72</v>
      </c>
      <c r="C17" s="101"/>
      <c r="D17" s="167"/>
      <c r="E17" s="101"/>
    </row>
    <row r="18" spans="1:5" ht="16.5" customHeight="1" x14ac:dyDescent="0.3">
      <c r="A18" s="168" t="s">
        <v>61</v>
      </c>
      <c r="B18" s="169" t="str">
        <f>'141'!B26:C26</f>
        <v xml:space="preserve">Levornorgestrel </v>
      </c>
      <c r="C18" s="101"/>
      <c r="D18" s="101"/>
      <c r="E18" s="101"/>
    </row>
    <row r="19" spans="1:5" ht="16.5" customHeight="1" x14ac:dyDescent="0.3">
      <c r="A19" s="168" t="s">
        <v>57</v>
      </c>
      <c r="B19" s="198">
        <f>'141'!B28</f>
        <v>99.7</v>
      </c>
      <c r="C19" s="101"/>
      <c r="D19" s="101"/>
      <c r="E19" s="101"/>
    </row>
    <row r="20" spans="1:5" ht="16.5" customHeight="1" x14ac:dyDescent="0.3">
      <c r="A20" s="165" t="s">
        <v>108</v>
      </c>
      <c r="B20" s="198">
        <f>'141'!D43</f>
        <v>27</v>
      </c>
      <c r="C20" s="101"/>
      <c r="D20" s="101"/>
      <c r="E20" s="101"/>
    </row>
    <row r="21" spans="1:5" ht="16.5" customHeight="1" x14ac:dyDescent="0.3">
      <c r="A21" s="165" t="s">
        <v>109</v>
      </c>
      <c r="B21" s="199">
        <f>'141'!D46</f>
        <v>6.4605600000000015E-3</v>
      </c>
      <c r="D21" s="101"/>
      <c r="E21" s="101"/>
    </row>
    <row r="22" spans="1:5" ht="15.75" customHeight="1" x14ac:dyDescent="0.25">
      <c r="A22" s="101"/>
      <c r="B22" s="101"/>
      <c r="C22" s="101"/>
      <c r="D22" s="101"/>
      <c r="E22" s="101"/>
    </row>
    <row r="23" spans="1:5" ht="16.5" customHeight="1" x14ac:dyDescent="0.3">
      <c r="A23" s="170" t="s">
        <v>110</v>
      </c>
      <c r="B23" s="171" t="s">
        <v>111</v>
      </c>
      <c r="C23" s="170" t="s">
        <v>112</v>
      </c>
      <c r="D23" s="170" t="s">
        <v>113</v>
      </c>
      <c r="E23" s="170" t="s">
        <v>114</v>
      </c>
    </row>
    <row r="24" spans="1:5" ht="16.5" customHeight="1" x14ac:dyDescent="0.3">
      <c r="A24" s="172">
        <v>1</v>
      </c>
      <c r="B24" s="200">
        <v>7103585</v>
      </c>
      <c r="C24" s="200">
        <v>7226.3</v>
      </c>
      <c r="D24" s="201">
        <v>1.43</v>
      </c>
      <c r="E24" s="202">
        <v>6.3</v>
      </c>
    </row>
    <row r="25" spans="1:5" ht="16.5" customHeight="1" x14ac:dyDescent="0.3">
      <c r="A25" s="172">
        <v>2</v>
      </c>
      <c r="B25" s="200">
        <v>7066828</v>
      </c>
      <c r="C25" s="200">
        <v>7354.6</v>
      </c>
      <c r="D25" s="201">
        <v>1.44</v>
      </c>
      <c r="E25" s="201">
        <v>6.3</v>
      </c>
    </row>
    <row r="26" spans="1:5" ht="16.5" customHeight="1" x14ac:dyDescent="0.3">
      <c r="A26" s="172">
        <v>3</v>
      </c>
      <c r="B26" s="200">
        <v>7063615</v>
      </c>
      <c r="C26" s="200">
        <v>7350</v>
      </c>
      <c r="D26" s="201">
        <v>1.41</v>
      </c>
      <c r="E26" s="201">
        <v>6.3</v>
      </c>
    </row>
    <row r="27" spans="1:5" ht="16.5" customHeight="1" x14ac:dyDescent="0.3">
      <c r="A27" s="172">
        <v>4</v>
      </c>
      <c r="B27" s="200">
        <v>7068494</v>
      </c>
      <c r="C27" s="200">
        <v>7249.8</v>
      </c>
      <c r="D27" s="201">
        <v>1.41</v>
      </c>
      <c r="E27" s="201">
        <v>6.3</v>
      </c>
    </row>
    <row r="28" spans="1:5" ht="16.5" customHeight="1" x14ac:dyDescent="0.3">
      <c r="A28" s="172">
        <v>5</v>
      </c>
      <c r="B28" s="200">
        <v>7063889</v>
      </c>
      <c r="C28" s="200">
        <v>7195.8</v>
      </c>
      <c r="D28" s="201">
        <v>1.4</v>
      </c>
      <c r="E28" s="201">
        <v>6.3</v>
      </c>
    </row>
    <row r="29" spans="1:5" ht="16.5" customHeight="1" x14ac:dyDescent="0.3">
      <c r="A29" s="172">
        <v>6</v>
      </c>
      <c r="B29" s="203">
        <v>7069156</v>
      </c>
      <c r="C29" s="203">
        <v>7205.9</v>
      </c>
      <c r="D29" s="204">
        <v>1.41</v>
      </c>
      <c r="E29" s="204">
        <v>6.3</v>
      </c>
    </row>
    <row r="30" spans="1:5" ht="16.5" customHeight="1" x14ac:dyDescent="0.3">
      <c r="A30" s="173" t="s">
        <v>115</v>
      </c>
      <c r="B30" s="174">
        <f>AVERAGE(B24:B29)</f>
        <v>7072594.5</v>
      </c>
      <c r="C30" s="175">
        <f>AVERAGE(C24:C29)</f>
        <v>7263.7333333333336</v>
      </c>
      <c r="D30" s="176">
        <f>AVERAGE(D24:D29)</f>
        <v>1.4166666666666667</v>
      </c>
      <c r="E30" s="176">
        <f>AVERAGE(E24:E29)</f>
        <v>6.3</v>
      </c>
    </row>
    <row r="31" spans="1:5" ht="16.5" customHeight="1" x14ac:dyDescent="0.3">
      <c r="A31" s="177" t="s">
        <v>116</v>
      </c>
      <c r="B31" s="178">
        <f>(STDEV(B24:B29)/B30)</f>
        <v>2.1709070223570612E-3</v>
      </c>
      <c r="C31" s="179"/>
      <c r="D31" s="179"/>
      <c r="E31" s="180"/>
    </row>
    <row r="32" spans="1:5" s="46" customFormat="1" ht="16.5" customHeight="1" x14ac:dyDescent="0.3">
      <c r="A32" s="181" t="s">
        <v>8</v>
      </c>
      <c r="B32" s="182">
        <f>COUNT(B24:B29)</f>
        <v>6</v>
      </c>
      <c r="C32" s="183"/>
      <c r="D32" s="184"/>
      <c r="E32" s="185"/>
    </row>
    <row r="33" spans="1:5" s="46" customFormat="1" ht="15.75" customHeight="1" x14ac:dyDescent="0.25">
      <c r="A33" s="101"/>
      <c r="B33" s="101"/>
      <c r="C33" s="101"/>
      <c r="D33" s="101"/>
      <c r="E33" s="101"/>
    </row>
    <row r="34" spans="1:5" s="46" customFormat="1" ht="16.5" customHeight="1" x14ac:dyDescent="0.3">
      <c r="A34" s="168" t="s">
        <v>117</v>
      </c>
      <c r="B34" s="186" t="s">
        <v>118</v>
      </c>
      <c r="C34" s="187"/>
      <c r="D34" s="187"/>
      <c r="E34" s="187"/>
    </row>
    <row r="35" spans="1:5" ht="16.5" customHeight="1" x14ac:dyDescent="0.3">
      <c r="A35" s="168"/>
      <c r="B35" s="186" t="s">
        <v>119</v>
      </c>
      <c r="C35" s="187"/>
      <c r="D35" s="187"/>
      <c r="E35" s="187"/>
    </row>
    <row r="36" spans="1:5" ht="16.5" customHeight="1" x14ac:dyDescent="0.3">
      <c r="A36" s="168"/>
      <c r="B36" s="186" t="s">
        <v>120</v>
      </c>
      <c r="C36" s="187"/>
      <c r="D36" s="187"/>
      <c r="E36" s="187"/>
    </row>
    <row r="37" spans="1:5" ht="15.75" customHeight="1" x14ac:dyDescent="0.25">
      <c r="A37" s="101"/>
      <c r="B37" s="101"/>
      <c r="C37" s="101"/>
      <c r="D37" s="101"/>
      <c r="E37" s="101"/>
    </row>
    <row r="38" spans="1:5" ht="16.5" customHeight="1" x14ac:dyDescent="0.3">
      <c r="A38" s="137" t="s">
        <v>71</v>
      </c>
      <c r="B38" s="164" t="s">
        <v>121</v>
      </c>
    </row>
    <row r="39" spans="1:5" ht="16.5" customHeight="1" x14ac:dyDescent="0.3">
      <c r="A39" s="168" t="s">
        <v>61</v>
      </c>
      <c r="B39" s="165" t="str">
        <f>'141'!B87:C87</f>
        <v xml:space="preserve">LEVONORGESTREL </v>
      </c>
      <c r="C39" s="101"/>
      <c r="D39" s="101"/>
      <c r="E39" s="101"/>
    </row>
    <row r="40" spans="1:5" ht="16.5" customHeight="1" x14ac:dyDescent="0.3">
      <c r="A40" s="168" t="s">
        <v>57</v>
      </c>
      <c r="B40" s="169">
        <f>'141'!B89</f>
        <v>99.7</v>
      </c>
      <c r="C40" s="101"/>
      <c r="D40" s="101"/>
      <c r="E40" s="101"/>
    </row>
    <row r="41" spans="1:5" ht="16.5" customHeight="1" x14ac:dyDescent="0.3">
      <c r="A41" s="165" t="s">
        <v>108</v>
      </c>
      <c r="B41" s="169">
        <f>'141'!D105</f>
        <v>15.31</v>
      </c>
      <c r="C41" s="101"/>
      <c r="D41" s="101"/>
      <c r="E41" s="101"/>
    </row>
    <row r="42" spans="1:5" ht="16.5" customHeight="1" x14ac:dyDescent="0.3">
      <c r="A42" s="165" t="s">
        <v>109</v>
      </c>
      <c r="B42" s="188">
        <f>'141'!D108</f>
        <v>1.5264070000000002E-3</v>
      </c>
      <c r="C42" s="101"/>
      <c r="D42" s="101"/>
      <c r="E42" s="101"/>
    </row>
    <row r="43" spans="1:5" ht="15.75" customHeight="1" x14ac:dyDescent="0.25">
      <c r="A43" s="101"/>
      <c r="B43" s="101"/>
      <c r="C43" s="101"/>
      <c r="D43" s="101"/>
      <c r="E43" s="101"/>
    </row>
    <row r="44" spans="1:5" ht="16.5" customHeight="1" x14ac:dyDescent="0.3">
      <c r="A44" s="170" t="s">
        <v>110</v>
      </c>
      <c r="B44" s="171" t="s">
        <v>111</v>
      </c>
      <c r="C44" s="170" t="s">
        <v>112</v>
      </c>
      <c r="D44" s="170" t="s">
        <v>113</v>
      </c>
      <c r="E44" s="170" t="s">
        <v>114</v>
      </c>
    </row>
    <row r="45" spans="1:5" ht="16.5" customHeight="1" x14ac:dyDescent="0.3">
      <c r="A45" s="172">
        <v>1</v>
      </c>
      <c r="B45" s="200">
        <v>1984941</v>
      </c>
      <c r="C45" s="200">
        <v>8508.83</v>
      </c>
      <c r="D45" s="201">
        <v>1.42</v>
      </c>
      <c r="E45" s="202">
        <v>5.85</v>
      </c>
    </row>
    <row r="46" spans="1:5" ht="16.5" customHeight="1" x14ac:dyDescent="0.3">
      <c r="A46" s="172">
        <v>2</v>
      </c>
      <c r="B46" s="200">
        <v>2027465</v>
      </c>
      <c r="C46" s="200">
        <v>8573.52</v>
      </c>
      <c r="D46" s="201">
        <v>1.43</v>
      </c>
      <c r="E46" s="201">
        <v>5.85</v>
      </c>
    </row>
    <row r="47" spans="1:5" ht="16.5" customHeight="1" x14ac:dyDescent="0.3">
      <c r="A47" s="172">
        <v>3</v>
      </c>
      <c r="B47" s="200">
        <v>1996128</v>
      </c>
      <c r="C47" s="200">
        <v>8612.14</v>
      </c>
      <c r="D47" s="201">
        <v>1.45</v>
      </c>
      <c r="E47" s="201">
        <v>5.85</v>
      </c>
    </row>
    <row r="48" spans="1:5" ht="16.5" customHeight="1" x14ac:dyDescent="0.3">
      <c r="A48" s="172">
        <v>4</v>
      </c>
      <c r="B48" s="200">
        <v>1944925</v>
      </c>
      <c r="C48" s="200">
        <v>8642.5400000000009</v>
      </c>
      <c r="D48" s="201">
        <v>1.45</v>
      </c>
      <c r="E48" s="201">
        <v>5.85</v>
      </c>
    </row>
    <row r="49" spans="1:7" ht="16.5" customHeight="1" x14ac:dyDescent="0.3">
      <c r="A49" s="172">
        <v>5</v>
      </c>
      <c r="B49" s="200">
        <v>2023302</v>
      </c>
      <c r="C49" s="200">
        <v>8576.6200000000008</v>
      </c>
      <c r="D49" s="201">
        <v>1.47</v>
      </c>
      <c r="E49" s="201">
        <v>5.85</v>
      </c>
    </row>
    <row r="50" spans="1:7" ht="16.5" customHeight="1" x14ac:dyDescent="0.3">
      <c r="A50" s="172">
        <v>6</v>
      </c>
      <c r="B50" s="203"/>
      <c r="C50" s="203"/>
      <c r="D50" s="204"/>
      <c r="E50" s="204"/>
    </row>
    <row r="51" spans="1:7" ht="16.5" customHeight="1" x14ac:dyDescent="0.3">
      <c r="A51" s="173" t="s">
        <v>115</v>
      </c>
      <c r="B51" s="174">
        <f>AVERAGE(B45:B50)</f>
        <v>1995352.2</v>
      </c>
      <c r="C51" s="175">
        <f>AVERAGE(C45:C50)</f>
        <v>8582.73</v>
      </c>
      <c r="D51" s="176">
        <f>AVERAGE(D45:D50)</f>
        <v>1.444</v>
      </c>
      <c r="E51" s="176">
        <f>AVERAGE(E45:E50)</f>
        <v>5.85</v>
      </c>
    </row>
    <row r="52" spans="1:7" ht="16.5" customHeight="1" x14ac:dyDescent="0.3">
      <c r="A52" s="177" t="s">
        <v>116</v>
      </c>
      <c r="B52" s="178">
        <f>(STDEV(B45:B50)/B51)</f>
        <v>1.6742801658722873E-2</v>
      </c>
      <c r="C52" s="179"/>
      <c r="D52" s="179"/>
      <c r="E52" s="180"/>
    </row>
    <row r="53" spans="1:7" s="46" customFormat="1" ht="16.5" customHeight="1" x14ac:dyDescent="0.3">
      <c r="A53" s="181" t="s">
        <v>8</v>
      </c>
      <c r="B53" s="182">
        <f>COUNT(B45:B50)</f>
        <v>5</v>
      </c>
      <c r="C53" s="183"/>
      <c r="D53" s="184"/>
      <c r="E53" s="185"/>
    </row>
    <row r="54" spans="1:7" s="46" customFormat="1" ht="15.75" customHeight="1" x14ac:dyDescent="0.25">
      <c r="A54" s="101"/>
      <c r="B54" s="101"/>
      <c r="C54" s="101"/>
      <c r="D54" s="101"/>
      <c r="E54" s="101"/>
    </row>
    <row r="55" spans="1:7" s="46" customFormat="1" ht="16.5" customHeight="1" x14ac:dyDescent="0.3">
      <c r="A55" s="168" t="s">
        <v>117</v>
      </c>
      <c r="B55" s="186" t="s">
        <v>118</v>
      </c>
      <c r="C55" s="187"/>
      <c r="D55" s="187"/>
      <c r="E55" s="187"/>
    </row>
    <row r="56" spans="1:7" ht="16.5" customHeight="1" x14ac:dyDescent="0.3">
      <c r="A56" s="168"/>
      <c r="B56" s="186" t="s">
        <v>119</v>
      </c>
      <c r="C56" s="187"/>
      <c r="D56" s="187"/>
      <c r="E56" s="187"/>
    </row>
    <row r="57" spans="1:7" ht="16.5" customHeight="1" x14ac:dyDescent="0.3">
      <c r="A57" s="168"/>
      <c r="B57" s="186" t="s">
        <v>120</v>
      </c>
      <c r="C57" s="187"/>
      <c r="D57" s="187"/>
      <c r="E57" s="187"/>
    </row>
    <row r="58" spans="1:7" ht="14.25" customHeight="1" thickBot="1" x14ac:dyDescent="0.3">
      <c r="A58" s="189"/>
      <c r="B58" s="190"/>
      <c r="D58" s="191"/>
      <c r="F58" s="1"/>
      <c r="G58" s="1"/>
    </row>
    <row r="59" spans="1:7" ht="15" customHeight="1" x14ac:dyDescent="0.3">
      <c r="B59" s="206" t="s">
        <v>4</v>
      </c>
      <c r="C59" s="206"/>
      <c r="E59" s="192" t="s">
        <v>3</v>
      </c>
      <c r="F59" s="193"/>
      <c r="G59" s="192" t="s">
        <v>2</v>
      </c>
    </row>
    <row r="60" spans="1:7" ht="30.75" customHeight="1" x14ac:dyDescent="0.3">
      <c r="A60" s="194" t="s">
        <v>1</v>
      </c>
      <c r="B60" s="195"/>
      <c r="C60" s="195"/>
      <c r="E60" s="195"/>
      <c r="G60" s="195"/>
    </row>
    <row r="61" spans="1:7" ht="40.5" customHeight="1" x14ac:dyDescent="0.3">
      <c r="A61" s="194" t="s">
        <v>0</v>
      </c>
      <c r="B61" s="196"/>
      <c r="C61" s="196"/>
      <c r="E61" s="196"/>
      <c r="G61" s="19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10" zoomScale="60" zoomScaleNormal="70" workbookViewId="0">
      <selection activeCell="E26" sqref="E26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28" t="s">
        <v>98</v>
      </c>
      <c r="B1" s="228"/>
      <c r="C1" s="228"/>
      <c r="D1" s="228"/>
      <c r="E1" s="228"/>
      <c r="F1" s="228"/>
      <c r="G1" s="228"/>
    </row>
    <row r="2" spans="1:7" x14ac:dyDescent="0.2">
      <c r="A2" s="228"/>
      <c r="B2" s="228"/>
      <c r="C2" s="228"/>
      <c r="D2" s="228"/>
      <c r="E2" s="228"/>
      <c r="F2" s="228"/>
      <c r="G2" s="228"/>
    </row>
    <row r="3" spans="1:7" x14ac:dyDescent="0.2">
      <c r="A3" s="228"/>
      <c r="B3" s="228"/>
      <c r="C3" s="228"/>
      <c r="D3" s="228"/>
      <c r="E3" s="228"/>
      <c r="F3" s="228"/>
      <c r="G3" s="228"/>
    </row>
    <row r="4" spans="1:7" x14ac:dyDescent="0.2">
      <c r="A4" s="228"/>
      <c r="B4" s="228"/>
      <c r="C4" s="228"/>
      <c r="D4" s="228"/>
      <c r="E4" s="228"/>
      <c r="F4" s="228"/>
      <c r="G4" s="228"/>
    </row>
    <row r="5" spans="1:7" x14ac:dyDescent="0.2">
      <c r="A5" s="228"/>
      <c r="B5" s="228"/>
      <c r="C5" s="228"/>
      <c r="D5" s="228"/>
      <c r="E5" s="228"/>
      <c r="F5" s="228"/>
      <c r="G5" s="228"/>
    </row>
    <row r="6" spans="1:7" x14ac:dyDescent="0.2">
      <c r="A6" s="228"/>
      <c r="B6" s="228"/>
      <c r="C6" s="228"/>
      <c r="D6" s="228"/>
      <c r="E6" s="228"/>
      <c r="F6" s="228"/>
      <c r="G6" s="228"/>
    </row>
    <row r="7" spans="1:7" x14ac:dyDescent="0.2">
      <c r="A7" s="228"/>
      <c r="B7" s="228"/>
      <c r="C7" s="228"/>
      <c r="D7" s="228"/>
      <c r="E7" s="228"/>
      <c r="F7" s="228"/>
      <c r="G7" s="228"/>
    </row>
    <row r="8" spans="1:7" x14ac:dyDescent="0.2">
      <c r="A8" s="229" t="s">
        <v>97</v>
      </c>
      <c r="B8" s="229"/>
      <c r="C8" s="229"/>
      <c r="D8" s="229"/>
      <c r="E8" s="229"/>
      <c r="F8" s="229"/>
      <c r="G8" s="229"/>
    </row>
    <row r="9" spans="1:7" x14ac:dyDescent="0.2">
      <c r="A9" s="229"/>
      <c r="B9" s="229"/>
      <c r="C9" s="229"/>
      <c r="D9" s="229"/>
      <c r="E9" s="229"/>
      <c r="F9" s="229"/>
      <c r="G9" s="229"/>
    </row>
    <row r="10" spans="1:7" x14ac:dyDescent="0.2">
      <c r="A10" s="229"/>
      <c r="B10" s="229"/>
      <c r="C10" s="229"/>
      <c r="D10" s="229"/>
      <c r="E10" s="229"/>
      <c r="F10" s="229"/>
      <c r="G10" s="229"/>
    </row>
    <row r="11" spans="1:7" x14ac:dyDescent="0.2">
      <c r="A11" s="229"/>
      <c r="B11" s="229"/>
      <c r="C11" s="229"/>
      <c r="D11" s="229"/>
      <c r="E11" s="229"/>
      <c r="F11" s="229"/>
      <c r="G11" s="229"/>
    </row>
    <row r="12" spans="1:7" x14ac:dyDescent="0.2">
      <c r="A12" s="229"/>
      <c r="B12" s="229"/>
      <c r="C12" s="229"/>
      <c r="D12" s="229"/>
      <c r="E12" s="229"/>
      <c r="F12" s="229"/>
      <c r="G12" s="229"/>
    </row>
    <row r="13" spans="1:7" x14ac:dyDescent="0.2">
      <c r="A13" s="229"/>
      <c r="B13" s="229"/>
      <c r="C13" s="229"/>
      <c r="D13" s="229"/>
      <c r="E13" s="229"/>
      <c r="F13" s="229"/>
      <c r="G13" s="229"/>
    </row>
    <row r="14" spans="1:7" x14ac:dyDescent="0.2">
      <c r="A14" s="229"/>
      <c r="B14" s="229"/>
      <c r="C14" s="229"/>
      <c r="D14" s="229"/>
      <c r="E14" s="229"/>
      <c r="F14" s="229"/>
      <c r="G14" s="229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30" t="s">
        <v>96</v>
      </c>
      <c r="B16" s="231"/>
      <c r="C16" s="231"/>
      <c r="D16" s="231"/>
      <c r="E16" s="231"/>
      <c r="F16" s="231"/>
      <c r="G16" s="231"/>
    </row>
    <row r="17" spans="1:7" ht="18.75" customHeight="1" x14ac:dyDescent="0.3">
      <c r="A17" s="45" t="s">
        <v>95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94</v>
      </c>
      <c r="B18" s="214" t="s">
        <v>99</v>
      </c>
      <c r="C18" s="214"/>
      <c r="D18" s="161"/>
      <c r="E18" s="161"/>
      <c r="F18" s="3"/>
      <c r="G18" s="3"/>
    </row>
    <row r="19" spans="1:7" ht="26.25" customHeight="1" x14ac:dyDescent="0.4">
      <c r="A19" s="155" t="s">
        <v>93</v>
      </c>
      <c r="B19" s="160" t="s">
        <v>100</v>
      </c>
      <c r="C19" s="3">
        <v>36</v>
      </c>
      <c r="E19" s="3"/>
      <c r="F19" s="3"/>
      <c r="G19" s="3"/>
    </row>
    <row r="20" spans="1:7" ht="26.25" customHeight="1" x14ac:dyDescent="0.4">
      <c r="A20" s="155" t="s">
        <v>92</v>
      </c>
      <c r="B20" s="215" t="s">
        <v>101</v>
      </c>
      <c r="C20" s="215"/>
      <c r="D20" s="3"/>
      <c r="E20" s="3"/>
      <c r="F20" s="3"/>
      <c r="G20" s="3"/>
    </row>
    <row r="21" spans="1:7" ht="26.25" customHeight="1" x14ac:dyDescent="0.4">
      <c r="A21" s="155" t="s">
        <v>91</v>
      </c>
      <c r="B21" s="159" t="s">
        <v>102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90</v>
      </c>
      <c r="B22" s="157" t="s">
        <v>103</v>
      </c>
      <c r="C22" s="156"/>
      <c r="D22" s="3"/>
      <c r="E22" s="3"/>
      <c r="F22" s="3"/>
      <c r="G22" s="3"/>
    </row>
    <row r="23" spans="1:7" ht="26.25" customHeight="1" x14ac:dyDescent="0.4">
      <c r="A23" s="155" t="s">
        <v>89</v>
      </c>
      <c r="B23" s="157" t="s">
        <v>104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2" t="s">
        <v>71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61</v>
      </c>
      <c r="B26" s="214" t="s">
        <v>88</v>
      </c>
      <c r="C26" s="214"/>
      <c r="D26" s="3"/>
      <c r="E26" s="3"/>
      <c r="F26" s="3"/>
      <c r="G26" s="3"/>
    </row>
    <row r="27" spans="1:7" ht="26.25" customHeight="1" x14ac:dyDescent="0.4">
      <c r="A27" s="12" t="s">
        <v>59</v>
      </c>
      <c r="B27" s="215" t="s">
        <v>87</v>
      </c>
      <c r="C27" s="215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1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20" t="s">
        <v>86</v>
      </c>
      <c r="D29" s="221"/>
      <c r="E29" s="221"/>
      <c r="F29" s="221"/>
      <c r="G29" s="226"/>
    </row>
    <row r="30" spans="1:7" ht="19.5" customHeight="1" thickBot="1" x14ac:dyDescent="0.35">
      <c r="A30" s="12" t="s">
        <v>54</v>
      </c>
      <c r="B30" s="98">
        <f>B28-B29</f>
        <v>99.7</v>
      </c>
      <c r="C30" s="97"/>
      <c r="D30" s="97"/>
      <c r="E30" s="97"/>
      <c r="F30" s="97"/>
      <c r="G30" s="97"/>
    </row>
    <row r="31" spans="1:7" ht="27" customHeight="1" thickBot="1" x14ac:dyDescent="0.45">
      <c r="A31" s="12" t="s">
        <v>53</v>
      </c>
      <c r="B31" s="95">
        <v>1</v>
      </c>
      <c r="C31" s="220" t="s">
        <v>85</v>
      </c>
      <c r="D31" s="221"/>
      <c r="E31" s="221"/>
      <c r="F31" s="221"/>
      <c r="G31" s="226"/>
    </row>
    <row r="32" spans="1:7" ht="27" customHeight="1" thickBot="1" x14ac:dyDescent="0.45">
      <c r="A32" s="12" t="s">
        <v>51</v>
      </c>
      <c r="B32" s="95">
        <v>1</v>
      </c>
      <c r="C32" s="220" t="s">
        <v>84</v>
      </c>
      <c r="D32" s="221"/>
      <c r="E32" s="221"/>
      <c r="F32" s="221"/>
      <c r="G32" s="226"/>
    </row>
    <row r="33" spans="1:7" ht="18.75" customHeight="1" x14ac:dyDescent="0.3">
      <c r="A33" s="12"/>
      <c r="B33" s="94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3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98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6">
        <v>50</v>
      </c>
      <c r="C36" s="3"/>
      <c r="D36" s="222" t="s">
        <v>46</v>
      </c>
      <c r="E36" s="227"/>
      <c r="F36" s="222" t="s">
        <v>45</v>
      </c>
      <c r="G36" s="223"/>
    </row>
    <row r="37" spans="1:7" ht="26.25" customHeight="1" x14ac:dyDescent="0.4">
      <c r="A37" s="23" t="s">
        <v>44</v>
      </c>
      <c r="B37" s="125">
        <v>3</v>
      </c>
      <c r="C37" s="90" t="s">
        <v>43</v>
      </c>
      <c r="D37" s="88" t="s">
        <v>23</v>
      </c>
      <c r="E37" s="89" t="s">
        <v>42</v>
      </c>
      <c r="F37" s="88" t="s">
        <v>23</v>
      </c>
      <c r="G37" s="87" t="s">
        <v>42</v>
      </c>
    </row>
    <row r="38" spans="1:7" ht="26.25" customHeight="1" x14ac:dyDescent="0.4">
      <c r="A38" s="23" t="s">
        <v>41</v>
      </c>
      <c r="B38" s="125">
        <v>250</v>
      </c>
      <c r="C38" s="86">
        <v>1</v>
      </c>
      <c r="D38" s="150">
        <v>7067393</v>
      </c>
      <c r="E38" s="151">
        <f>IF(ISBLANK(D38),"-",$D$48/$D$45*D38)</f>
        <v>6563573.1267877696</v>
      </c>
      <c r="F38" s="150">
        <v>6932272</v>
      </c>
      <c r="G38" s="84">
        <f>IF(ISBLANK(F38),"-",$D$48/$F$45*F38)</f>
        <v>6696004.8094978305</v>
      </c>
    </row>
    <row r="39" spans="1:7" ht="26.25" customHeight="1" x14ac:dyDescent="0.4">
      <c r="A39" s="23" t="s">
        <v>40</v>
      </c>
      <c r="B39" s="125">
        <v>1</v>
      </c>
      <c r="C39" s="22">
        <v>2</v>
      </c>
      <c r="D39" s="83">
        <v>7062113</v>
      </c>
      <c r="E39" s="149">
        <f>IF(ISBLANK(D39),"-",$D$48/$D$45*D39)</f>
        <v>6558669.5270998171</v>
      </c>
      <c r="F39" s="83">
        <v>6921332</v>
      </c>
      <c r="G39" s="80">
        <f>IF(ISBLANK(F39),"-",$D$48/$F$45*F39)</f>
        <v>6685437.6689390196</v>
      </c>
    </row>
    <row r="40" spans="1:7" ht="26.25" customHeight="1" x14ac:dyDescent="0.4">
      <c r="A40" s="23" t="s">
        <v>39</v>
      </c>
      <c r="B40" s="125">
        <v>1</v>
      </c>
      <c r="C40" s="22">
        <v>3</v>
      </c>
      <c r="D40" s="83">
        <v>7056813</v>
      </c>
      <c r="E40" s="149">
        <f>IF(ISBLANK(D40),"-",$D$48/$D$45*D40)</f>
        <v>6553747.3531706221</v>
      </c>
      <c r="F40" s="83">
        <v>6910921</v>
      </c>
      <c r="G40" s="80">
        <f>IF(ISBLANK(F40),"-",$D$48/$F$45*F40)</f>
        <v>6675381.4988880344</v>
      </c>
    </row>
    <row r="41" spans="1:7" ht="26.25" customHeight="1" x14ac:dyDescent="0.4">
      <c r="A41" s="23" t="s">
        <v>38</v>
      </c>
      <c r="B41" s="125">
        <v>1</v>
      </c>
      <c r="C41" s="79">
        <v>4</v>
      </c>
      <c r="D41" s="78"/>
      <c r="E41" s="148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5">
        <v>1</v>
      </c>
      <c r="C42" s="74" t="s">
        <v>12</v>
      </c>
      <c r="D42" s="147">
        <f>AVERAGE(D38:D41)</f>
        <v>7062106.333333333</v>
      </c>
      <c r="E42" s="73">
        <f>AVERAGE(E38:E41)</f>
        <v>6558663.3356860699</v>
      </c>
      <c r="F42" s="147">
        <f>AVERAGE(F38:F41)</f>
        <v>6921508.333333333</v>
      </c>
      <c r="G42" s="146">
        <f>AVERAGE(G38:G41)</f>
        <v>6685607.9924416281</v>
      </c>
    </row>
    <row r="43" spans="1:7" ht="26.25" customHeight="1" x14ac:dyDescent="0.4">
      <c r="A43" s="23" t="s">
        <v>36</v>
      </c>
      <c r="B43" s="125">
        <v>1</v>
      </c>
      <c r="C43" s="70" t="s">
        <v>35</v>
      </c>
      <c r="D43" s="68">
        <v>27</v>
      </c>
      <c r="E43" s="3"/>
      <c r="F43" s="68">
        <v>25.96</v>
      </c>
      <c r="G43" s="3"/>
    </row>
    <row r="44" spans="1:7" ht="26.25" customHeight="1" x14ac:dyDescent="0.4">
      <c r="A44" s="23" t="s">
        <v>34</v>
      </c>
      <c r="B44" s="125">
        <v>1</v>
      </c>
      <c r="C44" s="64" t="s">
        <v>33</v>
      </c>
      <c r="D44" s="67">
        <f>D43*$B$34</f>
        <v>27</v>
      </c>
      <c r="E44" s="13"/>
      <c r="F44" s="67">
        <f>F43*$B$34</f>
        <v>25.96</v>
      </c>
      <c r="G44" s="3"/>
    </row>
    <row r="45" spans="1:7" ht="19.5" customHeight="1" thickBot="1" x14ac:dyDescent="0.35">
      <c r="A45" s="23" t="s">
        <v>32</v>
      </c>
      <c r="B45" s="124">
        <f>(B44/B43)*(B42/B41)*(B40/B39)*(B38/B37)*B36</f>
        <v>4166.6666666666661</v>
      </c>
      <c r="C45" s="64" t="s">
        <v>31</v>
      </c>
      <c r="D45" s="65">
        <f>D44*$B$30/100</f>
        <v>26.919</v>
      </c>
      <c r="E45" s="63"/>
      <c r="F45" s="65">
        <f>F44*$B$30/100</f>
        <v>25.88212</v>
      </c>
      <c r="G45" s="3"/>
    </row>
    <row r="46" spans="1:7" ht="19.5" customHeight="1" thickBot="1" x14ac:dyDescent="0.35">
      <c r="A46" s="207" t="s">
        <v>9</v>
      </c>
      <c r="B46" s="224"/>
      <c r="C46" s="64" t="s">
        <v>30</v>
      </c>
      <c r="D46" s="67">
        <f>D45/$B$45</f>
        <v>6.4605600000000015E-3</v>
      </c>
      <c r="E46" s="63"/>
      <c r="F46" s="62">
        <f>F45/$B$45</f>
        <v>6.211708800000001E-3</v>
      </c>
      <c r="G46" s="3"/>
    </row>
    <row r="47" spans="1:7" ht="27" customHeight="1" thickBot="1" x14ac:dyDescent="0.45">
      <c r="A47" s="209"/>
      <c r="B47" s="225"/>
      <c r="C47" s="145" t="s">
        <v>29</v>
      </c>
      <c r="D47" s="144">
        <v>6.0000000000000001E-3</v>
      </c>
      <c r="E47" s="3"/>
      <c r="F47" s="57"/>
      <c r="G47" s="3"/>
    </row>
    <row r="48" spans="1:7" ht="18.75" customHeight="1" x14ac:dyDescent="0.3">
      <c r="A48" s="3"/>
      <c r="B48" s="3"/>
      <c r="C48" s="143" t="s">
        <v>28</v>
      </c>
      <c r="D48" s="65">
        <f>D47*$B$45</f>
        <v>24.999999999999996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2">
        <f>D48/B34</f>
        <v>24.999999999999996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1">
        <f>AVERAGE(E38:E41,G38:G41)</f>
        <v>6622135.6640638486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0">
        <f>STDEV(E38:E41,G38:G41)/D50</f>
        <v>1.0556229877840254E-2</v>
      </c>
      <c r="E51" s="3"/>
      <c r="F51" s="47"/>
      <c r="G51" s="3"/>
    </row>
    <row r="52" spans="1:7" ht="19.5" customHeight="1" thickBot="1" x14ac:dyDescent="0.35">
      <c r="A52" s="3"/>
      <c r="B52" s="3"/>
      <c r="C52" s="139" t="s">
        <v>8</v>
      </c>
      <c r="D52" s="138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71</v>
      </c>
      <c r="B54" s="106" t="s">
        <v>83</v>
      </c>
      <c r="C54" s="3"/>
      <c r="D54" s="3"/>
      <c r="E54" s="3"/>
      <c r="F54" s="3"/>
      <c r="G54" s="3"/>
    </row>
    <row r="55" spans="1:7" ht="18.75" customHeight="1" x14ac:dyDescent="0.3">
      <c r="A55" s="3" t="s">
        <v>82</v>
      </c>
      <c r="B55" s="100" t="str">
        <f>B21</f>
        <v>Each tablet contains levonorgestrel 0.75mg</v>
      </c>
      <c r="C55" s="3"/>
      <c r="D55" s="3"/>
      <c r="E55" s="3"/>
      <c r="F55" s="3"/>
      <c r="G55" s="3"/>
    </row>
    <row r="56" spans="1:7" ht="26.25" customHeight="1" x14ac:dyDescent="0.4">
      <c r="A56" s="100" t="s">
        <v>81</v>
      </c>
      <c r="B56" s="81">
        <v>0.75</v>
      </c>
      <c r="C56" s="3" t="str">
        <f>B20</f>
        <v>Levonorgestrel BP 0.75MG</v>
      </c>
      <c r="D56" s="3"/>
      <c r="E56" s="3"/>
      <c r="F56" s="3"/>
      <c r="G56" s="3"/>
    </row>
    <row r="57" spans="1:7" ht="17.25" customHeight="1" thickBot="1" x14ac:dyDescent="0.35">
      <c r="A57" s="137"/>
      <c r="B57" s="137"/>
      <c r="C57" s="137"/>
      <c r="D57" s="101"/>
      <c r="E57" s="101"/>
      <c r="F57" s="101"/>
      <c r="G57" s="101"/>
    </row>
    <row r="58" spans="1:7" ht="57.75" customHeight="1" x14ac:dyDescent="0.4">
      <c r="A58" s="44" t="s">
        <v>80</v>
      </c>
      <c r="B58" s="136">
        <v>10</v>
      </c>
      <c r="C58" s="135" t="s">
        <v>79</v>
      </c>
      <c r="D58" s="134" t="s">
        <v>78</v>
      </c>
      <c r="E58" s="133" t="s">
        <v>77</v>
      </c>
      <c r="F58" s="132" t="s">
        <v>76</v>
      </c>
      <c r="G58" s="131" t="s">
        <v>75</v>
      </c>
    </row>
    <row r="59" spans="1:7" ht="26.25" customHeight="1" x14ac:dyDescent="0.4">
      <c r="A59" s="23" t="s">
        <v>44</v>
      </c>
      <c r="B59" s="125">
        <v>4</v>
      </c>
      <c r="C59" s="130">
        <v>1</v>
      </c>
      <c r="D59" s="129">
        <v>6627146</v>
      </c>
      <c r="E59" s="38">
        <f t="shared" ref="E59:E68" si="0">IF(ISBLANK(D59),"-",D59/$D$50*$D$47*$B$67)</f>
        <v>0.75056745318168361</v>
      </c>
      <c r="F59" s="128">
        <f t="shared" ref="F59:F68" si="1">IF(ISBLANK(D59),"-",E59/$E$70*100)</f>
        <v>99.458274256114805</v>
      </c>
      <c r="G59" s="127">
        <f t="shared" ref="G59:G68" si="2">IF(ISBLANK(D59),"-",E59/$B$56*100)</f>
        <v>100.07566042422449</v>
      </c>
    </row>
    <row r="60" spans="1:7" ht="26.25" customHeight="1" x14ac:dyDescent="0.4">
      <c r="A60" s="23" t="s">
        <v>41</v>
      </c>
      <c r="B60" s="125">
        <v>50</v>
      </c>
      <c r="C60" s="27">
        <v>2</v>
      </c>
      <c r="D60" s="123">
        <v>6649989</v>
      </c>
      <c r="E60" s="35">
        <f t="shared" si="0"/>
        <v>0.75315457172909894</v>
      </c>
      <c r="F60" s="122">
        <f t="shared" si="1"/>
        <v>99.801095337592784</v>
      </c>
      <c r="G60" s="29">
        <f t="shared" si="2"/>
        <v>100.42060956387986</v>
      </c>
    </row>
    <row r="61" spans="1:7" ht="26.25" customHeight="1" x14ac:dyDescent="0.4">
      <c r="A61" s="23" t="s">
        <v>40</v>
      </c>
      <c r="B61" s="125">
        <v>1</v>
      </c>
      <c r="C61" s="27">
        <v>3</v>
      </c>
      <c r="D61" s="123">
        <v>6754295</v>
      </c>
      <c r="E61" s="35">
        <f t="shared" si="0"/>
        <v>0.76496790566976791</v>
      </c>
      <c r="F61" s="122">
        <f t="shared" si="1"/>
        <v>101.36648936309913</v>
      </c>
      <c r="G61" s="29">
        <f t="shared" si="2"/>
        <v>101.99572075596906</v>
      </c>
    </row>
    <row r="62" spans="1:7" ht="26.25" customHeight="1" x14ac:dyDescent="0.4">
      <c r="A62" s="23" t="s">
        <v>39</v>
      </c>
      <c r="B62" s="126">
        <v>1</v>
      </c>
      <c r="C62" s="27">
        <v>4</v>
      </c>
      <c r="D62" s="123">
        <v>6572204</v>
      </c>
      <c r="E62" s="35">
        <f t="shared" si="0"/>
        <v>0.74434491379403345</v>
      </c>
      <c r="F62" s="122">
        <f t="shared" si="1"/>
        <v>98.633720744817552</v>
      </c>
      <c r="G62" s="29">
        <f t="shared" si="2"/>
        <v>99.245988505871125</v>
      </c>
    </row>
    <row r="63" spans="1:7" ht="26.25" customHeight="1" x14ac:dyDescent="0.4">
      <c r="A63" s="23" t="s">
        <v>38</v>
      </c>
      <c r="B63" s="125">
        <v>1</v>
      </c>
      <c r="C63" s="27">
        <v>5</v>
      </c>
      <c r="D63" s="123">
        <v>6606331</v>
      </c>
      <c r="E63" s="35">
        <f t="shared" si="0"/>
        <v>0.74821001884449279</v>
      </c>
      <c r="F63" s="122">
        <f t="shared" si="1"/>
        <v>99.145888807138576</v>
      </c>
      <c r="G63" s="29">
        <f t="shared" si="2"/>
        <v>99.761335845932379</v>
      </c>
    </row>
    <row r="64" spans="1:7" ht="26.25" customHeight="1" x14ac:dyDescent="0.4">
      <c r="A64" s="23" t="s">
        <v>37</v>
      </c>
      <c r="B64" s="125">
        <v>1</v>
      </c>
      <c r="C64" s="27">
        <v>6</v>
      </c>
      <c r="D64" s="123">
        <v>6691251</v>
      </c>
      <c r="E64" s="35">
        <f t="shared" si="0"/>
        <v>0.75782776200635893</v>
      </c>
      <c r="F64" s="122">
        <f t="shared" si="1"/>
        <v>100.42034339887825</v>
      </c>
      <c r="G64" s="29">
        <f t="shared" si="2"/>
        <v>101.04370160084785</v>
      </c>
    </row>
    <row r="65" spans="1:7" ht="26.25" customHeight="1" x14ac:dyDescent="0.4">
      <c r="A65" s="23" t="s">
        <v>36</v>
      </c>
      <c r="B65" s="125">
        <v>1</v>
      </c>
      <c r="C65" s="27">
        <v>7</v>
      </c>
      <c r="D65" s="123">
        <v>6789236</v>
      </c>
      <c r="E65" s="35">
        <f t="shared" si="0"/>
        <v>0.76892520152255606</v>
      </c>
      <c r="F65" s="122">
        <f t="shared" si="1"/>
        <v>101.89087370000418</v>
      </c>
      <c r="G65" s="29">
        <f t="shared" si="2"/>
        <v>102.52336020300747</v>
      </c>
    </row>
    <row r="66" spans="1:7" ht="26.25" customHeight="1" x14ac:dyDescent="0.4">
      <c r="A66" s="23" t="s">
        <v>34</v>
      </c>
      <c r="B66" s="125">
        <v>1</v>
      </c>
      <c r="C66" s="27">
        <v>8</v>
      </c>
      <c r="D66" s="123">
        <v>6609756</v>
      </c>
      <c r="E66" s="35">
        <f t="shared" si="0"/>
        <v>0.74859792240465983</v>
      </c>
      <c r="F66" s="122">
        <f t="shared" si="1"/>
        <v>99.197290208183176</v>
      </c>
      <c r="G66" s="29">
        <f t="shared" si="2"/>
        <v>99.813056320621314</v>
      </c>
    </row>
    <row r="67" spans="1:7" ht="27" customHeight="1" thickBot="1" x14ac:dyDescent="0.45">
      <c r="A67" s="23" t="s">
        <v>32</v>
      </c>
      <c r="B67" s="124">
        <f>(B66/B65)*(B64/B63)*(B62/B61)*(B60/B59)*B58</f>
        <v>125</v>
      </c>
      <c r="C67" s="27">
        <v>9</v>
      </c>
      <c r="D67" s="123">
        <v>6672268</v>
      </c>
      <c r="E67" s="35">
        <f t="shared" si="0"/>
        <v>0.75567781360266495</v>
      </c>
      <c r="F67" s="122">
        <f t="shared" si="1"/>
        <v>100.13545207157028</v>
      </c>
      <c r="G67" s="29">
        <f t="shared" si="2"/>
        <v>100.75704181368866</v>
      </c>
    </row>
    <row r="68" spans="1:7" ht="27" customHeight="1" thickBot="1" x14ac:dyDescent="0.45">
      <c r="A68" s="207" t="s">
        <v>9</v>
      </c>
      <c r="B68" s="208"/>
      <c r="C68" s="113">
        <v>10</v>
      </c>
      <c r="D68" s="121">
        <v>6659949</v>
      </c>
      <c r="E68" s="120">
        <f t="shared" si="0"/>
        <v>0.75428260660771618</v>
      </c>
      <c r="F68" s="119">
        <f t="shared" si="1"/>
        <v>99.950572112601321</v>
      </c>
      <c r="G68" s="118">
        <f t="shared" si="2"/>
        <v>100.57101421436217</v>
      </c>
    </row>
    <row r="69" spans="1:7" ht="19.5" customHeight="1" thickBot="1" x14ac:dyDescent="0.35">
      <c r="A69" s="209"/>
      <c r="B69" s="210"/>
      <c r="C69" s="27"/>
      <c r="D69" s="63"/>
      <c r="E69" s="3"/>
      <c r="F69" s="101"/>
      <c r="G69" s="117"/>
    </row>
    <row r="70" spans="1:7" ht="26.25" customHeight="1" x14ac:dyDescent="0.4">
      <c r="A70" s="101"/>
      <c r="B70" s="101"/>
      <c r="C70" s="27" t="s">
        <v>74</v>
      </c>
      <c r="D70" s="109"/>
      <c r="E70" s="116">
        <f>AVERAGE(E59:E68)</f>
        <v>0.75465561693630323</v>
      </c>
      <c r="F70" s="116">
        <f>AVERAGE(F59:F68)</f>
        <v>100</v>
      </c>
      <c r="G70" s="115">
        <f>AVERAGE(G59:G68)</f>
        <v>100.62074892484044</v>
      </c>
    </row>
    <row r="71" spans="1:7" ht="26.25" customHeight="1" x14ac:dyDescent="0.4">
      <c r="A71" s="101"/>
      <c r="B71" s="101"/>
      <c r="C71" s="27"/>
      <c r="D71" s="109"/>
      <c r="E71" s="114">
        <f>STDEV(E59:E68)/E70</f>
        <v>1.0118065949722158E-2</v>
      </c>
      <c r="F71" s="114">
        <f>STDEV(F59:F68)/F70</f>
        <v>1.0118065949722164E-2</v>
      </c>
      <c r="G71" s="19">
        <f>STDEV(G59:G68)/G70</f>
        <v>1.0118065949722137E-2</v>
      </c>
    </row>
    <row r="72" spans="1:7" ht="27" customHeight="1" thickBot="1" x14ac:dyDescent="0.45">
      <c r="A72" s="101"/>
      <c r="B72" s="101"/>
      <c r="C72" s="113"/>
      <c r="D72" s="112"/>
      <c r="E72" s="111">
        <f>COUNT(E59:E68)</f>
        <v>10</v>
      </c>
      <c r="F72" s="111">
        <f>COUNT(F59:F68)</f>
        <v>10</v>
      </c>
      <c r="G72" s="110">
        <f>COUNT(G59:G68)</f>
        <v>10</v>
      </c>
    </row>
    <row r="73" spans="1:7" ht="18.75" customHeight="1" x14ac:dyDescent="0.3">
      <c r="A73" s="101"/>
      <c r="B73" s="3"/>
      <c r="C73" s="3"/>
      <c r="D73" s="13"/>
      <c r="E73" s="109"/>
      <c r="F73" s="3"/>
      <c r="G73" s="108"/>
    </row>
    <row r="74" spans="1:7" ht="18.75" customHeight="1" x14ac:dyDescent="0.3">
      <c r="A74" s="5" t="s">
        <v>7</v>
      </c>
      <c r="B74" s="12" t="s">
        <v>73</v>
      </c>
      <c r="C74" s="211" t="str">
        <f>B20</f>
        <v>Levonorgestrel BP 0.75MG</v>
      </c>
      <c r="D74" s="211"/>
      <c r="E74" s="3" t="s">
        <v>72</v>
      </c>
      <c r="F74" s="3"/>
      <c r="G74" s="107">
        <f>G70</f>
        <v>100.62074892484044</v>
      </c>
    </row>
    <row r="75" spans="1:7" ht="18.75" customHeight="1" x14ac:dyDescent="0.3">
      <c r="A75" s="5"/>
      <c r="B75" s="12"/>
      <c r="C75" s="98"/>
      <c r="D75" s="98"/>
      <c r="E75" s="3"/>
      <c r="F75" s="3"/>
      <c r="G75" s="11"/>
    </row>
    <row r="76" spans="1:7" ht="18.75" customHeight="1" x14ac:dyDescent="0.3">
      <c r="A76" s="45" t="s">
        <v>71</v>
      </c>
      <c r="B76" s="92" t="s">
        <v>70</v>
      </c>
      <c r="C76" s="3"/>
      <c r="D76" s="3"/>
      <c r="E76" s="3"/>
      <c r="F76" s="3"/>
      <c r="G76" s="101"/>
    </row>
    <row r="77" spans="1:7" ht="18.75" customHeight="1" x14ac:dyDescent="0.3">
      <c r="A77" s="45"/>
      <c r="B77" s="106"/>
      <c r="C77" s="3"/>
      <c r="D77" s="3"/>
      <c r="E77" s="3"/>
      <c r="F77" s="3"/>
      <c r="G77" s="101"/>
    </row>
    <row r="78" spans="1:7" ht="18.75" customHeight="1" x14ac:dyDescent="0.3">
      <c r="A78" s="101"/>
      <c r="B78" s="212" t="s">
        <v>69</v>
      </c>
      <c r="C78" s="213"/>
      <c r="D78" s="3"/>
      <c r="E78" s="101"/>
      <c r="F78" s="101"/>
      <c r="G78" s="101"/>
    </row>
    <row r="79" spans="1:7" ht="18.75" customHeight="1" x14ac:dyDescent="0.3">
      <c r="A79" s="101"/>
      <c r="B79" s="103" t="s">
        <v>68</v>
      </c>
      <c r="C79" s="104">
        <f>G70</f>
        <v>100.62074892484044</v>
      </c>
      <c r="D79" s="3"/>
      <c r="E79" s="101"/>
      <c r="F79" s="101"/>
      <c r="G79" s="101"/>
    </row>
    <row r="80" spans="1:7" ht="26.25" customHeight="1" x14ac:dyDescent="0.4">
      <c r="A80" s="101"/>
      <c r="B80" s="103" t="s">
        <v>67</v>
      </c>
      <c r="C80" s="105">
        <v>2.4</v>
      </c>
      <c r="D80" s="3"/>
      <c r="E80" s="101"/>
      <c r="F80" s="101"/>
      <c r="G80" s="101"/>
    </row>
    <row r="81" spans="1:7" ht="18.75" customHeight="1" x14ac:dyDescent="0.3">
      <c r="A81" s="101"/>
      <c r="B81" s="103" t="s">
        <v>66</v>
      </c>
      <c r="C81" s="104">
        <f>STDEV(G59:G68)</f>
        <v>1.0180873735319684</v>
      </c>
      <c r="D81" s="3"/>
      <c r="E81" s="101"/>
      <c r="F81" s="101"/>
      <c r="G81" s="101"/>
    </row>
    <row r="82" spans="1:7" ht="18.75" customHeight="1" x14ac:dyDescent="0.3">
      <c r="A82" s="101"/>
      <c r="B82" s="103" t="s">
        <v>65</v>
      </c>
      <c r="C82" s="104">
        <f>IF(OR(G70&lt;98.5,G70&gt;101.5),(IF(98.5&gt;G70,98.5,101.5)),C79)</f>
        <v>100.62074892484044</v>
      </c>
      <c r="D82" s="3"/>
      <c r="E82" s="101"/>
      <c r="F82" s="101"/>
      <c r="G82" s="101"/>
    </row>
    <row r="83" spans="1:7" ht="18.75" customHeight="1" x14ac:dyDescent="0.3">
      <c r="A83" s="101"/>
      <c r="B83" s="103" t="s">
        <v>64</v>
      </c>
      <c r="C83" s="102">
        <f>ABS(C82-C79)+(C80*C81)</f>
        <v>2.4434096964767242</v>
      </c>
      <c r="D83" s="3"/>
      <c r="E83" s="101"/>
      <c r="F83" s="101"/>
      <c r="G83" s="101"/>
    </row>
    <row r="84" spans="1:7" ht="18.75" customHeight="1" x14ac:dyDescent="0.3">
      <c r="A84" s="100"/>
      <c r="B84" s="99"/>
      <c r="C84" s="3"/>
      <c r="D84" s="3"/>
      <c r="E84" s="3"/>
      <c r="F84" s="3"/>
      <c r="G84" s="3"/>
    </row>
    <row r="85" spans="1:7" ht="18.75" customHeight="1" x14ac:dyDescent="0.3">
      <c r="A85" s="92" t="s">
        <v>63</v>
      </c>
      <c r="B85" s="92" t="s">
        <v>62</v>
      </c>
      <c r="C85" s="3"/>
      <c r="D85" s="3"/>
      <c r="E85" s="3"/>
      <c r="F85" s="3"/>
      <c r="G85" s="3"/>
    </row>
    <row r="86" spans="1:7" ht="18.75" customHeight="1" x14ac:dyDescent="0.3">
      <c r="A86" s="92"/>
      <c r="B86" s="92"/>
      <c r="C86" s="3"/>
      <c r="D86" s="3"/>
      <c r="E86" s="3"/>
      <c r="F86" s="3"/>
      <c r="G86" s="3"/>
    </row>
    <row r="87" spans="1:7" ht="26.25" customHeight="1" x14ac:dyDescent="0.4">
      <c r="A87" s="5" t="s">
        <v>61</v>
      </c>
      <c r="B87" s="214" t="s">
        <v>60</v>
      </c>
      <c r="C87" s="214"/>
      <c r="D87" s="3"/>
      <c r="E87" s="3"/>
      <c r="F87" s="3"/>
      <c r="G87" s="3"/>
    </row>
    <row r="88" spans="1:7" ht="26.25" customHeight="1" x14ac:dyDescent="0.4">
      <c r="A88" s="12" t="s">
        <v>59</v>
      </c>
      <c r="B88" s="215" t="s">
        <v>58</v>
      </c>
      <c r="C88" s="215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1"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1">
        <f>B33</f>
        <v>0</v>
      </c>
      <c r="C90" s="216" t="s">
        <v>55</v>
      </c>
      <c r="D90" s="217"/>
      <c r="E90" s="217"/>
      <c r="F90" s="217"/>
      <c r="G90" s="218"/>
    </row>
    <row r="91" spans="1:7" ht="18.75" customHeight="1" x14ac:dyDescent="0.3">
      <c r="A91" s="12" t="s">
        <v>54</v>
      </c>
      <c r="B91" s="98">
        <f>B89-B90</f>
        <v>99.7</v>
      </c>
      <c r="C91" s="97"/>
      <c r="D91" s="97"/>
      <c r="E91" s="97"/>
      <c r="F91" s="97"/>
      <c r="G91" s="96"/>
    </row>
    <row r="92" spans="1:7" ht="19.5" customHeight="1" thickBot="1" x14ac:dyDescent="0.35">
      <c r="A92" s="12"/>
      <c r="B92" s="98"/>
      <c r="C92" s="97"/>
      <c r="D92" s="97"/>
      <c r="E92" s="97"/>
      <c r="F92" s="97"/>
      <c r="G92" s="96"/>
    </row>
    <row r="93" spans="1:7" ht="27" customHeight="1" thickBot="1" x14ac:dyDescent="0.45">
      <c r="A93" s="12" t="s">
        <v>53</v>
      </c>
      <c r="B93" s="95">
        <v>1</v>
      </c>
      <c r="C93" s="220" t="s">
        <v>52</v>
      </c>
      <c r="D93" s="221"/>
      <c r="E93" s="221"/>
      <c r="F93" s="221"/>
      <c r="G93" s="221"/>
    </row>
    <row r="94" spans="1:7" ht="27" customHeight="1" thickBot="1" x14ac:dyDescent="0.45">
      <c r="A94" s="12" t="s">
        <v>51</v>
      </c>
      <c r="B94" s="95">
        <v>1</v>
      </c>
      <c r="C94" s="220" t="s">
        <v>50</v>
      </c>
      <c r="D94" s="221"/>
      <c r="E94" s="221"/>
      <c r="F94" s="221"/>
      <c r="G94" s="221"/>
    </row>
    <row r="95" spans="1:7" ht="18.75" customHeight="1" x14ac:dyDescent="0.3">
      <c r="A95" s="12"/>
      <c r="B95" s="94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3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2"/>
      <c r="B97" s="92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>
        <v>100</v>
      </c>
      <c r="C98" s="3"/>
      <c r="D98" s="42" t="s">
        <v>46</v>
      </c>
      <c r="E98" s="91"/>
      <c r="F98" s="222" t="s">
        <v>45</v>
      </c>
      <c r="G98" s="223"/>
    </row>
    <row r="99" spans="1:7" ht="26.25" customHeight="1" x14ac:dyDescent="0.4">
      <c r="A99" s="23" t="s">
        <v>44</v>
      </c>
      <c r="B99" s="28">
        <v>1</v>
      </c>
      <c r="C99" s="90" t="s">
        <v>43</v>
      </c>
      <c r="D99" s="88" t="s">
        <v>23</v>
      </c>
      <c r="E99" s="89" t="s">
        <v>42</v>
      </c>
      <c r="F99" s="88" t="s">
        <v>23</v>
      </c>
      <c r="G99" s="87" t="s">
        <v>42</v>
      </c>
    </row>
    <row r="100" spans="1:7" ht="26.25" customHeight="1" x14ac:dyDescent="0.4">
      <c r="A100" s="23" t="s">
        <v>41</v>
      </c>
      <c r="B100" s="28">
        <v>100</v>
      </c>
      <c r="C100" s="86">
        <v>1</v>
      </c>
      <c r="D100" s="83">
        <v>1862556</v>
      </c>
      <c r="E100" s="85">
        <f>IF(ISBLANK(D100),"-",$D$110/$D$107*D100)</f>
        <v>1830333.5873066618</v>
      </c>
      <c r="F100" s="81">
        <v>1939737</v>
      </c>
      <c r="G100" s="84">
        <f>IF(ISBLANK(F100),"-",$D$110/$F$107*F100)</f>
        <v>1677218.7251409402</v>
      </c>
    </row>
    <row r="101" spans="1:7" ht="26.25" customHeight="1" x14ac:dyDescent="0.4">
      <c r="A101" s="23" t="s">
        <v>40</v>
      </c>
      <c r="B101" s="28">
        <v>1</v>
      </c>
      <c r="C101" s="22">
        <v>2</v>
      </c>
      <c r="D101" s="83">
        <v>1893661</v>
      </c>
      <c r="E101" s="82">
        <f>IF(ISBLANK(D101),"-",$D$110/$D$107*D101)</f>
        <v>1860900.4675686103</v>
      </c>
      <c r="F101" s="81">
        <v>1984884</v>
      </c>
      <c r="G101" s="80">
        <f>IF(ISBLANK(F101),"-",$D$110/$F$107*F101)</f>
        <v>1716255.6635423512</v>
      </c>
    </row>
    <row r="102" spans="1:7" ht="26.25" customHeight="1" x14ac:dyDescent="0.4">
      <c r="A102" s="23" t="s">
        <v>39</v>
      </c>
      <c r="B102" s="28">
        <v>1</v>
      </c>
      <c r="C102" s="22">
        <v>3</v>
      </c>
      <c r="D102" s="83">
        <v>1843800</v>
      </c>
      <c r="E102" s="82">
        <f>IF(ISBLANK(D102),"-",$D$110/$D$107*D102)</f>
        <v>1811902.0680591741</v>
      </c>
      <c r="F102" s="81">
        <v>1969220</v>
      </c>
      <c r="G102" s="80">
        <f>IF(ISBLANK(F102),"-",$D$110/$F$107*F102)</f>
        <v>1702711.583024937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>
        <f>AVERAGE(D100:D103)</f>
        <v>1866672.3333333333</v>
      </c>
      <c r="E104" s="73">
        <f>AVERAGE(E100:E103)</f>
        <v>1834378.7076448156</v>
      </c>
      <c r="F104" s="72">
        <f>AVERAGE(F100:F103)</f>
        <v>1964613.6666666667</v>
      </c>
      <c r="G104" s="71">
        <f>AVERAGE(G100:G103)</f>
        <v>1698728.657236076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v>15.31</v>
      </c>
      <c r="E105" s="3"/>
      <c r="F105" s="68">
        <v>17.399999999999999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15.31</v>
      </c>
      <c r="E106" s="13"/>
      <c r="F106" s="67">
        <f>F105*$B$96</f>
        <v>17.399999999999999</v>
      </c>
      <c r="G106" s="3"/>
    </row>
    <row r="107" spans="1:7" ht="19.5" customHeight="1" thickBot="1" x14ac:dyDescent="0.35">
      <c r="A107" s="23" t="s">
        <v>32</v>
      </c>
      <c r="B107" s="22">
        <f>(B106/B105)*(B104/B103)*(B102/B101)*(B100/B99)*B98</f>
        <v>10000</v>
      </c>
      <c r="C107" s="64" t="s">
        <v>31</v>
      </c>
      <c r="D107" s="66">
        <f>D106*$B$91/100</f>
        <v>15.264070000000002</v>
      </c>
      <c r="E107" s="63"/>
      <c r="F107" s="65">
        <f>F106*$B$91/100</f>
        <v>17.347799999999999</v>
      </c>
      <c r="G107" s="3"/>
    </row>
    <row r="108" spans="1:7" ht="19.5" customHeight="1" thickBot="1" x14ac:dyDescent="0.35">
      <c r="A108" s="207" t="s">
        <v>9</v>
      </c>
      <c r="B108" s="224"/>
      <c r="C108" s="64" t="s">
        <v>30</v>
      </c>
      <c r="D108" s="58">
        <f>D107/$B$107</f>
        <v>1.5264070000000002E-3</v>
      </c>
      <c r="E108" s="63"/>
      <c r="F108" s="62">
        <f>F107/$B$107</f>
        <v>1.73478E-3</v>
      </c>
      <c r="G108" s="46"/>
    </row>
    <row r="109" spans="1:7" ht="19.5" customHeight="1" thickBot="1" x14ac:dyDescent="0.35">
      <c r="A109" s="209"/>
      <c r="B109" s="225"/>
      <c r="C109" s="61" t="s">
        <v>29</v>
      </c>
      <c r="D109" s="60">
        <f>$B$56/$B$125</f>
        <v>1.5E-3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>
        <f>D109*$B$107</f>
        <v>15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>
        <f>D110/B96</f>
        <v>15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>
        <f>AVERAGE(E100:E103,G100:G103)</f>
        <v>1766553.682440446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>
        <f>STDEV(E100:E103,G100:G103)/D112</f>
        <v>4.3563504999617426E-2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6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4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>
        <v>1561642</v>
      </c>
      <c r="E117" s="38">
        <f t="shared" ref="E117:E122" si="3">IF(ISBLANK(D117),"-",D117/$D$112*$D$109*$B$125)</f>
        <v>0.663003627708599</v>
      </c>
      <c r="F117" s="37">
        <f t="shared" ref="F117:F122" si="4">IF(ISBLANK(D117), "-", E117/$B$56)</f>
        <v>0.8840048369447987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>
        <v>1919565</v>
      </c>
      <c r="E118" s="35">
        <f t="shared" si="3"/>
        <v>0.8149617893361325</v>
      </c>
      <c r="F118" s="34">
        <f t="shared" si="4"/>
        <v>1.0866157191148433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>
        <v>1545200</v>
      </c>
      <c r="E119" s="35">
        <f t="shared" si="3"/>
        <v>0.65602308694011002</v>
      </c>
      <c r="F119" s="34">
        <f t="shared" si="4"/>
        <v>0.87469744925348003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>
        <v>1459609</v>
      </c>
      <c r="E120" s="35">
        <f t="shared" si="3"/>
        <v>0.61968496110896121</v>
      </c>
      <c r="F120" s="34">
        <f t="shared" si="4"/>
        <v>0.82624661481194828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>
        <v>1585223</v>
      </c>
      <c r="E121" s="35">
        <f t="shared" si="3"/>
        <v>0.67301506986051118</v>
      </c>
      <c r="F121" s="34">
        <f t="shared" si="4"/>
        <v>0.89735342648068162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>
        <v>1600072</v>
      </c>
      <c r="E122" s="31">
        <f t="shared" si="3"/>
        <v>0.67931929379137679</v>
      </c>
      <c r="F122" s="30">
        <f t="shared" si="4"/>
        <v>0.90575905838850235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>
        <f>AVERAGE(F117:F122)</f>
        <v>0.91244618416570911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>
        <f>STDEV(F117:F122)/F124</f>
        <v>9.8357650318996917E-2</v>
      </c>
      <c r="G125" s="3"/>
    </row>
    <row r="126" spans="1:7" ht="27" customHeight="1" thickBot="1" x14ac:dyDescent="0.45">
      <c r="A126" s="207" t="s">
        <v>9</v>
      </c>
      <c r="B126" s="224"/>
      <c r="C126" s="18"/>
      <c r="D126" s="17"/>
      <c r="E126" s="16" t="s">
        <v>8</v>
      </c>
      <c r="F126" s="15">
        <f>COUNT(F117:F122)</f>
        <v>6</v>
      </c>
      <c r="G126" s="3"/>
    </row>
    <row r="127" spans="1:7" ht="19.5" customHeight="1" thickBot="1" x14ac:dyDescent="0.35">
      <c r="A127" s="209"/>
      <c r="B127" s="225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11" t="str">
        <f>B20</f>
        <v>Levonorgestrel BP 0.75MG</v>
      </c>
      <c r="D129" s="211"/>
      <c r="E129" s="3" t="s">
        <v>5</v>
      </c>
      <c r="F129" s="3"/>
      <c r="G129" s="11">
        <f>F124</f>
        <v>0.91244618416570911</v>
      </c>
    </row>
    <row r="130" spans="1:7" ht="19.5" customHeight="1" thickBot="1" x14ac:dyDescent="0.35">
      <c r="A130" s="10"/>
      <c r="B130" s="10"/>
      <c r="C130" s="9"/>
      <c r="D130" s="9"/>
      <c r="E130" s="9"/>
      <c r="F130" s="9"/>
      <c r="G130" s="9"/>
    </row>
    <row r="131" spans="1:7" ht="18.75" customHeight="1" x14ac:dyDescent="0.3">
      <c r="A131" s="3"/>
      <c r="B131" s="219" t="s">
        <v>4</v>
      </c>
      <c r="C131" s="219"/>
      <c r="D131" s="3"/>
      <c r="E131" s="7" t="s">
        <v>3</v>
      </c>
      <c r="F131" s="8"/>
      <c r="G131" s="7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formatColumns="0" formatRows="0" insertColumns="0" insertHyperlinks="0" deleteColumns="0" deleteRows="0" autoFilter="0" pivotTables="0"/>
  <mergeCells count="26">
    <mergeCell ref="C32:G32"/>
    <mergeCell ref="D36:E36"/>
    <mergeCell ref="F36:G36"/>
    <mergeCell ref="A46:B47"/>
    <mergeCell ref="A1:G7"/>
    <mergeCell ref="A8:G14"/>
    <mergeCell ref="C29:G29"/>
    <mergeCell ref="A16:G16"/>
    <mergeCell ref="B18:C18"/>
    <mergeCell ref="B20:C20"/>
    <mergeCell ref="B26:C26"/>
    <mergeCell ref="B27:C27"/>
    <mergeCell ref="C31:G31"/>
    <mergeCell ref="C90:G90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141</vt:lpstr>
      <vt:lpstr>'141'!Print_Area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Muteru</cp:lastModifiedBy>
  <cp:lastPrinted>2016-07-01T10:13:38Z</cp:lastPrinted>
  <dcterms:created xsi:type="dcterms:W3CDTF">2016-07-01T07:09:51Z</dcterms:created>
  <dcterms:modified xsi:type="dcterms:W3CDTF">2016-07-25T06:25:22Z</dcterms:modified>
</cp:coreProperties>
</file>