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SST" sheetId="10" r:id="rId1"/>
    <sheet name="Relative density" sheetId="11" r:id="rId2"/>
    <sheet name="Lopinavir" sheetId="2" r:id="rId3"/>
    <sheet name="Ritonavir" sheetId="3" r:id="rId4"/>
  </sheets>
  <externalReferences>
    <externalReference r:id="rId5"/>
    <externalReference r:id="rId6"/>
  </externalReferences>
  <definedNames>
    <definedName name="_xlnm.Print_Area" localSheetId="2">Lopinavir!$A$1:$H$83</definedName>
    <definedName name="_xlnm.Print_Area" localSheetId="1">'Relative density'!$A$1:$F$44</definedName>
    <definedName name="_xlnm.Print_Area" localSheetId="3">Ritonavir!$A$1:$H$83</definedName>
    <definedName name="_xlnm.Print_Area" localSheetId="0">SST!$A$1:$F$69</definedName>
  </definedNames>
  <calcPr calcId="145621"/>
</workbook>
</file>

<file path=xl/calcChain.xml><?xml version="1.0" encoding="utf-8"?>
<calcChain xmlns="http://schemas.openxmlformats.org/spreadsheetml/2006/main">
  <c r="B19" i="3" l="1"/>
  <c r="D69" i="3"/>
  <c r="D65" i="3"/>
  <c r="D61" i="3"/>
  <c r="B22" i="2"/>
  <c r="B23" i="2"/>
  <c r="B18" i="11"/>
  <c r="B33" i="11"/>
  <c r="C33" i="11"/>
  <c r="D33" i="11"/>
  <c r="B18" i="10"/>
  <c r="B19" i="10"/>
  <c r="B20" i="10"/>
  <c r="B21" i="10"/>
  <c r="B22" i="10" s="1"/>
  <c r="B31" i="10"/>
  <c r="C31" i="10"/>
  <c r="D31" i="10"/>
  <c r="E31" i="10"/>
  <c r="B32" i="10"/>
  <c r="B33" i="10"/>
  <c r="C35" i="11" l="1"/>
  <c r="C37" i="11"/>
  <c r="C39" i="11" l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F42" i="3"/>
  <c r="D42" i="3"/>
  <c r="G41" i="3"/>
  <c r="E41" i="3"/>
  <c r="B34" i="3"/>
  <c r="D44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D44" i="2" l="1"/>
  <c r="D45" i="2" s="1"/>
  <c r="D49" i="3"/>
  <c r="B57" i="3"/>
  <c r="D58" i="3" s="1"/>
  <c r="B70" i="3" s="1"/>
  <c r="B57" i="2"/>
  <c r="D58" i="2" s="1"/>
  <c r="B70" i="2" s="1"/>
  <c r="D45" i="3"/>
  <c r="D46" i="3" s="1"/>
  <c r="F45" i="2"/>
  <c r="G40" i="2" s="1"/>
  <c r="G38" i="2"/>
  <c r="F44" i="3"/>
  <c r="F45" i="3" s="1"/>
  <c r="E38" i="3" l="1"/>
  <c r="E39" i="3"/>
  <c r="E40" i="3"/>
  <c r="G39" i="2"/>
  <c r="G42" i="2" s="1"/>
  <c r="F46" i="2"/>
  <c r="D46" i="2"/>
  <c r="E40" i="2"/>
  <c r="E38" i="2"/>
  <c r="E39" i="2"/>
  <c r="F46" i="3"/>
  <c r="G38" i="3"/>
  <c r="G40" i="3"/>
  <c r="G39" i="3"/>
  <c r="E42" i="3" l="1"/>
  <c r="D52" i="2"/>
  <c r="E42" i="2"/>
  <c r="D50" i="2"/>
  <c r="D50" i="3"/>
  <c r="D52" i="3"/>
  <c r="G42" i="3"/>
  <c r="D51" i="3" l="1"/>
  <c r="G61" i="3"/>
  <c r="H61" i="3" s="1"/>
  <c r="G63" i="3"/>
  <c r="H63" i="3" s="1"/>
  <c r="G71" i="3"/>
  <c r="H71" i="3" s="1"/>
  <c r="G66" i="3"/>
  <c r="H66" i="3" s="1"/>
  <c r="G67" i="3"/>
  <c r="H67" i="3" s="1"/>
  <c r="G62" i="3"/>
  <c r="H62" i="3" s="1"/>
  <c r="G65" i="3"/>
  <c r="H65" i="3" s="1"/>
  <c r="G69" i="3"/>
  <c r="H69" i="3" s="1"/>
  <c r="G70" i="3"/>
  <c r="H70" i="3" s="1"/>
  <c r="D51" i="2"/>
  <c r="G70" i="2"/>
  <c r="H70" i="2" s="1"/>
  <c r="G66" i="2"/>
  <c r="H66" i="2" s="1"/>
  <c r="G61" i="2"/>
  <c r="H61" i="2" s="1"/>
  <c r="G63" i="2"/>
  <c r="H63" i="2" s="1"/>
  <c r="G69" i="2"/>
  <c r="H69" i="2" s="1"/>
  <c r="G65" i="2"/>
  <c r="H65" i="2" s="1"/>
  <c r="G67" i="2"/>
  <c r="H67" i="2" s="1"/>
  <c r="G62" i="2"/>
  <c r="H62" i="2" s="1"/>
  <c r="G71" i="2"/>
  <c r="H71" i="2" s="1"/>
  <c r="H75" i="3" l="1"/>
  <c r="H73" i="3"/>
  <c r="H73" i="2"/>
  <c r="G77" i="2" s="1"/>
  <c r="H75" i="2"/>
  <c r="H74" i="3" l="1"/>
  <c r="G77" i="3"/>
  <c r="H74" i="2"/>
</calcChain>
</file>

<file path=xl/sharedStrings.xml><?xml version="1.0" encoding="utf-8"?>
<sst xmlns="http://schemas.openxmlformats.org/spreadsheetml/2006/main" count="238" uniqueCount="116">
  <si>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</si>
  <si>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</si>
  <si>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</si>
  <si>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</si>
  <si>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</si>
  <si>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</si>
  <si>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</si>
  <si>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</si>
  <si>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</si>
  <si>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</si>
  <si>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</si>
  <si>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</si>
  <si>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</si>
  <si>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</si>
  <si>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</si>
  <si>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</si>
  <si>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</si>
  <si>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</si>
  <si>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</si>
  <si>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</si>
  <si>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</si>
  <si>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</si>
  <si>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</si>
  <si>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</si>
  <si>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</si>
  <si>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</si>
  <si>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</si>
  <si>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</si>
  <si>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</si>
  <si>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</si>
  <si>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</si>
  <si>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</si>
  <si>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</si>
  <si>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</si>
  <si>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</si>
  <si>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</si>
  <si>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</si>
  <si>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</si>
  <si>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</si>
  <si>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</si>
  <si>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</si>
  <si>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</si>
  <si>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</si>
  <si>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</si>
  <si>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</si>
  <si>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</si>
  <si>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</si>
  <si>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</si>
  <si>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</si>
  <si>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</si>
  <si>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</si>
  <si>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</si>
  <si>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</si>
  <si>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</si>
  <si>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</si>
  <si>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</si>
  <si>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</si>
  <si>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</si>
  <si>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</si>
  <si>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</si>
  <si>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</si>
  <si>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</si>
  <si>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</si>
  <si>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</si>
  <si>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</si>
  <si>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</si>
  <si>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</si>
  <si>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</si>
  <si>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</si>
  <si>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</si>
  <si>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</si>
  <si>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</si>
  <si>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</si>
  <si>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</si>
  <si>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</si>
  <si>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</si>
  <si>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</si>
  <si>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</si>
  <si>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</si>
  <si>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</si>
  <si>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</si>
  <si>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</si>
  <si>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</si>
  <si>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</si>
  <si>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</si>
  <si>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</si>
  <si>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</si>
  <si>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</si>
  <si>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</si>
  <si>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</si>
  <si>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</si>
  <si>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</si>
  <si>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</si>
  <si>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</si>
  <si>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</si>
  <si>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</si>
  <si>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</si>
  <si>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</si>
  <si>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</si>
  <si>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</si>
  <si>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</si>
  <si>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</si>
  <si>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</si>
  <si>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</si>
  <si>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</si>
  <si>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t>KALETRA ORAL SOLUTION</t>
  </si>
  <si>
    <t>Relative Density Test Report</t>
  </si>
  <si>
    <t xml:space="preserve">Lopinavir/ Ritonavir </t>
  </si>
  <si>
    <t>Each 1 mL contains: 80 mg lopinavir and 20 mg ritonavir</t>
  </si>
  <si>
    <t>Lopinavir USP</t>
  </si>
  <si>
    <t>F0I127</t>
  </si>
  <si>
    <t>Lopinavir/ Ritonavir</t>
  </si>
  <si>
    <t>Each 1mL contains: Lopinavir 80mg and Ritonavir 20mg</t>
  </si>
  <si>
    <t>Ritonavir USP</t>
  </si>
  <si>
    <t>G0L143</t>
  </si>
  <si>
    <t>NDQD2016061147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</si>
</sst>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37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sz val="14"/>
      <name val="Book Antiqua"/>
      <family val="1"/>
    </font>
    <font>
      <b/>
      <sz val="14"/>
      <name val="Book Antiqua"/>
      <family val="1"/>
    </font>
    <font>
      <b/>
      <u/>
      <sz val="14"/>
      <name val="Book Antiqua"/>
      <family val="1"/>
    </font>
    <font>
      <b/>
      <sz val="10"/>
      <name val="Book Antiqua"/>
      <family val="1"/>
    </font>
    <font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36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0" fillId="2" borderId="0"/>
    <xf numFmtId="0" fontId="24" fillId="2" borderId="0"/>
    <xf numFmtId="9" fontId="24" fillId="2" borderId="0" applyFont="0" applyFill="0" applyBorder="0" applyAlignment="0" applyProtection="0"/>
  </cellStyleXfs>
  <cellXfs count="386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1" fontId="5" fillId="5" borderId="13" xfId="0" applyNumberFormat="1" applyFont="1" applyFill="1" applyBorder="1" applyAlignment="1">
      <alignment horizontal="center"/>
    </xf>
    <xf numFmtId="168" fontId="5" fillId="5" borderId="14" xfId="0" applyNumberFormat="1" applyFont="1" applyFill="1" applyBorder="1" applyAlignment="1">
      <alignment horizontal="center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15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16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18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8" fontId="5" fillId="5" borderId="21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10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23" xfId="0" applyNumberFormat="1" applyFont="1" applyFill="1" applyBorder="1" applyAlignment="1">
      <alignment horizontal="center"/>
    </xf>
    <xf numFmtId="168" fontId="4" fillId="2" borderId="24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/>
    <xf numFmtId="0" fontId="5" fillId="2" borderId="26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8" fontId="4" fillId="2" borderId="22" xfId="0" applyNumberFormat="1" applyFont="1" applyFill="1" applyBorder="1" applyAlignment="1">
      <alignment horizontal="center"/>
    </xf>
    <xf numFmtId="168" fontId="4" fillId="2" borderId="27" xfId="0" applyNumberFormat="1" applyFont="1" applyFill="1" applyBorder="1" applyAlignment="1">
      <alignment horizontal="center"/>
    </xf>
    <xf numFmtId="168" fontId="4" fillId="2" borderId="2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8" xfId="0" applyNumberFormat="1" applyFont="1" applyFill="1" applyBorder="1" applyAlignment="1">
      <alignment horizontal="center" vertical="center"/>
    </xf>
    <xf numFmtId="10" fontId="4" fillId="2" borderId="7" xfId="0" applyNumberFormat="1" applyFont="1" applyFill="1" applyBorder="1" applyAlignment="1">
      <alignment horizontal="center" vertical="center"/>
    </xf>
    <xf numFmtId="10" fontId="4" fillId="2" borderId="30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4" fillId="2" borderId="20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31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2" fontId="4" fillId="5" borderId="33" xfId="0" applyNumberFormat="1" applyFont="1" applyFill="1" applyBorder="1" applyAlignment="1">
      <alignment horizontal="center"/>
    </xf>
    <xf numFmtId="2" fontId="4" fillId="6" borderId="33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right"/>
    </xf>
    <xf numFmtId="2" fontId="4" fillId="5" borderId="10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168" fontId="5" fillId="6" borderId="34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2" fillId="3" borderId="8" xfId="0" applyFont="1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2" fillId="3" borderId="35" xfId="0" applyFont="1" applyFill="1" applyBorder="1" applyAlignment="1" applyProtection="1">
      <alignment horizontal="center"/>
      <protection locked="0"/>
    </xf>
    <xf numFmtId="0" fontId="12" fillId="3" borderId="33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2" fontId="11" fillId="2" borderId="30" xfId="0" applyNumberFormat="1" applyFont="1" applyFill="1" applyBorder="1" applyAlignment="1">
      <alignment horizontal="center"/>
    </xf>
    <xf numFmtId="10" fontId="12" fillId="6" borderId="12" xfId="0" applyNumberFormat="1" applyFont="1" applyFill="1" applyBorder="1" applyAlignment="1">
      <alignment horizontal="center"/>
    </xf>
    <xf numFmtId="10" fontId="12" fillId="5" borderId="36" xfId="0" applyNumberFormat="1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1" fontId="5" fillId="5" borderId="13" xfId="0" applyNumberFormat="1" applyFont="1" applyFill="1" applyBorder="1" applyAlignment="1">
      <alignment horizontal="center"/>
    </xf>
    <xf numFmtId="168" fontId="5" fillId="5" borderId="14" xfId="0" applyNumberFormat="1" applyFont="1" applyFill="1" applyBorder="1" applyAlignment="1">
      <alignment horizontal="center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15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16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18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8" fontId="5" fillId="5" borderId="21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10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23" xfId="0" applyNumberFormat="1" applyFont="1" applyFill="1" applyBorder="1" applyAlignment="1">
      <alignment horizontal="center"/>
    </xf>
    <xf numFmtId="168" fontId="4" fillId="2" borderId="24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/>
    <xf numFmtId="0" fontId="5" fillId="2" borderId="26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8" fontId="4" fillId="2" borderId="22" xfId="0" applyNumberFormat="1" applyFont="1" applyFill="1" applyBorder="1" applyAlignment="1">
      <alignment horizontal="center"/>
    </xf>
    <xf numFmtId="168" fontId="4" fillId="2" borderId="27" xfId="0" applyNumberFormat="1" applyFont="1" applyFill="1" applyBorder="1" applyAlignment="1">
      <alignment horizontal="center"/>
    </xf>
    <xf numFmtId="168" fontId="4" fillId="2" borderId="2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8" xfId="0" applyNumberFormat="1" applyFont="1" applyFill="1" applyBorder="1" applyAlignment="1">
      <alignment horizontal="center" vertical="center"/>
    </xf>
    <xf numFmtId="10" fontId="4" fillId="2" borderId="7" xfId="0" applyNumberFormat="1" applyFont="1" applyFill="1" applyBorder="1" applyAlignment="1">
      <alignment horizontal="center" vertical="center"/>
    </xf>
    <xf numFmtId="10" fontId="4" fillId="2" borderId="30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4" fillId="2" borderId="20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31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2" fontId="4" fillId="5" borderId="33" xfId="0" applyNumberFormat="1" applyFont="1" applyFill="1" applyBorder="1" applyAlignment="1">
      <alignment horizontal="center"/>
    </xf>
    <xf numFmtId="2" fontId="4" fillId="6" borderId="33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right"/>
    </xf>
    <xf numFmtId="2" fontId="4" fillId="5" borderId="10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168" fontId="5" fillId="6" borderId="34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2" fillId="3" borderId="8" xfId="0" applyFont="1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2" fillId="3" borderId="35" xfId="0" applyFont="1" applyFill="1" applyBorder="1" applyAlignment="1" applyProtection="1">
      <alignment horizontal="center"/>
      <protection locked="0"/>
    </xf>
    <xf numFmtId="0" fontId="12" fillId="3" borderId="33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2" fontId="11" fillId="2" borderId="30" xfId="0" applyNumberFormat="1" applyFont="1" applyFill="1" applyBorder="1" applyAlignment="1">
      <alignment horizontal="center"/>
    </xf>
    <xf numFmtId="10" fontId="12" fillId="6" borderId="12" xfId="0" applyNumberFormat="1" applyFont="1" applyFill="1" applyBorder="1" applyAlignment="1">
      <alignment horizontal="center"/>
    </xf>
    <xf numFmtId="10" fontId="12" fillId="5" borderId="36" xfId="0" applyNumberFormat="1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8" fillId="3" borderId="0" xfId="0" applyFont="1" applyFill="1" applyAlignment="1" applyProtection="1">
      <alignment horizontal="left"/>
      <protection locked="0"/>
    </xf>
    <xf numFmtId="10" fontId="21" fillId="2" borderId="0" xfId="1" applyNumberFormat="1" applyFont="1" applyFill="1" applyAlignment="1">
      <alignment horizontal="center"/>
    </xf>
    <xf numFmtId="2" fontId="22" fillId="2" borderId="0" xfId="1" applyNumberFormat="1" applyFont="1" applyFill="1" applyAlignment="1">
      <alignment horizontal="center"/>
    </xf>
    <xf numFmtId="2" fontId="21" fillId="2" borderId="0" xfId="1" applyNumberFormat="1" applyFont="1" applyFill="1" applyAlignment="1">
      <alignment horizontal="center"/>
    </xf>
    <xf numFmtId="0" fontId="20" fillId="2" borderId="0" xfId="1" applyFill="1"/>
    <xf numFmtId="0" fontId="22" fillId="2" borderId="0" xfId="1" applyFont="1" applyFill="1"/>
    <xf numFmtId="164" fontId="21" fillId="2" borderId="0" xfId="1" applyNumberFormat="1" applyFont="1" applyFill="1" applyAlignment="1">
      <alignment horizontal="center"/>
    </xf>
    <xf numFmtId="173" fontId="22" fillId="2" borderId="0" xfId="1" applyNumberFormat="1" applyFont="1" applyFill="1" applyAlignment="1">
      <alignment horizontal="center"/>
    </xf>
    <xf numFmtId="173" fontId="21" fillId="2" borderId="0" xfId="1" applyNumberFormat="1" applyFont="1" applyFill="1" applyAlignment="1">
      <alignment horizontal="center"/>
    </xf>
    <xf numFmtId="2" fontId="21" fillId="2" borderId="0" xfId="1" applyNumberFormat="1" applyFont="1" applyFill="1" applyAlignment="1">
      <alignment horizontal="center" wrapText="1"/>
    </xf>
    <xf numFmtId="172" fontId="22" fillId="2" borderId="0" xfId="1" applyNumberFormat="1" applyFont="1" applyFill="1" applyAlignment="1">
      <alignment horizontal="center" vertical="center"/>
    </xf>
    <xf numFmtId="168" fontId="21" fillId="2" borderId="0" xfId="1" applyNumberFormat="1" applyFont="1" applyFill="1" applyAlignment="1">
      <alignment horizontal="center"/>
    </xf>
    <xf numFmtId="172" fontId="21" fillId="2" borderId="0" xfId="1" applyNumberFormat="1" applyFont="1" applyFill="1" applyAlignment="1">
      <alignment horizontal="center"/>
    </xf>
    <xf numFmtId="0" fontId="20" fillId="2" borderId="0" xfId="1" applyFill="1" applyAlignment="1">
      <alignment horizontal="center"/>
    </xf>
    <xf numFmtId="168" fontId="20" fillId="2" borderId="0" xfId="1" applyNumberFormat="1" applyFill="1"/>
    <xf numFmtId="0" fontId="20" fillId="2" borderId="0" xfId="1" applyFill="1" applyAlignment="1">
      <alignment horizontal="right"/>
    </xf>
    <xf numFmtId="0" fontId="23" fillId="2" borderId="1" xfId="0" applyFont="1" applyFill="1" applyBorder="1" applyProtection="1">
      <protection locked="0"/>
    </xf>
    <xf numFmtId="0" fontId="25" fillId="2" borderId="0" xfId="2" applyFont="1"/>
    <xf numFmtId="0" fontId="26" fillId="2" borderId="0" xfId="2" applyFont="1"/>
    <xf numFmtId="0" fontId="26" fillId="2" borderId="0" xfId="2" applyFont="1" applyProtection="1">
      <protection locked="0"/>
    </xf>
    <xf numFmtId="0" fontId="26" fillId="2" borderId="0" xfId="2" applyFont="1" applyAlignment="1" applyProtection="1">
      <alignment horizontal="left"/>
      <protection locked="0"/>
    </xf>
    <xf numFmtId="0" fontId="27" fillId="2" borderId="0" xfId="2" applyFont="1"/>
    <xf numFmtId="0" fontId="25" fillId="2" borderId="0" xfId="2" applyFont="1" applyBorder="1"/>
    <xf numFmtId="0" fontId="26" fillId="2" borderId="0" xfId="2" applyFont="1" applyBorder="1" applyProtection="1">
      <protection locked="0"/>
    </xf>
    <xf numFmtId="0" fontId="26" fillId="2" borderId="0" xfId="2" quotePrefix="1" applyFont="1" applyAlignment="1" applyProtection="1">
      <alignment horizontal="left"/>
      <protection locked="0"/>
    </xf>
    <xf numFmtId="0" fontId="26" fillId="2" borderId="0" xfId="2" applyFont="1" applyBorder="1"/>
    <xf numFmtId="0" fontId="26" fillId="2" borderId="43" xfId="2" applyFont="1" applyBorder="1"/>
    <xf numFmtId="0" fontId="26" fillId="2" borderId="44" xfId="2" applyFont="1" applyBorder="1"/>
    <xf numFmtId="0" fontId="27" fillId="2" borderId="44" xfId="2" applyFont="1" applyFill="1" applyBorder="1" applyAlignment="1">
      <alignment horizontal="center"/>
    </xf>
    <xf numFmtId="0" fontId="27" fillId="7" borderId="45" xfId="2" applyFont="1" applyFill="1" applyBorder="1" applyAlignment="1">
      <alignment horizontal="center"/>
    </xf>
    <xf numFmtId="0" fontId="26" fillId="2" borderId="46" xfId="2" applyFont="1" applyBorder="1"/>
    <xf numFmtId="0" fontId="26" fillId="2" borderId="47" xfId="2" applyFont="1" applyBorder="1"/>
    <xf numFmtId="165" fontId="27" fillId="2" borderId="0" xfId="2" applyNumberFormat="1" applyFont="1" applyFill="1" applyBorder="1" applyAlignment="1">
      <alignment horizontal="center"/>
    </xf>
    <xf numFmtId="10" fontId="27" fillId="8" borderId="45" xfId="2" applyNumberFormat="1" applyFont="1" applyFill="1" applyBorder="1" applyAlignment="1">
      <alignment horizontal="center"/>
    </xf>
    <xf numFmtId="0" fontId="26" fillId="2" borderId="48" xfId="2" applyFont="1" applyBorder="1"/>
    <xf numFmtId="2" fontId="27" fillId="7" borderId="45" xfId="2" applyNumberFormat="1" applyFont="1" applyFill="1" applyBorder="1" applyAlignment="1">
      <alignment horizontal="center"/>
    </xf>
    <xf numFmtId="1" fontId="27" fillId="7" borderId="45" xfId="2" applyNumberFormat="1" applyFont="1" applyFill="1" applyBorder="1" applyAlignment="1">
      <alignment horizontal="center"/>
    </xf>
    <xf numFmtId="1" fontId="27" fillId="7" borderId="49" xfId="2" applyNumberFormat="1" applyFont="1" applyFill="1" applyBorder="1" applyAlignment="1">
      <alignment horizontal="center"/>
    </xf>
    <xf numFmtId="0" fontId="26" fillId="2" borderId="50" xfId="2" applyFont="1" applyBorder="1"/>
    <xf numFmtId="2" fontId="26" fillId="9" borderId="46" xfId="2" applyNumberFormat="1" applyFont="1" applyFill="1" applyBorder="1" applyAlignment="1" applyProtection="1">
      <alignment horizontal="center"/>
      <protection locked="0"/>
    </xf>
    <xf numFmtId="0" fontId="26" fillId="9" borderId="46" xfId="2" applyFont="1" applyFill="1" applyBorder="1" applyAlignment="1" applyProtection="1">
      <alignment horizontal="center"/>
      <protection locked="0"/>
    </xf>
    <xf numFmtId="0" fontId="26" fillId="2" borderId="48" xfId="2" applyFont="1" applyBorder="1" applyAlignment="1">
      <alignment horizontal="center"/>
    </xf>
    <xf numFmtId="2" fontId="26" fillId="9" borderId="48" xfId="2" applyNumberFormat="1" applyFont="1" applyFill="1" applyBorder="1" applyAlignment="1" applyProtection="1">
      <alignment horizontal="center"/>
      <protection locked="0"/>
    </xf>
    <xf numFmtId="0" fontId="26" fillId="9" borderId="48" xfId="2" applyFont="1" applyFill="1" applyBorder="1" applyAlignment="1" applyProtection="1">
      <alignment horizontal="center"/>
      <protection locked="0"/>
    </xf>
    <xf numFmtId="2" fontId="26" fillId="9" borderId="50" xfId="2" applyNumberFormat="1" applyFont="1" applyFill="1" applyBorder="1" applyAlignment="1" applyProtection="1">
      <alignment horizontal="center"/>
      <protection locked="0"/>
    </xf>
    <xf numFmtId="0" fontId="27" fillId="2" borderId="45" xfId="2" quotePrefix="1" applyFont="1" applyBorder="1" applyAlignment="1">
      <alignment horizontal="center"/>
    </xf>
    <xf numFmtId="0" fontId="27" fillId="2" borderId="45" xfId="2" applyFont="1" applyBorder="1" applyAlignment="1">
      <alignment horizontal="center"/>
    </xf>
    <xf numFmtId="0" fontId="27" fillId="2" borderId="49" xfId="2" quotePrefix="1" applyFont="1" applyBorder="1" applyAlignment="1">
      <alignment horizontal="center"/>
    </xf>
    <xf numFmtId="164" fontId="27" fillId="2" borderId="0" xfId="2" applyNumberFormat="1" applyFont="1" applyAlignment="1">
      <alignment horizontal="center"/>
    </xf>
    <xf numFmtId="0" fontId="27" fillId="2" borderId="0" xfId="2" quotePrefix="1" applyFont="1" applyAlignment="1">
      <alignment horizontal="left"/>
    </xf>
    <xf numFmtId="2" fontId="27" fillId="2" borderId="0" xfId="2" applyNumberFormat="1" applyFont="1" applyAlignment="1">
      <alignment horizontal="center"/>
    </xf>
    <xf numFmtId="0" fontId="27" fillId="2" borderId="0" xfId="2" applyFont="1" applyAlignment="1">
      <alignment horizontal="left"/>
    </xf>
    <xf numFmtId="0" fontId="27" fillId="2" borderId="0" xfId="2" quotePrefix="1" applyFont="1" applyAlignment="1">
      <alignment horizontal="center"/>
    </xf>
    <xf numFmtId="0" fontId="28" fillId="2" borderId="0" xfId="2" applyFont="1" applyAlignment="1">
      <alignment horizontal="left"/>
    </xf>
    <xf numFmtId="0" fontId="28" fillId="2" borderId="0" xfId="2" applyFont="1"/>
    <xf numFmtId="0" fontId="25" fillId="2" borderId="0" xfId="2" applyFont="1" applyBorder="1" applyAlignment="1">
      <alignment horizontal="right"/>
    </xf>
    <xf numFmtId="0" fontId="26" fillId="2" borderId="0" xfId="2" applyFont="1" applyAlignment="1">
      <alignment horizontal="right"/>
    </xf>
    <xf numFmtId="0" fontId="25" fillId="2" borderId="0" xfId="2" applyFont="1" applyFill="1" applyBorder="1" applyAlignment="1">
      <alignment horizontal="right"/>
    </xf>
    <xf numFmtId="0" fontId="25" fillId="2" borderId="0" xfId="2" applyFont="1" applyAlignment="1">
      <alignment horizontal="right"/>
    </xf>
    <xf numFmtId="0" fontId="29" fillId="2" borderId="0" xfId="2" applyFont="1"/>
    <xf numFmtId="0" fontId="25" fillId="9" borderId="0" xfId="2" applyFont="1" applyFill="1" applyProtection="1">
      <protection locked="0"/>
    </xf>
    <xf numFmtId="164" fontId="26" fillId="9" borderId="0" xfId="2" applyNumberFormat="1" applyFont="1" applyFill="1" applyAlignment="1" applyProtection="1">
      <alignment horizontal="center"/>
      <protection locked="0"/>
    </xf>
    <xf numFmtId="0" fontId="30" fillId="2" borderId="4" xfId="1" applyFont="1" applyFill="1" applyBorder="1"/>
    <xf numFmtId="0" fontId="30" fillId="2" borderId="0" xfId="1" applyFont="1" applyFill="1"/>
    <xf numFmtId="0" fontId="17" fillId="2" borderId="4" xfId="1" applyFont="1" applyFill="1" applyBorder="1"/>
    <xf numFmtId="0" fontId="17" fillId="2" borderId="0" xfId="1" applyFont="1" applyFill="1"/>
    <xf numFmtId="0" fontId="17" fillId="2" borderId="0" xfId="1" applyFont="1" applyFill="1" applyAlignment="1">
      <alignment horizontal="right"/>
    </xf>
    <xf numFmtId="0" fontId="30" fillId="2" borderId="1" xfId="1" applyFont="1" applyFill="1" applyBorder="1"/>
    <xf numFmtId="0" fontId="17" fillId="2" borderId="3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17" fillId="2" borderId="3" xfId="1" applyFont="1" applyFill="1" applyBorder="1"/>
    <xf numFmtId="0" fontId="21" fillId="2" borderId="0" xfId="1" applyFont="1" applyFill="1"/>
    <xf numFmtId="10" fontId="21" fillId="2" borderId="2" xfId="1" applyNumberFormat="1" applyFont="1" applyFill="1" applyBorder="1"/>
    <xf numFmtId="0" fontId="21" fillId="2" borderId="0" xfId="1" applyFont="1" applyFill="1" applyAlignment="1">
      <alignment horizontal="center"/>
    </xf>
    <xf numFmtId="0" fontId="21" fillId="2" borderId="2" xfId="1" applyFont="1" applyFill="1" applyBorder="1"/>
    <xf numFmtId="2" fontId="30" fillId="2" borderId="0" xfId="1" applyNumberFormat="1" applyFont="1" applyFill="1" applyAlignment="1">
      <alignment horizontal="center"/>
    </xf>
    <xf numFmtId="172" fontId="17" fillId="4" borderId="41" xfId="1" applyNumberFormat="1" applyFont="1" applyFill="1" applyBorder="1" applyAlignment="1">
      <alignment horizontal="center" vertical="center"/>
    </xf>
    <xf numFmtId="2" fontId="30" fillId="2" borderId="42" xfId="1" applyNumberFormat="1" applyFont="1" applyFill="1" applyBorder="1" applyAlignment="1">
      <alignment horizontal="center" wrapText="1"/>
    </xf>
    <xf numFmtId="173" fontId="30" fillId="2" borderId="0" xfId="1" applyNumberFormat="1" applyFont="1" applyFill="1" applyAlignment="1">
      <alignment horizontal="center"/>
    </xf>
    <xf numFmtId="173" fontId="30" fillId="2" borderId="42" xfId="1" applyNumberFormat="1" applyFont="1" applyFill="1" applyBorder="1" applyAlignment="1">
      <alignment horizontal="center"/>
    </xf>
    <xf numFmtId="2" fontId="30" fillId="2" borderId="42" xfId="1" applyNumberFormat="1" applyFont="1" applyFill="1" applyBorder="1" applyAlignment="1">
      <alignment horizontal="center"/>
    </xf>
    <xf numFmtId="173" fontId="17" fillId="4" borderId="42" xfId="1" applyNumberFormat="1" applyFont="1" applyFill="1" applyBorder="1" applyAlignment="1">
      <alignment horizontal="center"/>
    </xf>
    <xf numFmtId="164" fontId="30" fillId="2" borderId="7" xfId="1" applyNumberFormat="1" applyFont="1" applyFill="1" applyBorder="1" applyAlignment="1">
      <alignment horizontal="center"/>
    </xf>
    <xf numFmtId="164" fontId="30" fillId="2" borderId="0" xfId="1" applyNumberFormat="1" applyFont="1" applyFill="1" applyAlignment="1">
      <alignment horizontal="center"/>
    </xf>
    <xf numFmtId="164" fontId="30" fillId="2" borderId="6" xfId="1" applyNumberFormat="1" applyFont="1" applyFill="1" applyBorder="1" applyAlignment="1">
      <alignment horizontal="center"/>
    </xf>
    <xf numFmtId="2" fontId="17" fillId="2" borderId="34" xfId="1" applyNumberFormat="1" applyFont="1" applyFill="1" applyBorder="1" applyAlignment="1">
      <alignment horizontal="center" wrapText="1"/>
    </xf>
    <xf numFmtId="2" fontId="17" fillId="2" borderId="39" xfId="1" applyNumberFormat="1" applyFont="1" applyFill="1" applyBorder="1" applyAlignment="1">
      <alignment horizontal="center" wrapText="1"/>
    </xf>
    <xf numFmtId="174" fontId="30" fillId="2" borderId="0" xfId="1" applyNumberFormat="1" applyFont="1" applyFill="1" applyProtection="1">
      <protection locked="0"/>
    </xf>
    <xf numFmtId="0" fontId="30" fillId="2" borderId="0" xfId="1" applyFont="1" applyFill="1" applyProtection="1">
      <protection locked="0"/>
    </xf>
    <xf numFmtId="0" fontId="33" fillId="2" borderId="0" xfId="1" applyFont="1" applyFill="1" applyAlignment="1">
      <alignment vertical="center"/>
    </xf>
    <xf numFmtId="0" fontId="35" fillId="2" borderId="0" xfId="1" applyFont="1" applyFill="1" applyAlignment="1">
      <alignment vertical="center"/>
    </xf>
    <xf numFmtId="0" fontId="27" fillId="9" borderId="51" xfId="2" applyFont="1" applyFill="1" applyBorder="1" applyAlignment="1" applyProtection="1">
      <alignment horizontal="center"/>
      <protection locked="0"/>
    </xf>
    <xf numFmtId="0" fontId="27" fillId="9" borderId="52" xfId="2" applyFont="1" applyFill="1" applyBorder="1" applyAlignment="1" applyProtection="1">
      <alignment horizontal="center"/>
      <protection locked="0"/>
    </xf>
    <xf numFmtId="0" fontId="27" fillId="9" borderId="53" xfId="2" applyFont="1" applyFill="1" applyBorder="1" applyAlignment="1" applyProtection="1">
      <alignment horizontal="center"/>
      <protection locked="0"/>
    </xf>
    <xf numFmtId="0" fontId="27" fillId="9" borderId="54" xfId="2" applyFont="1" applyFill="1" applyBorder="1" applyAlignment="1" applyProtection="1">
      <alignment horizontal="center"/>
      <protection locked="0"/>
    </xf>
    <xf numFmtId="0" fontId="27" fillId="9" borderId="58" xfId="2" applyFont="1" applyFill="1" applyBorder="1" applyAlignment="1" applyProtection="1">
      <alignment horizontal="center"/>
      <protection locked="0"/>
    </xf>
    <xf numFmtId="0" fontId="27" fillId="9" borderId="59" xfId="2" applyFont="1" applyFill="1" applyBorder="1" applyAlignment="1" applyProtection="1">
      <alignment horizontal="center"/>
      <protection locked="0"/>
    </xf>
    <xf numFmtId="0" fontId="28" fillId="2" borderId="0" xfId="2" quotePrefix="1" applyFont="1" applyAlignment="1">
      <alignment horizontal="center"/>
    </xf>
    <xf numFmtId="0" fontId="32" fillId="2" borderId="39" xfId="1" applyFont="1" applyFill="1" applyBorder="1" applyAlignment="1">
      <alignment horizontal="center"/>
    </xf>
    <xf numFmtId="0" fontId="32" fillId="2" borderId="40" xfId="1" applyFont="1" applyFill="1" applyBorder="1" applyAlignment="1">
      <alignment horizontal="center"/>
    </xf>
    <xf numFmtId="0" fontId="32" fillId="2" borderId="41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 vertical="center"/>
    </xf>
    <xf numFmtId="0" fontId="34" fillId="2" borderId="0" xfId="1" applyFont="1" applyFill="1" applyAlignment="1">
      <alignment horizontal="center" vertical="center"/>
    </xf>
    <xf numFmtId="0" fontId="36" fillId="2" borderId="0" xfId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30" xfId="0" applyFont="1" applyFill="1" applyBorder="1" applyAlignment="1">
      <alignment horizontal="left" vertical="center" wrapText="1"/>
    </xf>
    <xf numFmtId="0" fontId="27" fillId="9" borderId="0" xfId="0" applyFont="1" applyFill="1" applyAlignment="1" applyProtection="1">
      <alignment horizontal="left"/>
      <protection locked="0"/>
    </xf>
    <xf numFmtId="0" fontId="10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justify" vertical="center" wrapText="1"/>
    </xf>
    <xf numFmtId="0" fontId="10" fillId="2" borderId="40" xfId="0" applyFont="1" applyFill="1" applyBorder="1" applyAlignment="1">
      <alignment horizontal="justify" vertical="center" wrapText="1"/>
    </xf>
    <xf numFmtId="0" fontId="10" fillId="2" borderId="41" xfId="0" applyFont="1" applyFill="1" applyBorder="1" applyAlignment="1">
      <alignment horizontal="justify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left" vertical="center" wrapText="1"/>
    </xf>
    <xf numFmtId="2" fontId="27" fillId="9" borderId="55" xfId="2" applyNumberFormat="1" applyFont="1" applyFill="1" applyBorder="1" applyAlignment="1" applyProtection="1">
      <alignment horizontal="center" vertical="center"/>
      <protection locked="0"/>
    </xf>
    <xf numFmtId="2" fontId="27" fillId="9" borderId="56" xfId="2" applyNumberFormat="1" applyFont="1" applyFill="1" applyBorder="1" applyAlignment="1" applyProtection="1">
      <alignment horizontal="center" vertical="center"/>
      <protection locked="0"/>
    </xf>
    <xf numFmtId="2" fontId="27" fillId="9" borderId="57" xfId="2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 applyProtection="1">
      <alignment horizontal="center" vertical="center"/>
      <protection locked="0"/>
    </xf>
    <xf numFmtId="2" fontId="12" fillId="3" borderId="19" xfId="0" applyNumberFormat="1" applyFont="1" applyFill="1" applyBorder="1" applyAlignment="1" applyProtection="1">
      <alignment horizontal="center" vertical="center"/>
      <protection locked="0"/>
    </xf>
    <xf numFmtId="2" fontId="12" fillId="3" borderId="20" xfId="0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2 2" xfId="2"/>
    <cellStyle name="Percent 2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057525" cy="2266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letra%20Oral%20Solution%20NDQD201606114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NDQD2016061146(Lopinavir)"/>
      <sheetName val="NDQD2016061146(Ritonavir)"/>
    </sheetNames>
    <sheetDataSet>
      <sheetData sheetId="0" refreshError="1"/>
      <sheetData sheetId="1">
        <row r="18">
          <cell r="B18" t="str">
            <v>KALETRA ORAL SOLUTION</v>
          </cell>
        </row>
        <row r="27">
          <cell r="B27" t="str">
            <v>Lopinavir USP</v>
          </cell>
        </row>
        <row r="31">
          <cell r="B31">
            <v>99.8</v>
          </cell>
        </row>
        <row r="44">
          <cell r="D44">
            <v>25.49</v>
          </cell>
        </row>
        <row r="46">
          <cell r="B46">
            <v>25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8"/>
  <sheetViews>
    <sheetView view="pageBreakPreview" topLeftCell="A19" zoomScaleSheetLayoutView="100" workbookViewId="0">
      <selection activeCell="A50" sqref="A50"/>
    </sheetView>
  </sheetViews>
  <sheetFormatPr defaultRowHeight="13.5" x14ac:dyDescent="0.25"/>
  <cols>
    <col min="1" max="1" width="32.85546875" style="263" bestFit="1" customWidth="1"/>
    <col min="2" max="2" width="20.42578125" style="263" customWidth="1"/>
    <col min="3" max="3" width="31.85546875" style="263" customWidth="1"/>
    <col min="4" max="5" width="30.28515625" style="263" bestFit="1" customWidth="1"/>
    <col min="6" max="6" width="23.140625" style="263" customWidth="1"/>
    <col min="7" max="7" width="28.42578125" style="263" customWidth="1"/>
    <col min="8" max="8" width="21.5703125" style="263" customWidth="1"/>
    <col min="9" max="16384" width="9.140625" style="263"/>
  </cols>
  <sheetData>
    <row r="3" spans="1:10" x14ac:dyDescent="0.25">
      <c r="A3" s="306"/>
      <c r="B3" s="306"/>
      <c r="C3" s="306"/>
    </row>
    <row r="4" spans="1:10" x14ac:dyDescent="0.25">
      <c r="B4" s="306"/>
      <c r="C4" s="306"/>
    </row>
    <row r="5" spans="1:10" x14ac:dyDescent="0.25">
      <c r="B5" s="306"/>
      <c r="C5" s="306"/>
    </row>
    <row r="13" spans="1:10" x14ac:dyDescent="0.25">
      <c r="F13" s="268"/>
      <c r="G13" s="268"/>
      <c r="H13" s="268"/>
      <c r="I13" s="268"/>
      <c r="J13" s="268"/>
    </row>
    <row r="14" spans="1:10" ht="15" x14ac:dyDescent="0.3">
      <c r="A14" s="305"/>
      <c r="B14" s="268"/>
      <c r="C14" s="304"/>
      <c r="D14" s="268"/>
      <c r="F14" s="303"/>
      <c r="G14" s="268"/>
      <c r="H14" s="268"/>
      <c r="I14" s="268"/>
      <c r="J14" s="268"/>
    </row>
    <row r="15" spans="1:10" ht="18.75" x14ac:dyDescent="0.3">
      <c r="A15" s="267"/>
      <c r="B15" s="271"/>
      <c r="C15" s="302"/>
      <c r="D15" s="271"/>
      <c r="E15" s="264"/>
      <c r="F15" s="301"/>
      <c r="G15" s="268"/>
      <c r="H15" s="268"/>
      <c r="I15" s="268"/>
      <c r="J15" s="268"/>
    </row>
    <row r="16" spans="1:10" ht="20.100000000000001" customHeight="1" x14ac:dyDescent="0.3">
      <c r="A16" s="343" t="s">
        <v>0</v>
      </c>
      <c r="B16" s="343"/>
      <c r="C16" s="343"/>
      <c r="D16" s="343"/>
      <c r="E16" s="343"/>
      <c r="F16" s="268"/>
      <c r="G16" s="268"/>
      <c r="H16" s="268"/>
      <c r="I16" s="268"/>
      <c r="J16" s="268"/>
    </row>
    <row r="17" spans="1:10" ht="18.75" x14ac:dyDescent="0.3">
      <c r="A17" s="300" t="s">
        <v>1</v>
      </c>
      <c r="B17" s="299" t="s">
        <v>2</v>
      </c>
      <c r="C17" s="264"/>
      <c r="D17" s="264"/>
      <c r="E17" s="264"/>
      <c r="F17" s="268"/>
      <c r="G17" s="268"/>
      <c r="H17" s="268"/>
      <c r="I17" s="268"/>
      <c r="J17" s="268"/>
    </row>
    <row r="18" spans="1:10" ht="18.75" x14ac:dyDescent="0.3">
      <c r="A18" s="295" t="s">
        <v>3</v>
      </c>
      <c r="B18" s="297" t="str">
        <f>'[1]NDQD2016061146(Lopinavir)'!B18:C18</f>
        <v>KALETRA ORAL SOLUTION</v>
      </c>
      <c r="C18" s="264"/>
      <c r="D18" s="298"/>
      <c r="E18" s="264"/>
      <c r="F18" s="268"/>
      <c r="G18" s="268"/>
      <c r="H18" s="268"/>
      <c r="I18" s="268"/>
      <c r="J18" s="268"/>
    </row>
    <row r="19" spans="1:10" ht="18.75" x14ac:dyDescent="0.3">
      <c r="A19" s="267" t="s">
        <v>4</v>
      </c>
      <c r="B19" s="297" t="str">
        <f>'[1]NDQD2016061146(Lopinavir)'!B27</f>
        <v>Lopinavir USP</v>
      </c>
      <c r="C19" s="264"/>
      <c r="D19" s="264"/>
      <c r="E19" s="264"/>
    </row>
    <row r="20" spans="1:10" ht="18.75" x14ac:dyDescent="0.3">
      <c r="A20" s="267" t="s">
        <v>5</v>
      </c>
      <c r="B20" s="296">
        <f>'[1]NDQD2016061146(Lopinavir)'!B31</f>
        <v>99.8</v>
      </c>
      <c r="C20" s="264"/>
      <c r="D20" s="264"/>
      <c r="E20" s="264"/>
    </row>
    <row r="21" spans="1:10" ht="18.75" x14ac:dyDescent="0.3">
      <c r="A21" s="295" t="s">
        <v>6</v>
      </c>
      <c r="B21" s="296">
        <f>'[1]NDQD2016061146(Lopinavir)'!D44</f>
        <v>25.49</v>
      </c>
      <c r="C21" s="264"/>
      <c r="D21" s="264"/>
      <c r="E21" s="264"/>
    </row>
    <row r="22" spans="1:10" ht="18.75" x14ac:dyDescent="0.3">
      <c r="A22" s="295" t="s">
        <v>7</v>
      </c>
      <c r="B22" s="294">
        <f>B21/'[1]NDQD2016061146(Lopinavir)'!B46</f>
        <v>1.0195999999999998</v>
      </c>
      <c r="C22" s="264"/>
      <c r="D22" s="264"/>
      <c r="E22" s="264"/>
    </row>
    <row r="23" spans="1:10" ht="18.75" x14ac:dyDescent="0.3">
      <c r="A23" s="264"/>
      <c r="B23" s="264"/>
      <c r="C23" s="264"/>
      <c r="D23" s="264"/>
      <c r="E23" s="264"/>
    </row>
    <row r="24" spans="1:10" ht="18.75" x14ac:dyDescent="0.3">
      <c r="A24" s="292" t="s">
        <v>8</v>
      </c>
      <c r="B24" s="293" t="s">
        <v>9</v>
      </c>
      <c r="C24" s="292" t="s">
        <v>10</v>
      </c>
      <c r="D24" s="292" t="s">
        <v>11</v>
      </c>
      <c r="E24" s="291" t="s">
        <v>12</v>
      </c>
    </row>
    <row r="25" spans="1:10" ht="18.75" x14ac:dyDescent="0.3">
      <c r="A25" s="287">
        <v>1</v>
      </c>
      <c r="B25" s="289">
        <v>55187964</v>
      </c>
      <c r="C25" s="289">
        <v>3453.7</v>
      </c>
      <c r="D25" s="288">
        <v>1</v>
      </c>
      <c r="E25" s="290">
        <v>5.2</v>
      </c>
    </row>
    <row r="26" spans="1:10" ht="18.75" x14ac:dyDescent="0.3">
      <c r="A26" s="287">
        <v>2</v>
      </c>
      <c r="B26" s="289">
        <v>54983091</v>
      </c>
      <c r="C26" s="289">
        <v>3424.7</v>
      </c>
      <c r="D26" s="288">
        <v>1</v>
      </c>
      <c r="E26" s="288">
        <v>5.2</v>
      </c>
    </row>
    <row r="27" spans="1:10" ht="18.75" x14ac:dyDescent="0.3">
      <c r="A27" s="287">
        <v>3</v>
      </c>
      <c r="B27" s="289">
        <v>55106021</v>
      </c>
      <c r="C27" s="289">
        <v>3461.7</v>
      </c>
      <c r="D27" s="288">
        <v>1</v>
      </c>
      <c r="E27" s="288">
        <v>5.2</v>
      </c>
    </row>
    <row r="28" spans="1:10" ht="18.75" x14ac:dyDescent="0.3">
      <c r="A28" s="287">
        <v>4</v>
      </c>
      <c r="B28" s="289">
        <v>55023377</v>
      </c>
      <c r="C28" s="289">
        <v>3462.8</v>
      </c>
      <c r="D28" s="288">
        <v>1</v>
      </c>
      <c r="E28" s="288">
        <v>5.2</v>
      </c>
    </row>
    <row r="29" spans="1:10" ht="18.75" x14ac:dyDescent="0.3">
      <c r="A29" s="287">
        <v>5</v>
      </c>
      <c r="B29" s="289">
        <v>55017814</v>
      </c>
      <c r="C29" s="289">
        <v>3432.4</v>
      </c>
      <c r="D29" s="288">
        <v>1</v>
      </c>
      <c r="E29" s="288">
        <v>5.2</v>
      </c>
    </row>
    <row r="30" spans="1:10" ht="18.75" x14ac:dyDescent="0.3">
      <c r="A30" s="287">
        <v>6</v>
      </c>
      <c r="B30" s="286">
        <v>54896691</v>
      </c>
      <c r="C30" s="286">
        <v>3443.7</v>
      </c>
      <c r="D30" s="285">
        <v>1</v>
      </c>
      <c r="E30" s="285">
        <v>5.2</v>
      </c>
    </row>
    <row r="31" spans="1:10" ht="18.75" x14ac:dyDescent="0.3">
      <c r="A31" s="284" t="s">
        <v>13</v>
      </c>
      <c r="B31" s="283">
        <f>AVERAGE(B25:B30)</f>
        <v>55035826.333333336</v>
      </c>
      <c r="C31" s="282">
        <f>AVERAGE(C25:C30)</f>
        <v>3446.5</v>
      </c>
      <c r="D31" s="281">
        <f>AVERAGE(D25:D30)</f>
        <v>1</v>
      </c>
      <c r="E31" s="281">
        <f>AVERAGE(E25:E30)</f>
        <v>5.2</v>
      </c>
    </row>
    <row r="32" spans="1:10" ht="18.75" x14ac:dyDescent="0.3">
      <c r="A32" s="280" t="s">
        <v>14</v>
      </c>
      <c r="B32" s="279">
        <f>(STDEV(B25:B30)/B31)</f>
        <v>1.829533131135982E-3</v>
      </c>
      <c r="C32" s="278"/>
      <c r="D32" s="278"/>
      <c r="E32" s="277"/>
      <c r="F32" s="268"/>
    </row>
    <row r="33" spans="1:6" s="268" customFormat="1" ht="18.75" x14ac:dyDescent="0.3">
      <c r="A33" s="276" t="s">
        <v>15</v>
      </c>
      <c r="B33" s="275">
        <f>COUNT(B25:B30)</f>
        <v>6</v>
      </c>
      <c r="C33" s="274"/>
      <c r="D33" s="273"/>
      <c r="E33" s="272"/>
    </row>
    <row r="34" spans="1:6" s="268" customFormat="1" ht="18.75" x14ac:dyDescent="0.3">
      <c r="A34" s="264"/>
      <c r="B34" s="264"/>
      <c r="C34" s="264"/>
      <c r="D34" s="264"/>
      <c r="E34" s="271"/>
    </row>
    <row r="35" spans="1:6" s="268" customFormat="1" ht="18.75" x14ac:dyDescent="0.3">
      <c r="A35" s="267" t="s">
        <v>16</v>
      </c>
      <c r="B35" s="270" t="s">
        <v>104</v>
      </c>
      <c r="C35" s="265"/>
      <c r="D35" s="265"/>
      <c r="E35" s="269"/>
    </row>
    <row r="36" spans="1:6" ht="18.75" x14ac:dyDescent="0.3">
      <c r="A36" s="267"/>
      <c r="B36" s="270" t="s">
        <v>103</v>
      </c>
      <c r="C36" s="265"/>
      <c r="D36" s="265"/>
      <c r="E36" s="269"/>
      <c r="F36" s="268"/>
    </row>
    <row r="37" spans="1:6" ht="18.75" x14ac:dyDescent="0.3">
      <c r="A37" s="267"/>
      <c r="B37" s="266" t="s">
        <v>102</v>
      </c>
      <c r="C37" s="265"/>
      <c r="D37" s="265"/>
      <c r="E37" s="265"/>
    </row>
    <row r="38" spans="1:6" ht="18.75" x14ac:dyDescent="0.3">
      <c r="A38" s="264"/>
      <c r="B38" s="264"/>
      <c r="C38" s="264"/>
      <c r="D38" s="264"/>
      <c r="E38" s="264"/>
    </row>
  </sheetData>
  <sheetProtection password="AD9C" sheet="1" objects="1" scenarios="1"/>
  <mergeCells count="1">
    <mergeCell ref="A16:E16"/>
  </mergeCells>
  <printOptions horizontalCentered="1"/>
  <pageMargins left="0.75" right="0.75" top="0.49" bottom="1" header="0.5" footer="0.5"/>
  <pageSetup scale="49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46" sqref="B46"/>
    </sheetView>
  </sheetViews>
  <sheetFormatPr defaultRowHeight="15" x14ac:dyDescent="0.3"/>
  <cols>
    <col min="1" max="1" width="25.140625" style="251" customWidth="1"/>
    <col min="2" max="2" width="20.42578125" style="251" customWidth="1"/>
    <col min="3" max="3" width="23" style="251" customWidth="1"/>
    <col min="4" max="4" width="24.42578125" style="251" customWidth="1"/>
    <col min="5" max="5" width="6.7109375" style="251" customWidth="1"/>
    <col min="6" max="6" width="18.85546875" style="251" customWidth="1"/>
    <col min="7" max="7" width="20.140625" style="251" customWidth="1"/>
    <col min="8" max="8" width="9" style="251" customWidth="1"/>
    <col min="9" max="9" width="26.42578125" style="251" customWidth="1"/>
    <col min="10" max="10" width="18.85546875" style="251" customWidth="1"/>
    <col min="11" max="11" width="20.140625" style="251" customWidth="1"/>
    <col min="12" max="256" width="9" style="251" customWidth="1"/>
    <col min="257" max="257" width="21" style="251" customWidth="1"/>
    <col min="258" max="258" width="18.85546875" style="251" customWidth="1"/>
    <col min="259" max="259" width="20.140625" style="251" customWidth="1"/>
    <col min="260" max="512" width="9" style="251" customWidth="1"/>
    <col min="513" max="513" width="21" style="251" customWidth="1"/>
    <col min="514" max="514" width="18.85546875" style="251" customWidth="1"/>
    <col min="515" max="515" width="20.140625" style="251" customWidth="1"/>
    <col min="516" max="768" width="9" style="251" customWidth="1"/>
    <col min="769" max="769" width="21" style="251" customWidth="1"/>
    <col min="770" max="770" width="18.85546875" style="251" customWidth="1"/>
    <col min="771" max="771" width="20.140625" style="251" customWidth="1"/>
    <col min="772" max="1024" width="9" style="251" customWidth="1"/>
    <col min="1025" max="1025" width="21" style="251" customWidth="1"/>
    <col min="1026" max="1026" width="18.85546875" style="251" customWidth="1"/>
    <col min="1027" max="1027" width="20.140625" style="251" customWidth="1"/>
    <col min="1028" max="1280" width="9" style="251" customWidth="1"/>
    <col min="1281" max="1281" width="21" style="251" customWidth="1"/>
    <col min="1282" max="1282" width="18.85546875" style="251" customWidth="1"/>
    <col min="1283" max="1283" width="20.140625" style="251" customWidth="1"/>
    <col min="1284" max="1536" width="9" style="251" customWidth="1"/>
    <col min="1537" max="1537" width="21" style="251" customWidth="1"/>
    <col min="1538" max="1538" width="18.85546875" style="251" customWidth="1"/>
    <col min="1539" max="1539" width="20.140625" style="251" customWidth="1"/>
    <col min="1540" max="1792" width="9" style="251" customWidth="1"/>
    <col min="1793" max="1793" width="21" style="251" customWidth="1"/>
    <col min="1794" max="1794" width="18.85546875" style="251" customWidth="1"/>
    <col min="1795" max="1795" width="20.140625" style="251" customWidth="1"/>
    <col min="1796" max="2048" width="9" style="251" customWidth="1"/>
    <col min="2049" max="2049" width="21" style="251" customWidth="1"/>
    <col min="2050" max="2050" width="18.85546875" style="251" customWidth="1"/>
    <col min="2051" max="2051" width="20.140625" style="251" customWidth="1"/>
    <col min="2052" max="2304" width="9" style="251" customWidth="1"/>
    <col min="2305" max="2305" width="21" style="251" customWidth="1"/>
    <col min="2306" max="2306" width="18.85546875" style="251" customWidth="1"/>
    <col min="2307" max="2307" width="20.140625" style="251" customWidth="1"/>
    <col min="2308" max="2560" width="9" style="251" customWidth="1"/>
    <col min="2561" max="2561" width="21" style="251" customWidth="1"/>
    <col min="2562" max="2562" width="18.85546875" style="251" customWidth="1"/>
    <col min="2563" max="2563" width="20.140625" style="251" customWidth="1"/>
    <col min="2564" max="2816" width="9" style="251" customWidth="1"/>
    <col min="2817" max="2817" width="21" style="251" customWidth="1"/>
    <col min="2818" max="2818" width="18.85546875" style="251" customWidth="1"/>
    <col min="2819" max="2819" width="20.140625" style="251" customWidth="1"/>
    <col min="2820" max="3072" width="9" style="251" customWidth="1"/>
    <col min="3073" max="3073" width="21" style="251" customWidth="1"/>
    <col min="3074" max="3074" width="18.85546875" style="251" customWidth="1"/>
    <col min="3075" max="3075" width="20.140625" style="251" customWidth="1"/>
    <col min="3076" max="3328" width="9" style="251" customWidth="1"/>
    <col min="3329" max="3329" width="21" style="251" customWidth="1"/>
    <col min="3330" max="3330" width="18.85546875" style="251" customWidth="1"/>
    <col min="3331" max="3331" width="20.140625" style="251" customWidth="1"/>
    <col min="3332" max="3584" width="9" style="251" customWidth="1"/>
    <col min="3585" max="3585" width="21" style="251" customWidth="1"/>
    <col min="3586" max="3586" width="18.85546875" style="251" customWidth="1"/>
    <col min="3587" max="3587" width="20.140625" style="251" customWidth="1"/>
    <col min="3588" max="3840" width="9" style="251" customWidth="1"/>
    <col min="3841" max="3841" width="21" style="251" customWidth="1"/>
    <col min="3842" max="3842" width="18.85546875" style="251" customWidth="1"/>
    <col min="3843" max="3843" width="20.140625" style="251" customWidth="1"/>
    <col min="3844" max="4096" width="9" style="251" customWidth="1"/>
    <col min="4097" max="4097" width="21" style="251" customWidth="1"/>
    <col min="4098" max="4098" width="18.85546875" style="251" customWidth="1"/>
    <col min="4099" max="4099" width="20.140625" style="251" customWidth="1"/>
    <col min="4100" max="4352" width="9" style="251" customWidth="1"/>
    <col min="4353" max="4353" width="21" style="251" customWidth="1"/>
    <col min="4354" max="4354" width="18.85546875" style="251" customWidth="1"/>
    <col min="4355" max="4355" width="20.140625" style="251" customWidth="1"/>
    <col min="4356" max="4608" width="9" style="251" customWidth="1"/>
    <col min="4609" max="4609" width="21" style="251" customWidth="1"/>
    <col min="4610" max="4610" width="18.85546875" style="251" customWidth="1"/>
    <col min="4611" max="4611" width="20.140625" style="251" customWidth="1"/>
    <col min="4612" max="4864" width="9" style="251" customWidth="1"/>
    <col min="4865" max="4865" width="21" style="251" customWidth="1"/>
    <col min="4866" max="4866" width="18.85546875" style="251" customWidth="1"/>
    <col min="4867" max="4867" width="20.140625" style="251" customWidth="1"/>
    <col min="4868" max="5120" width="9" style="251" customWidth="1"/>
    <col min="5121" max="5121" width="21" style="251" customWidth="1"/>
    <col min="5122" max="5122" width="18.85546875" style="251" customWidth="1"/>
    <col min="5123" max="5123" width="20.140625" style="251" customWidth="1"/>
    <col min="5124" max="5376" width="9" style="251" customWidth="1"/>
    <col min="5377" max="5377" width="21" style="251" customWidth="1"/>
    <col min="5378" max="5378" width="18.85546875" style="251" customWidth="1"/>
    <col min="5379" max="5379" width="20.140625" style="251" customWidth="1"/>
    <col min="5380" max="5632" width="9" style="251" customWidth="1"/>
    <col min="5633" max="5633" width="21" style="251" customWidth="1"/>
    <col min="5634" max="5634" width="18.85546875" style="251" customWidth="1"/>
    <col min="5635" max="5635" width="20.140625" style="251" customWidth="1"/>
    <col min="5636" max="5888" width="9" style="251" customWidth="1"/>
    <col min="5889" max="5889" width="21" style="251" customWidth="1"/>
    <col min="5890" max="5890" width="18.85546875" style="251" customWidth="1"/>
    <col min="5891" max="5891" width="20.140625" style="251" customWidth="1"/>
    <col min="5892" max="6144" width="9" style="251" customWidth="1"/>
    <col min="6145" max="6145" width="21" style="251" customWidth="1"/>
    <col min="6146" max="6146" width="18.85546875" style="251" customWidth="1"/>
    <col min="6147" max="6147" width="20.140625" style="251" customWidth="1"/>
    <col min="6148" max="6400" width="9" style="251" customWidth="1"/>
    <col min="6401" max="6401" width="21" style="251" customWidth="1"/>
    <col min="6402" max="6402" width="18.85546875" style="251" customWidth="1"/>
    <col min="6403" max="6403" width="20.140625" style="251" customWidth="1"/>
    <col min="6404" max="6656" width="9" style="251" customWidth="1"/>
    <col min="6657" max="6657" width="21" style="251" customWidth="1"/>
    <col min="6658" max="6658" width="18.85546875" style="251" customWidth="1"/>
    <col min="6659" max="6659" width="20.140625" style="251" customWidth="1"/>
    <col min="6660" max="6912" width="9" style="251" customWidth="1"/>
    <col min="6913" max="6913" width="21" style="251" customWidth="1"/>
    <col min="6914" max="6914" width="18.85546875" style="251" customWidth="1"/>
    <col min="6915" max="6915" width="20.140625" style="251" customWidth="1"/>
    <col min="6916" max="7168" width="9" style="251" customWidth="1"/>
    <col min="7169" max="7169" width="21" style="251" customWidth="1"/>
    <col min="7170" max="7170" width="18.85546875" style="251" customWidth="1"/>
    <col min="7171" max="7171" width="20.140625" style="251" customWidth="1"/>
    <col min="7172" max="7424" width="9" style="251" customWidth="1"/>
    <col min="7425" max="7425" width="21" style="251" customWidth="1"/>
    <col min="7426" max="7426" width="18.85546875" style="251" customWidth="1"/>
    <col min="7427" max="7427" width="20.140625" style="251" customWidth="1"/>
    <col min="7428" max="7680" width="9" style="251" customWidth="1"/>
    <col min="7681" max="7681" width="21" style="251" customWidth="1"/>
    <col min="7682" max="7682" width="18.85546875" style="251" customWidth="1"/>
    <col min="7683" max="7683" width="20.140625" style="251" customWidth="1"/>
    <col min="7684" max="7936" width="9" style="251" customWidth="1"/>
    <col min="7937" max="7937" width="21" style="251" customWidth="1"/>
    <col min="7938" max="7938" width="18.85546875" style="251" customWidth="1"/>
    <col min="7939" max="7939" width="20.140625" style="251" customWidth="1"/>
    <col min="7940" max="8192" width="9" style="251" customWidth="1"/>
    <col min="8193" max="8193" width="21" style="251" customWidth="1"/>
    <col min="8194" max="8194" width="18.85546875" style="251" customWidth="1"/>
    <col min="8195" max="8195" width="20.140625" style="251" customWidth="1"/>
    <col min="8196" max="8448" width="9" style="251" customWidth="1"/>
    <col min="8449" max="8449" width="21" style="251" customWidth="1"/>
    <col min="8450" max="8450" width="18.85546875" style="251" customWidth="1"/>
    <col min="8451" max="8451" width="20.140625" style="251" customWidth="1"/>
    <col min="8452" max="8704" width="9" style="251" customWidth="1"/>
    <col min="8705" max="8705" width="21" style="251" customWidth="1"/>
    <col min="8706" max="8706" width="18.85546875" style="251" customWidth="1"/>
    <col min="8707" max="8707" width="20.140625" style="251" customWidth="1"/>
    <col min="8708" max="8960" width="9" style="251" customWidth="1"/>
    <col min="8961" max="8961" width="21" style="251" customWidth="1"/>
    <col min="8962" max="8962" width="18.85546875" style="251" customWidth="1"/>
    <col min="8963" max="8963" width="20.140625" style="251" customWidth="1"/>
    <col min="8964" max="9216" width="9" style="251" customWidth="1"/>
    <col min="9217" max="9217" width="21" style="251" customWidth="1"/>
    <col min="9218" max="9218" width="18.85546875" style="251" customWidth="1"/>
    <col min="9219" max="9219" width="20.140625" style="251" customWidth="1"/>
    <col min="9220" max="9472" width="9" style="251" customWidth="1"/>
    <col min="9473" max="9473" width="21" style="251" customWidth="1"/>
    <col min="9474" max="9474" width="18.85546875" style="251" customWidth="1"/>
    <col min="9475" max="9475" width="20.140625" style="251" customWidth="1"/>
    <col min="9476" max="9728" width="9" style="251" customWidth="1"/>
    <col min="9729" max="9729" width="21" style="251" customWidth="1"/>
    <col min="9730" max="9730" width="18.85546875" style="251" customWidth="1"/>
    <col min="9731" max="9731" width="20.140625" style="251" customWidth="1"/>
    <col min="9732" max="9984" width="9" style="251" customWidth="1"/>
    <col min="9985" max="9985" width="21" style="251" customWidth="1"/>
    <col min="9986" max="9986" width="18.85546875" style="251" customWidth="1"/>
    <col min="9987" max="9987" width="20.140625" style="251" customWidth="1"/>
    <col min="9988" max="10240" width="9" style="251" customWidth="1"/>
    <col min="10241" max="10241" width="21" style="251" customWidth="1"/>
    <col min="10242" max="10242" width="18.85546875" style="251" customWidth="1"/>
    <col min="10243" max="10243" width="20.140625" style="251" customWidth="1"/>
    <col min="10244" max="10496" width="9" style="251" customWidth="1"/>
    <col min="10497" max="10497" width="21" style="251" customWidth="1"/>
    <col min="10498" max="10498" width="18.85546875" style="251" customWidth="1"/>
    <col min="10499" max="10499" width="20.140625" style="251" customWidth="1"/>
    <col min="10500" max="10752" width="9" style="251" customWidth="1"/>
    <col min="10753" max="10753" width="21" style="251" customWidth="1"/>
    <col min="10754" max="10754" width="18.85546875" style="251" customWidth="1"/>
    <col min="10755" max="10755" width="20.140625" style="251" customWidth="1"/>
    <col min="10756" max="11008" width="9" style="251" customWidth="1"/>
    <col min="11009" max="11009" width="21" style="251" customWidth="1"/>
    <col min="11010" max="11010" width="18.85546875" style="251" customWidth="1"/>
    <col min="11011" max="11011" width="20.140625" style="251" customWidth="1"/>
    <col min="11012" max="11264" width="9" style="251" customWidth="1"/>
    <col min="11265" max="11265" width="21" style="251" customWidth="1"/>
    <col min="11266" max="11266" width="18.85546875" style="251" customWidth="1"/>
    <col min="11267" max="11267" width="20.140625" style="251" customWidth="1"/>
    <col min="11268" max="11520" width="9" style="251" customWidth="1"/>
    <col min="11521" max="11521" width="21" style="251" customWidth="1"/>
    <col min="11522" max="11522" width="18.85546875" style="251" customWidth="1"/>
    <col min="11523" max="11523" width="20.140625" style="251" customWidth="1"/>
    <col min="11524" max="11776" width="9" style="251" customWidth="1"/>
    <col min="11777" max="11777" width="21" style="251" customWidth="1"/>
    <col min="11778" max="11778" width="18.85546875" style="251" customWidth="1"/>
    <col min="11779" max="11779" width="20.140625" style="251" customWidth="1"/>
    <col min="11780" max="12032" width="9" style="251" customWidth="1"/>
    <col min="12033" max="12033" width="21" style="251" customWidth="1"/>
    <col min="12034" max="12034" width="18.85546875" style="251" customWidth="1"/>
    <col min="12035" max="12035" width="20.140625" style="251" customWidth="1"/>
    <col min="12036" max="12288" width="9" style="251" customWidth="1"/>
    <col min="12289" max="12289" width="21" style="251" customWidth="1"/>
    <col min="12290" max="12290" width="18.85546875" style="251" customWidth="1"/>
    <col min="12291" max="12291" width="20.140625" style="251" customWidth="1"/>
    <col min="12292" max="12544" width="9" style="251" customWidth="1"/>
    <col min="12545" max="12545" width="21" style="251" customWidth="1"/>
    <col min="12546" max="12546" width="18.85546875" style="251" customWidth="1"/>
    <col min="12547" max="12547" width="20.140625" style="251" customWidth="1"/>
    <col min="12548" max="12800" width="9" style="251" customWidth="1"/>
    <col min="12801" max="12801" width="21" style="251" customWidth="1"/>
    <col min="12802" max="12802" width="18.85546875" style="251" customWidth="1"/>
    <col min="12803" max="12803" width="20.140625" style="251" customWidth="1"/>
    <col min="12804" max="13056" width="9" style="251" customWidth="1"/>
    <col min="13057" max="13057" width="21" style="251" customWidth="1"/>
    <col min="13058" max="13058" width="18.85546875" style="251" customWidth="1"/>
    <col min="13059" max="13059" width="20.140625" style="251" customWidth="1"/>
    <col min="13060" max="13312" width="9" style="251" customWidth="1"/>
    <col min="13313" max="13313" width="21" style="251" customWidth="1"/>
    <col min="13314" max="13314" width="18.85546875" style="251" customWidth="1"/>
    <col min="13315" max="13315" width="20.140625" style="251" customWidth="1"/>
    <col min="13316" max="13568" width="9" style="251" customWidth="1"/>
    <col min="13569" max="13569" width="21" style="251" customWidth="1"/>
    <col min="13570" max="13570" width="18.85546875" style="251" customWidth="1"/>
    <col min="13571" max="13571" width="20.140625" style="251" customWidth="1"/>
    <col min="13572" max="13824" width="9" style="251" customWidth="1"/>
    <col min="13825" max="13825" width="21" style="251" customWidth="1"/>
    <col min="13826" max="13826" width="18.85546875" style="251" customWidth="1"/>
    <col min="13827" max="13827" width="20.140625" style="251" customWidth="1"/>
    <col min="13828" max="14080" width="9" style="251" customWidth="1"/>
    <col min="14081" max="14081" width="21" style="251" customWidth="1"/>
    <col min="14082" max="14082" width="18.85546875" style="251" customWidth="1"/>
    <col min="14083" max="14083" width="20.140625" style="251" customWidth="1"/>
    <col min="14084" max="14336" width="9" style="251" customWidth="1"/>
    <col min="14337" max="14337" width="21" style="251" customWidth="1"/>
    <col min="14338" max="14338" width="18.85546875" style="251" customWidth="1"/>
    <col min="14339" max="14339" width="20.140625" style="251" customWidth="1"/>
    <col min="14340" max="14592" width="9" style="251" customWidth="1"/>
    <col min="14593" max="14593" width="21" style="251" customWidth="1"/>
    <col min="14594" max="14594" width="18.85546875" style="251" customWidth="1"/>
    <col min="14595" max="14595" width="20.140625" style="251" customWidth="1"/>
    <col min="14596" max="14848" width="9" style="251" customWidth="1"/>
    <col min="14849" max="14849" width="21" style="251" customWidth="1"/>
    <col min="14850" max="14850" width="18.85546875" style="251" customWidth="1"/>
    <col min="14851" max="14851" width="20.140625" style="251" customWidth="1"/>
    <col min="14852" max="15104" width="9" style="251" customWidth="1"/>
    <col min="15105" max="15105" width="21" style="251" customWidth="1"/>
    <col min="15106" max="15106" width="18.85546875" style="251" customWidth="1"/>
    <col min="15107" max="15107" width="20.140625" style="251" customWidth="1"/>
    <col min="15108" max="15360" width="9" style="251" customWidth="1"/>
    <col min="15361" max="15361" width="21" style="251" customWidth="1"/>
    <col min="15362" max="15362" width="18.85546875" style="251" customWidth="1"/>
    <col min="15363" max="15363" width="20.140625" style="251" customWidth="1"/>
    <col min="15364" max="15616" width="9" style="251" customWidth="1"/>
    <col min="15617" max="15617" width="21" style="251" customWidth="1"/>
    <col min="15618" max="15618" width="18.85546875" style="251" customWidth="1"/>
    <col min="15619" max="15619" width="20.140625" style="251" customWidth="1"/>
    <col min="15620" max="15872" width="9" style="251" customWidth="1"/>
    <col min="15873" max="15873" width="21" style="251" customWidth="1"/>
    <col min="15874" max="15874" width="18.85546875" style="251" customWidth="1"/>
    <col min="15875" max="15875" width="20.140625" style="251" customWidth="1"/>
    <col min="15876" max="16128" width="9" style="251" customWidth="1"/>
    <col min="16129" max="16129" width="21" style="251" customWidth="1"/>
    <col min="16130" max="16130" width="18.85546875" style="251" customWidth="1"/>
    <col min="16131" max="16131" width="20.140625" style="251" customWidth="1"/>
    <col min="16132" max="16132" width="9" style="251" customWidth="1"/>
    <col min="16133" max="16384" width="9.140625" style="250"/>
  </cols>
  <sheetData>
    <row r="1" spans="1:7" ht="12.75" customHeight="1" x14ac:dyDescent="0.3">
      <c r="A1" s="349" t="s">
        <v>22</v>
      </c>
      <c r="B1" s="349"/>
      <c r="C1" s="349"/>
      <c r="D1" s="349"/>
      <c r="E1" s="349"/>
      <c r="F1" s="349"/>
      <c r="G1" s="336"/>
    </row>
    <row r="2" spans="1:7" ht="12.75" customHeight="1" x14ac:dyDescent="0.3">
      <c r="A2" s="349"/>
      <c r="B2" s="349"/>
      <c r="C2" s="349"/>
      <c r="D2" s="349"/>
      <c r="E2" s="349"/>
      <c r="F2" s="349"/>
      <c r="G2" s="336"/>
    </row>
    <row r="3" spans="1:7" ht="12.75" customHeight="1" x14ac:dyDescent="0.3">
      <c r="A3" s="349"/>
      <c r="B3" s="349"/>
      <c r="C3" s="349"/>
      <c r="D3" s="349"/>
      <c r="E3" s="349"/>
      <c r="F3" s="349"/>
      <c r="G3" s="336"/>
    </row>
    <row r="4" spans="1:7" ht="12.75" customHeight="1" x14ac:dyDescent="0.3">
      <c r="A4" s="349"/>
      <c r="B4" s="349"/>
      <c r="C4" s="349"/>
      <c r="D4" s="349"/>
      <c r="E4" s="349"/>
      <c r="F4" s="349"/>
      <c r="G4" s="336"/>
    </row>
    <row r="5" spans="1:7" ht="12.75" customHeight="1" x14ac:dyDescent="0.3">
      <c r="A5" s="349"/>
      <c r="B5" s="349"/>
      <c r="C5" s="349"/>
      <c r="D5" s="349"/>
      <c r="E5" s="349"/>
      <c r="F5" s="349"/>
      <c r="G5" s="336"/>
    </row>
    <row r="6" spans="1:7" ht="12.75" customHeight="1" x14ac:dyDescent="0.3">
      <c r="A6" s="349"/>
      <c r="B6" s="349"/>
      <c r="C6" s="349"/>
      <c r="D6" s="349"/>
      <c r="E6" s="349"/>
      <c r="F6" s="349"/>
      <c r="G6" s="336"/>
    </row>
    <row r="7" spans="1:7" ht="12.75" customHeight="1" x14ac:dyDescent="0.3">
      <c r="A7" s="349"/>
      <c r="B7" s="349"/>
      <c r="C7" s="349"/>
      <c r="D7" s="349"/>
      <c r="E7" s="349"/>
      <c r="F7" s="349"/>
      <c r="G7" s="336"/>
    </row>
    <row r="8" spans="1:7" ht="15" customHeight="1" x14ac:dyDescent="0.3">
      <c r="A8" s="348" t="s">
        <v>23</v>
      </c>
      <c r="B8" s="348"/>
      <c r="C8" s="348"/>
      <c r="D8" s="348"/>
      <c r="E8" s="348"/>
      <c r="F8" s="348"/>
      <c r="G8" s="335"/>
    </row>
    <row r="9" spans="1:7" ht="12.75" customHeight="1" x14ac:dyDescent="0.3">
      <c r="A9" s="348"/>
      <c r="B9" s="348"/>
      <c r="C9" s="348"/>
      <c r="D9" s="348"/>
      <c r="E9" s="348"/>
      <c r="F9" s="348"/>
      <c r="G9" s="335"/>
    </row>
    <row r="10" spans="1:7" ht="12.75" customHeight="1" x14ac:dyDescent="0.3">
      <c r="A10" s="348"/>
      <c r="B10" s="348"/>
      <c r="C10" s="348"/>
      <c r="D10" s="348"/>
      <c r="E10" s="348"/>
      <c r="F10" s="348"/>
      <c r="G10" s="335"/>
    </row>
    <row r="11" spans="1:7" ht="12.75" customHeight="1" x14ac:dyDescent="0.3">
      <c r="A11" s="348"/>
      <c r="B11" s="348"/>
      <c r="C11" s="348"/>
      <c r="D11" s="348"/>
      <c r="E11" s="348"/>
      <c r="F11" s="348"/>
      <c r="G11" s="335"/>
    </row>
    <row r="12" spans="1:7" ht="12.75" customHeight="1" x14ac:dyDescent="0.3">
      <c r="A12" s="348"/>
      <c r="B12" s="348"/>
      <c r="C12" s="348"/>
      <c r="D12" s="348"/>
      <c r="E12" s="348"/>
      <c r="F12" s="348"/>
      <c r="G12" s="335"/>
    </row>
    <row r="13" spans="1:7" ht="12.75" customHeight="1" x14ac:dyDescent="0.3">
      <c r="A13" s="348"/>
      <c r="B13" s="348"/>
      <c r="C13" s="348"/>
      <c r="D13" s="348"/>
      <c r="E13" s="348"/>
      <c r="F13" s="348"/>
      <c r="G13" s="335"/>
    </row>
    <row r="14" spans="1:7" ht="12.75" customHeight="1" x14ac:dyDescent="0.3">
      <c r="A14" s="348"/>
      <c r="B14" s="348"/>
      <c r="C14" s="348"/>
      <c r="D14" s="348"/>
      <c r="E14" s="348"/>
      <c r="F14" s="348"/>
      <c r="G14" s="335"/>
    </row>
    <row r="15" spans="1:7" ht="13.5" customHeight="1" thickBot="1" x14ac:dyDescent="0.35"/>
    <row r="16" spans="1:7" ht="19.5" customHeight="1" thickBot="1" x14ac:dyDescent="0.35">
      <c r="A16" s="344" t="s">
        <v>24</v>
      </c>
      <c r="B16" s="345"/>
      <c r="C16" s="345"/>
      <c r="D16" s="345"/>
      <c r="E16" s="345"/>
      <c r="F16" s="346"/>
    </row>
    <row r="17" spans="1:13" ht="18.75" customHeight="1" x14ac:dyDescent="0.3">
      <c r="A17" s="347" t="s">
        <v>106</v>
      </c>
      <c r="B17" s="347"/>
      <c r="C17" s="347"/>
      <c r="D17" s="347"/>
      <c r="E17" s="347"/>
      <c r="F17" s="347"/>
    </row>
    <row r="18" spans="1:13" x14ac:dyDescent="0.3">
      <c r="B18" s="251" t="e">
        <f>[2]Relative!B13</f>
        <v>#REF!</v>
      </c>
    </row>
    <row r="20" spans="1:13" ht="16.5" customHeight="1" x14ac:dyDescent="0.3">
      <c r="A20" s="312" t="s">
        <v>26</v>
      </c>
      <c r="B20" s="334" t="s">
        <v>105</v>
      </c>
    </row>
    <row r="21" spans="1:13" ht="16.5" customHeight="1" x14ac:dyDescent="0.3">
      <c r="A21" s="312" t="s">
        <v>27</v>
      </c>
      <c r="B21" s="334" t="s">
        <v>115</v>
      </c>
    </row>
    <row r="22" spans="1:13" ht="16.5" customHeight="1" x14ac:dyDescent="0.3">
      <c r="A22" s="312" t="s">
        <v>28</v>
      </c>
      <c r="B22" s="334" t="s">
        <v>111</v>
      </c>
    </row>
    <row r="23" spans="1:13" ht="16.5" customHeight="1" x14ac:dyDescent="0.3">
      <c r="A23" s="312" t="s">
        <v>29</v>
      </c>
      <c r="B23" s="334" t="s">
        <v>112</v>
      </c>
    </row>
    <row r="24" spans="1:13" ht="16.5" customHeight="1" x14ac:dyDescent="0.3">
      <c r="A24" s="312" t="s">
        <v>30</v>
      </c>
      <c r="B24" s="333">
        <v>42384</v>
      </c>
    </row>
    <row r="25" spans="1:13" ht="16.5" customHeight="1" x14ac:dyDescent="0.3">
      <c r="A25" s="312" t="s">
        <v>31</v>
      </c>
      <c r="B25" s="333">
        <v>42387</v>
      </c>
    </row>
    <row r="27" spans="1:13" ht="13.5" customHeight="1" thickBot="1" x14ac:dyDescent="0.35"/>
    <row r="28" spans="1:13" ht="17.25" customHeight="1" thickBot="1" x14ac:dyDescent="0.35">
      <c r="B28" s="332" t="s">
        <v>96</v>
      </c>
      <c r="C28" s="331" t="s">
        <v>97</v>
      </c>
      <c r="D28" s="331" t="s">
        <v>98</v>
      </c>
      <c r="E28" s="248"/>
      <c r="F28" s="248"/>
      <c r="G28" s="248"/>
      <c r="H28" s="249"/>
      <c r="I28" s="248"/>
      <c r="J28" s="248"/>
      <c r="K28" s="248"/>
      <c r="L28" s="250"/>
      <c r="M28" s="250"/>
    </row>
    <row r="29" spans="1:13" ht="16.5" customHeight="1" x14ac:dyDescent="0.3">
      <c r="B29" s="307">
        <v>21.930099999999999</v>
      </c>
      <c r="C29" s="307">
        <v>46.836599999999997</v>
      </c>
      <c r="D29" s="307">
        <v>47.576999999999998</v>
      </c>
      <c r="E29" s="252"/>
      <c r="F29" s="252"/>
      <c r="G29" s="252"/>
      <c r="H29" s="249"/>
      <c r="I29" s="252"/>
      <c r="J29" s="252"/>
      <c r="K29" s="252"/>
      <c r="L29" s="250"/>
      <c r="M29" s="250"/>
    </row>
    <row r="30" spans="1:13" ht="15.75" customHeight="1" x14ac:dyDescent="0.3">
      <c r="B30" s="330"/>
      <c r="C30" s="307">
        <v>46.817100000000003</v>
      </c>
      <c r="D30" s="307">
        <v>47.566400000000002</v>
      </c>
      <c r="E30" s="252"/>
      <c r="F30" s="252"/>
      <c r="G30" s="252"/>
      <c r="H30" s="249"/>
      <c r="I30" s="252"/>
      <c r="J30" s="252"/>
      <c r="K30" s="252"/>
      <c r="L30" s="250"/>
      <c r="M30" s="250"/>
    </row>
    <row r="31" spans="1:13" ht="16.5" customHeight="1" x14ac:dyDescent="0.3">
      <c r="B31" s="330"/>
      <c r="C31" s="307">
        <v>46.816899999999997</v>
      </c>
      <c r="D31" s="307">
        <v>47.561</v>
      </c>
      <c r="E31" s="252"/>
      <c r="F31" s="252"/>
      <c r="G31" s="252"/>
      <c r="H31" s="249"/>
      <c r="I31" s="252"/>
      <c r="J31" s="252"/>
      <c r="K31" s="252"/>
      <c r="L31" s="250"/>
      <c r="M31" s="250"/>
    </row>
    <row r="32" spans="1:13" ht="16.5" customHeight="1" thickBot="1" x14ac:dyDescent="0.35">
      <c r="B32" s="330"/>
      <c r="C32" s="329"/>
      <c r="D32" s="328"/>
      <c r="E32" s="252"/>
      <c r="F32" s="252"/>
      <c r="G32" s="252"/>
      <c r="H32" s="249"/>
      <c r="I32" s="252"/>
      <c r="J32" s="252"/>
      <c r="K32" s="252"/>
      <c r="L32" s="250"/>
      <c r="M32" s="250"/>
    </row>
    <row r="33" spans="1:13" ht="17.25" customHeight="1" thickBot="1" x14ac:dyDescent="0.35">
      <c r="B33" s="327">
        <f>AVERAGE(B29:B32)</f>
        <v>21.930099999999999</v>
      </c>
      <c r="C33" s="327">
        <f>AVERAGE(C29:C32)</f>
        <v>46.82353333333333</v>
      </c>
      <c r="D33" s="327">
        <f>AVERAGE(D29:D32)</f>
        <v>47.568133333333328</v>
      </c>
      <c r="E33" s="253"/>
      <c r="F33" s="253"/>
      <c r="G33" s="253"/>
      <c r="H33" s="249"/>
      <c r="I33" s="253"/>
      <c r="J33" s="253"/>
      <c r="K33" s="253"/>
      <c r="L33" s="250"/>
      <c r="M33" s="250"/>
    </row>
    <row r="34" spans="1:13" ht="16.5" customHeight="1" thickBot="1" x14ac:dyDescent="0.35">
      <c r="B34" s="321"/>
      <c r="C34" s="321"/>
      <c r="D34" s="321"/>
      <c r="E34" s="249"/>
      <c r="F34" s="249"/>
      <c r="G34" s="249"/>
      <c r="H34" s="249"/>
      <c r="I34" s="249"/>
      <c r="J34" s="249"/>
      <c r="K34" s="249"/>
      <c r="L34" s="250"/>
      <c r="M34" s="250"/>
    </row>
    <row r="35" spans="1:13" ht="16.5" customHeight="1" thickBot="1" x14ac:dyDescent="0.35">
      <c r="B35" s="326" t="s">
        <v>99</v>
      </c>
      <c r="C35" s="325">
        <f>C33-B33</f>
        <v>24.893433333333331</v>
      </c>
      <c r="D35" s="321"/>
      <c r="E35" s="249"/>
      <c r="F35" s="254"/>
      <c r="G35" s="249"/>
      <c r="H35" s="249"/>
      <c r="I35" s="249"/>
      <c r="J35" s="254"/>
      <c r="K35" s="249"/>
      <c r="L35" s="250"/>
      <c r="M35" s="250"/>
    </row>
    <row r="36" spans="1:13" ht="16.5" customHeight="1" thickBot="1" x14ac:dyDescent="0.35">
      <c r="B36" s="321"/>
      <c r="C36" s="324"/>
      <c r="D36" s="321"/>
      <c r="E36" s="249"/>
      <c r="F36" s="254"/>
      <c r="G36" s="249"/>
      <c r="H36" s="249"/>
      <c r="I36" s="249"/>
      <c r="J36" s="254"/>
      <c r="K36" s="249"/>
      <c r="L36" s="250"/>
      <c r="M36" s="250"/>
    </row>
    <row r="37" spans="1:13" ht="16.5" customHeight="1" thickBot="1" x14ac:dyDescent="0.35">
      <c r="B37" s="326" t="s">
        <v>100</v>
      </c>
      <c r="C37" s="325">
        <f>D33-B33</f>
        <v>25.638033333333329</v>
      </c>
      <c r="D37" s="321"/>
      <c r="E37" s="249"/>
      <c r="F37" s="254"/>
      <c r="G37" s="249"/>
      <c r="H37" s="249"/>
      <c r="I37" s="249"/>
      <c r="J37" s="254"/>
      <c r="K37" s="249"/>
      <c r="L37" s="250"/>
      <c r="M37" s="250"/>
    </row>
    <row r="38" spans="1:13" ht="16.5" customHeight="1" thickBot="1" x14ac:dyDescent="0.35">
      <c r="B38" s="321"/>
      <c r="C38" s="324"/>
      <c r="D38" s="321"/>
      <c r="E38" s="249"/>
      <c r="F38" s="254"/>
      <c r="G38" s="249"/>
      <c r="H38" s="249"/>
      <c r="I38" s="249"/>
      <c r="J38" s="254"/>
      <c r="K38" s="249"/>
      <c r="L38" s="250"/>
      <c r="M38" s="250"/>
    </row>
    <row r="39" spans="1:13" ht="32.25" customHeight="1" thickBot="1" x14ac:dyDescent="0.35">
      <c r="B39" s="323" t="s">
        <v>101</v>
      </c>
      <c r="C39" s="322">
        <f>C37/C35</f>
        <v>1.0299115027657897</v>
      </c>
      <c r="D39" s="321"/>
      <c r="E39" s="255"/>
      <c r="F39" s="256"/>
      <c r="G39" s="249"/>
      <c r="H39" s="249"/>
      <c r="I39" s="255"/>
      <c r="J39" s="256"/>
      <c r="K39" s="249"/>
      <c r="L39" s="250"/>
      <c r="M39" s="250"/>
    </row>
    <row r="40" spans="1:13" ht="14.25" customHeight="1" thickBot="1" x14ac:dyDescent="0.35">
      <c r="A40" s="320"/>
      <c r="B40" s="319"/>
      <c r="C40" s="317"/>
      <c r="D40" s="318"/>
      <c r="E40" s="317"/>
      <c r="G40" s="249"/>
      <c r="H40" s="249"/>
      <c r="I40" s="247"/>
      <c r="J40" s="250"/>
    </row>
    <row r="41" spans="1:13" ht="16.5" customHeight="1" x14ac:dyDescent="0.3">
      <c r="A41" s="309"/>
      <c r="B41" s="316" t="s">
        <v>17</v>
      </c>
      <c r="C41" s="316"/>
      <c r="D41" s="314" t="s">
        <v>18</v>
      </c>
      <c r="E41" s="315"/>
      <c r="F41" s="314" t="s">
        <v>19</v>
      </c>
      <c r="G41" s="249"/>
      <c r="H41" s="249"/>
      <c r="I41" s="247"/>
      <c r="J41" s="250"/>
    </row>
    <row r="42" spans="1:13" ht="59.25" customHeight="1" x14ac:dyDescent="0.3">
      <c r="A42" s="312" t="s">
        <v>20</v>
      </c>
      <c r="B42" s="313"/>
      <c r="C42" s="309"/>
      <c r="D42" s="313"/>
      <c r="E42" s="309"/>
      <c r="F42" s="313"/>
      <c r="G42" s="249"/>
      <c r="H42" s="249"/>
      <c r="I42" s="247"/>
      <c r="J42" s="250"/>
    </row>
    <row r="43" spans="1:13" ht="59.25" customHeight="1" x14ac:dyDescent="0.3">
      <c r="A43" s="312" t="s">
        <v>21</v>
      </c>
      <c r="B43" s="310"/>
      <c r="C43" s="311"/>
      <c r="D43" s="310"/>
      <c r="E43" s="309"/>
      <c r="F43" s="308"/>
      <c r="G43" s="249"/>
      <c r="H43" s="249"/>
      <c r="I43" s="247"/>
    </row>
    <row r="44" spans="1:13" ht="13.5" customHeight="1" x14ac:dyDescent="0.3">
      <c r="A44" s="249"/>
      <c r="B44" s="249"/>
      <c r="C44" s="249"/>
      <c r="D44" s="247"/>
      <c r="F44" s="249"/>
      <c r="G44" s="249"/>
      <c r="H44" s="249"/>
      <c r="I44" s="247"/>
    </row>
    <row r="45" spans="1:13" ht="13.5" customHeight="1" x14ac:dyDescent="0.3">
      <c r="A45" s="249"/>
      <c r="B45" s="249"/>
      <c r="C45" s="249"/>
      <c r="D45" s="247"/>
      <c r="F45" s="249"/>
      <c r="G45" s="249"/>
      <c r="H45" s="249"/>
      <c r="I45" s="247"/>
    </row>
    <row r="47" spans="1:13" ht="13.5" customHeight="1" x14ac:dyDescent="0.3">
      <c r="A47" s="257"/>
      <c r="B47" s="257"/>
      <c r="C47" s="257"/>
      <c r="F47" s="257"/>
      <c r="G47" s="257"/>
      <c r="H47" s="257"/>
    </row>
    <row r="48" spans="1:13" ht="13.5" customHeight="1" x14ac:dyDescent="0.3">
      <c r="A48" s="258"/>
      <c r="B48" s="258"/>
      <c r="C48" s="258"/>
      <c r="F48" s="258"/>
      <c r="G48" s="258"/>
      <c r="H48" s="258"/>
    </row>
    <row r="49" spans="1:8" x14ac:dyDescent="0.3">
      <c r="B49" s="259"/>
      <c r="C49" s="259"/>
      <c r="G49" s="259"/>
      <c r="H49" s="259"/>
    </row>
    <row r="50" spans="1:8" x14ac:dyDescent="0.3">
      <c r="A50" s="260"/>
      <c r="F50" s="260"/>
    </row>
    <row r="51" spans="1:8" x14ac:dyDescent="0.3">
      <c r="C51" s="261"/>
    </row>
    <row r="52" spans="1:8" x14ac:dyDescent="0.3">
      <c r="C52" s="261"/>
    </row>
    <row r="57" spans="1:8" ht="13.5" customHeight="1" x14ac:dyDescent="0.3">
      <c r="C57" s="249"/>
    </row>
    <row r="250" spans="1:1" x14ac:dyDescent="0.3">
      <c r="A250" s="25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0" zoomScale="55" zoomScaleNormal="75" workbookViewId="0">
      <selection activeCell="D69" sqref="D69:D72"/>
    </sheetView>
  </sheetViews>
  <sheetFormatPr defaultRowHeight="13.5" x14ac:dyDescent="0.25"/>
  <cols>
    <col min="1" max="1" width="55.42578125" style="1" customWidth="1"/>
    <col min="2" max="2" width="49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50" t="s">
        <v>22</v>
      </c>
      <c r="B1" s="350"/>
      <c r="C1" s="350"/>
      <c r="D1" s="350"/>
      <c r="E1" s="350"/>
      <c r="F1" s="350"/>
      <c r="G1" s="350"/>
      <c r="H1" s="350"/>
    </row>
    <row r="2" spans="1:8" x14ac:dyDescent="0.25">
      <c r="A2" s="350"/>
      <c r="B2" s="350"/>
      <c r="C2" s="350"/>
      <c r="D2" s="350"/>
      <c r="E2" s="350"/>
      <c r="F2" s="350"/>
      <c r="G2" s="350"/>
      <c r="H2" s="350"/>
    </row>
    <row r="3" spans="1:8" x14ac:dyDescent="0.25">
      <c r="A3" s="350"/>
      <c r="B3" s="350"/>
      <c r="C3" s="350"/>
      <c r="D3" s="350"/>
      <c r="E3" s="350"/>
      <c r="F3" s="350"/>
      <c r="G3" s="350"/>
      <c r="H3" s="350"/>
    </row>
    <row r="4" spans="1:8" x14ac:dyDescent="0.25">
      <c r="A4" s="350"/>
      <c r="B4" s="350"/>
      <c r="C4" s="350"/>
      <c r="D4" s="350"/>
      <c r="E4" s="350"/>
      <c r="F4" s="350"/>
      <c r="G4" s="350"/>
      <c r="H4" s="350"/>
    </row>
    <row r="5" spans="1:8" x14ac:dyDescent="0.25">
      <c r="A5" s="350"/>
      <c r="B5" s="350"/>
      <c r="C5" s="350"/>
      <c r="D5" s="350"/>
      <c r="E5" s="350"/>
      <c r="F5" s="350"/>
      <c r="G5" s="350"/>
      <c r="H5" s="350"/>
    </row>
    <row r="6" spans="1:8" x14ac:dyDescent="0.25">
      <c r="A6" s="350"/>
      <c r="B6" s="350"/>
      <c r="C6" s="350"/>
      <c r="D6" s="350"/>
      <c r="E6" s="350"/>
      <c r="F6" s="350"/>
      <c r="G6" s="350"/>
      <c r="H6" s="350"/>
    </row>
    <row r="7" spans="1:8" x14ac:dyDescent="0.25">
      <c r="A7" s="350"/>
      <c r="B7" s="350"/>
      <c r="C7" s="350"/>
      <c r="D7" s="350"/>
      <c r="E7" s="350"/>
      <c r="F7" s="350"/>
      <c r="G7" s="350"/>
      <c r="H7" s="350"/>
    </row>
    <row r="8" spans="1:8" x14ac:dyDescent="0.25">
      <c r="A8" s="351" t="s">
        <v>23</v>
      </c>
      <c r="B8" s="351"/>
      <c r="C8" s="351"/>
      <c r="D8" s="351"/>
      <c r="E8" s="351"/>
      <c r="F8" s="351"/>
      <c r="G8" s="351"/>
      <c r="H8" s="351"/>
    </row>
    <row r="9" spans="1:8" x14ac:dyDescent="0.25">
      <c r="A9" s="351"/>
      <c r="B9" s="351"/>
      <c r="C9" s="351"/>
      <c r="D9" s="351"/>
      <c r="E9" s="351"/>
      <c r="F9" s="351"/>
      <c r="G9" s="351"/>
      <c r="H9" s="351"/>
    </row>
    <row r="10" spans="1:8" x14ac:dyDescent="0.25">
      <c r="A10" s="351"/>
      <c r="B10" s="351"/>
      <c r="C10" s="351"/>
      <c r="D10" s="351"/>
      <c r="E10" s="351"/>
      <c r="F10" s="351"/>
      <c r="G10" s="351"/>
      <c r="H10" s="351"/>
    </row>
    <row r="11" spans="1:8" x14ac:dyDescent="0.25">
      <c r="A11" s="351"/>
      <c r="B11" s="351"/>
      <c r="C11" s="351"/>
      <c r="D11" s="351"/>
      <c r="E11" s="351"/>
      <c r="F11" s="351"/>
      <c r="G11" s="351"/>
      <c r="H11" s="351"/>
    </row>
    <row r="12" spans="1:8" x14ac:dyDescent="0.25">
      <c r="A12" s="351"/>
      <c r="B12" s="351"/>
      <c r="C12" s="351"/>
      <c r="D12" s="351"/>
      <c r="E12" s="351"/>
      <c r="F12" s="351"/>
      <c r="G12" s="351"/>
      <c r="H12" s="351"/>
    </row>
    <row r="13" spans="1:8" x14ac:dyDescent="0.25">
      <c r="A13" s="351"/>
      <c r="B13" s="351"/>
      <c r="C13" s="351"/>
      <c r="D13" s="351"/>
      <c r="E13" s="351"/>
      <c r="F13" s="351"/>
      <c r="G13" s="351"/>
      <c r="H13" s="351"/>
    </row>
    <row r="14" spans="1:8" x14ac:dyDescent="0.25">
      <c r="A14" s="351"/>
      <c r="B14" s="351"/>
      <c r="C14" s="351"/>
      <c r="D14" s="351"/>
      <c r="E14" s="351"/>
      <c r="F14" s="351"/>
      <c r="G14" s="351"/>
      <c r="H14" s="351"/>
    </row>
    <row r="15" spans="1:8" ht="19.5" customHeight="1" x14ac:dyDescent="0.25"/>
    <row r="16" spans="1:8" ht="19.5" customHeight="1" x14ac:dyDescent="0.3">
      <c r="A16" s="353" t="s">
        <v>24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2" t="s">
        <v>25</v>
      </c>
      <c r="B17" s="352"/>
      <c r="C17" s="352"/>
      <c r="D17" s="352"/>
      <c r="E17" s="352"/>
      <c r="F17" s="352"/>
      <c r="G17" s="352"/>
      <c r="H17" s="352"/>
    </row>
    <row r="18" spans="1:14" ht="26.25" customHeight="1" x14ac:dyDescent="0.3">
      <c r="A18" s="5" t="s">
        <v>26</v>
      </c>
      <c r="B18" s="367" t="s">
        <v>105</v>
      </c>
      <c r="C18" s="367"/>
    </row>
    <row r="19" spans="1:14" ht="26.25" customHeight="1" x14ac:dyDescent="0.4">
      <c r="A19" s="5" t="s">
        <v>27</v>
      </c>
      <c r="B19" s="246" t="s">
        <v>115</v>
      </c>
      <c r="C19" s="123"/>
    </row>
    <row r="20" spans="1:14" ht="26.25" customHeight="1" x14ac:dyDescent="0.4">
      <c r="A20" s="5" t="s">
        <v>28</v>
      </c>
      <c r="B20" s="246" t="s">
        <v>107</v>
      </c>
      <c r="C20" s="106"/>
    </row>
    <row r="21" spans="1:14" ht="26.25" customHeight="1" x14ac:dyDescent="0.4">
      <c r="A21" s="5" t="s">
        <v>29</v>
      </c>
      <c r="B21" s="358" t="s">
        <v>108</v>
      </c>
      <c r="C21" s="359"/>
      <c r="D21" s="359"/>
      <c r="E21" s="359"/>
      <c r="F21" s="359"/>
      <c r="G21" s="359"/>
      <c r="H21" s="359"/>
      <c r="I21" s="359"/>
    </row>
    <row r="22" spans="1:14" ht="26.25" customHeight="1" x14ac:dyDescent="0.4">
      <c r="A22" s="5" t="s">
        <v>30</v>
      </c>
      <c r="B22" s="107">
        <f>Ritonavir!B22</f>
        <v>42536</v>
      </c>
      <c r="C22" s="106"/>
      <c r="D22" s="106"/>
      <c r="E22" s="106"/>
      <c r="F22" s="106"/>
      <c r="G22" s="106"/>
      <c r="H22" s="106"/>
      <c r="I22" s="106"/>
    </row>
    <row r="23" spans="1:14" ht="26.25" customHeight="1" x14ac:dyDescent="0.4">
      <c r="A23" s="5" t="s">
        <v>31</v>
      </c>
      <c r="B23" s="107">
        <f>Ritonavir!B23</f>
        <v>42539</v>
      </c>
      <c r="C23" s="106"/>
      <c r="D23" s="106"/>
      <c r="E23" s="106"/>
      <c r="F23" s="106"/>
      <c r="G23" s="106"/>
      <c r="H23" s="106"/>
      <c r="I23" s="106"/>
    </row>
    <row r="24" spans="1:14" ht="18.75" x14ac:dyDescent="0.3">
      <c r="A24" s="5"/>
      <c r="B24" s="7"/>
    </row>
    <row r="25" spans="1:14" ht="18.75" x14ac:dyDescent="0.3">
      <c r="A25" s="3" t="s">
        <v>1</v>
      </c>
      <c r="B25" s="7"/>
    </row>
    <row r="26" spans="1:14" ht="26.25" customHeight="1" x14ac:dyDescent="0.4">
      <c r="A26" s="8" t="s">
        <v>4</v>
      </c>
      <c r="B26" s="356" t="s">
        <v>109</v>
      </c>
      <c r="C26" s="357"/>
    </row>
    <row r="27" spans="1:14" ht="26.25" customHeight="1" x14ac:dyDescent="0.4">
      <c r="A27" s="10" t="s">
        <v>32</v>
      </c>
      <c r="B27" s="358" t="s">
        <v>110</v>
      </c>
      <c r="C27" s="359"/>
    </row>
    <row r="28" spans="1:14" ht="27" customHeight="1" x14ac:dyDescent="0.4">
      <c r="A28" s="10" t="s">
        <v>5</v>
      </c>
      <c r="B28" s="105">
        <v>99.8</v>
      </c>
    </row>
    <row r="29" spans="1:14" s="2" customFormat="1" ht="27" customHeight="1" x14ac:dyDescent="0.4">
      <c r="A29" s="10" t="s">
        <v>33</v>
      </c>
      <c r="B29" s="104">
        <v>0</v>
      </c>
      <c r="C29" s="370" t="s">
        <v>34</v>
      </c>
      <c r="D29" s="371"/>
      <c r="E29" s="371"/>
      <c r="F29" s="371"/>
      <c r="G29" s="371"/>
      <c r="H29" s="372"/>
      <c r="I29" s="12"/>
      <c r="J29" s="12"/>
      <c r="K29" s="12"/>
      <c r="L29" s="12"/>
    </row>
    <row r="30" spans="1:14" s="2" customFormat="1" ht="19.5" customHeight="1" x14ac:dyDescent="0.3">
      <c r="A30" s="10" t="s">
        <v>35</v>
      </c>
      <c r="B30" s="9">
        <f>B28-B29</f>
        <v>99.8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">
      <c r="A31" s="10" t="s">
        <v>36</v>
      </c>
      <c r="B31" s="119">
        <v>1</v>
      </c>
      <c r="C31" s="373" t="s">
        <v>37</v>
      </c>
      <c r="D31" s="374"/>
      <c r="E31" s="374"/>
      <c r="F31" s="374"/>
      <c r="G31" s="374"/>
      <c r="H31" s="375"/>
      <c r="I31" s="12"/>
      <c r="J31" s="12"/>
      <c r="K31" s="12"/>
      <c r="L31" s="12"/>
    </row>
    <row r="32" spans="1:14" s="2" customFormat="1" ht="27" customHeight="1" x14ac:dyDescent="0.4">
      <c r="A32" s="10" t="s">
        <v>38</v>
      </c>
      <c r="B32" s="119">
        <v>1</v>
      </c>
      <c r="C32" s="373" t="s">
        <v>39</v>
      </c>
      <c r="D32" s="374"/>
      <c r="E32" s="374"/>
      <c r="F32" s="374"/>
      <c r="G32" s="374"/>
      <c r="H32" s="375"/>
      <c r="I32" s="12"/>
      <c r="J32" s="12"/>
      <c r="K32" s="12"/>
      <c r="L32" s="16"/>
      <c r="M32" s="16"/>
      <c r="N32" s="17"/>
    </row>
    <row r="33" spans="1:14" s="2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 x14ac:dyDescent="0.3">
      <c r="A34" s="10" t="s">
        <v>40</v>
      </c>
      <c r="B34" s="19">
        <f>B31/B32</f>
        <v>1</v>
      </c>
      <c r="C34" s="4" t="s">
        <v>41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">
      <c r="A36" s="20" t="s">
        <v>42</v>
      </c>
      <c r="B36" s="108">
        <v>25</v>
      </c>
      <c r="C36" s="4"/>
      <c r="D36" s="361" t="s">
        <v>43</v>
      </c>
      <c r="E36" s="362"/>
      <c r="F36" s="66" t="s">
        <v>44</v>
      </c>
      <c r="G36" s="67"/>
      <c r="J36" s="12"/>
      <c r="K36" s="12"/>
      <c r="L36" s="16"/>
      <c r="M36" s="16"/>
      <c r="N36" s="17"/>
    </row>
    <row r="37" spans="1:14" s="2" customFormat="1" ht="26.25" customHeight="1" x14ac:dyDescent="0.4">
      <c r="A37" s="21" t="s">
        <v>45</v>
      </c>
      <c r="B37" s="109">
        <v>1</v>
      </c>
      <c r="C37" s="23" t="s">
        <v>46</v>
      </c>
      <c r="D37" s="24" t="s">
        <v>47</v>
      </c>
      <c r="E37" s="56" t="s">
        <v>48</v>
      </c>
      <c r="F37" s="24" t="s">
        <v>47</v>
      </c>
      <c r="G37" s="25" t="s">
        <v>48</v>
      </c>
      <c r="J37" s="12"/>
      <c r="K37" s="12"/>
      <c r="L37" s="16"/>
      <c r="M37" s="16"/>
      <c r="N37" s="17"/>
    </row>
    <row r="38" spans="1:14" s="2" customFormat="1" ht="26.25" customHeight="1" x14ac:dyDescent="0.4">
      <c r="A38" s="21" t="s">
        <v>49</v>
      </c>
      <c r="B38" s="109">
        <v>1</v>
      </c>
      <c r="C38" s="26">
        <v>1</v>
      </c>
      <c r="D38" s="339">
        <v>54923905</v>
      </c>
      <c r="E38" s="70">
        <f>IF(ISBLANK(D38),"-",$D$48/$D$45*D38)</f>
        <v>53976042.512643971</v>
      </c>
      <c r="F38" s="339">
        <v>58859362</v>
      </c>
      <c r="G38" s="62">
        <f>IF(ISBLANK(F38),"-",$D$48/$F$45*F38)</f>
        <v>54548017.603835113</v>
      </c>
      <c r="J38" s="12"/>
      <c r="K38" s="12"/>
      <c r="L38" s="16"/>
      <c r="M38" s="16"/>
      <c r="N38" s="17"/>
    </row>
    <row r="39" spans="1:14" s="2" customFormat="1" ht="26.25" customHeight="1" x14ac:dyDescent="0.4">
      <c r="A39" s="21" t="s">
        <v>50</v>
      </c>
      <c r="B39" s="109">
        <v>1</v>
      </c>
      <c r="C39" s="22">
        <v>2</v>
      </c>
      <c r="D39" s="340">
        <v>55055659</v>
      </c>
      <c r="E39" s="71">
        <f>IF(ISBLANK(D39),"-",$D$48/$D$45*D39)</f>
        <v>54105522.736331828</v>
      </c>
      <c r="F39" s="340">
        <v>58797536</v>
      </c>
      <c r="G39" s="63">
        <f>IF(ISBLANK(F39),"-",$D$48/$F$45*F39)</f>
        <v>54490720.249229491</v>
      </c>
      <c r="J39" s="12"/>
      <c r="K39" s="12"/>
      <c r="L39" s="16"/>
      <c r="M39" s="16"/>
      <c r="N39" s="17"/>
    </row>
    <row r="40" spans="1:14" ht="26.25" customHeight="1" x14ac:dyDescent="0.4">
      <c r="A40" s="21" t="s">
        <v>51</v>
      </c>
      <c r="B40" s="109">
        <v>1</v>
      </c>
      <c r="C40" s="22">
        <v>3</v>
      </c>
      <c r="D40" s="340">
        <v>54933106</v>
      </c>
      <c r="E40" s="71">
        <f>IF(ISBLANK(D40),"-",$D$48/$D$45*D40)</f>
        <v>53985084.724175699</v>
      </c>
      <c r="F40" s="340">
        <v>58626764</v>
      </c>
      <c r="G40" s="63">
        <f>IF(ISBLANK(F40),"-",$D$48/$F$45*F40)</f>
        <v>54332456.996864609</v>
      </c>
      <c r="L40" s="16"/>
      <c r="M40" s="16"/>
      <c r="N40" s="27"/>
    </row>
    <row r="41" spans="1:14" ht="26.25" customHeight="1" x14ac:dyDescent="0.4">
      <c r="A41" s="21" t="s">
        <v>52</v>
      </c>
      <c r="B41" s="109">
        <v>1</v>
      </c>
      <c r="C41" s="28">
        <v>4</v>
      </c>
      <c r="D41" s="110"/>
      <c r="E41" s="72" t="str">
        <f>IF(ISBLANK(D41),"-",$D$48/$D$45*D41)</f>
        <v>-</v>
      </c>
      <c r="F41" s="110"/>
      <c r="G41" s="64" t="str">
        <f>IF(ISBLANK(F41),"-",$D$48/$F$45*F41)</f>
        <v>-</v>
      </c>
      <c r="L41" s="16"/>
      <c r="M41" s="16"/>
      <c r="N41" s="27"/>
    </row>
    <row r="42" spans="1:14" ht="27" customHeight="1" x14ac:dyDescent="0.4">
      <c r="A42" s="21" t="s">
        <v>53</v>
      </c>
      <c r="B42" s="109">
        <v>1</v>
      </c>
      <c r="C42" s="29" t="s">
        <v>54</v>
      </c>
      <c r="D42" s="90">
        <f>AVERAGE(D38:D41)</f>
        <v>54970890</v>
      </c>
      <c r="E42" s="52">
        <f>AVERAGE(E38:E41)</f>
        <v>54022216.657717168</v>
      </c>
      <c r="F42" s="30">
        <f>AVERAGE(F38:F41)</f>
        <v>58761220.666666664</v>
      </c>
      <c r="G42" s="31">
        <f>AVERAGE(G38:G41)</f>
        <v>54457064.949976407</v>
      </c>
    </row>
    <row r="43" spans="1:14" ht="26.25" customHeight="1" x14ac:dyDescent="0.4">
      <c r="A43" s="21" t="s">
        <v>55</v>
      </c>
      <c r="B43" s="105">
        <v>1</v>
      </c>
      <c r="C43" s="91" t="s">
        <v>56</v>
      </c>
      <c r="D43" s="337">
        <v>25.49</v>
      </c>
      <c r="E43" s="27"/>
      <c r="F43" s="338">
        <v>27.03</v>
      </c>
      <c r="G43" s="68"/>
    </row>
    <row r="44" spans="1:14" ht="26.25" customHeight="1" x14ac:dyDescent="0.4">
      <c r="A44" s="21" t="s">
        <v>57</v>
      </c>
      <c r="B44" s="105">
        <v>1</v>
      </c>
      <c r="C44" s="92" t="s">
        <v>58</v>
      </c>
      <c r="D44" s="93">
        <f>D43*$B$34</f>
        <v>25.49</v>
      </c>
      <c r="E44" s="33"/>
      <c r="F44" s="32">
        <f>F43*$B$34</f>
        <v>27.03</v>
      </c>
      <c r="G44" s="35"/>
    </row>
    <row r="45" spans="1:14" ht="19.5" customHeight="1" x14ac:dyDescent="0.3">
      <c r="A45" s="21" t="s">
        <v>59</v>
      </c>
      <c r="B45" s="89">
        <f>(B44/B43)*(B42/B41)*(B40/B39)*(B38/B37)*B36</f>
        <v>25</v>
      </c>
      <c r="C45" s="92" t="s">
        <v>60</v>
      </c>
      <c r="D45" s="94">
        <f>D44*$B$30/100</f>
        <v>25.439019999999996</v>
      </c>
      <c r="E45" s="35"/>
      <c r="F45" s="34">
        <f>F44*$B$30/100</f>
        <v>26.975940000000001</v>
      </c>
      <c r="G45" s="35"/>
    </row>
    <row r="46" spans="1:14" ht="19.5" customHeight="1" x14ac:dyDescent="0.3">
      <c r="A46" s="363" t="s">
        <v>61</v>
      </c>
      <c r="B46" s="368"/>
      <c r="C46" s="92" t="s">
        <v>62</v>
      </c>
      <c r="D46" s="93">
        <f>D45/$B$45</f>
        <v>1.0175607999999998</v>
      </c>
      <c r="E46" s="35"/>
      <c r="F46" s="36">
        <f>F45/$B$45</f>
        <v>1.0790376000000002</v>
      </c>
      <c r="G46" s="35"/>
    </row>
    <row r="47" spans="1:14" ht="27" customHeight="1" x14ac:dyDescent="0.4">
      <c r="A47" s="365"/>
      <c r="B47" s="369"/>
      <c r="C47" s="92" t="s">
        <v>63</v>
      </c>
      <c r="D47" s="111">
        <v>1</v>
      </c>
      <c r="E47" s="68"/>
      <c r="F47" s="68"/>
      <c r="G47" s="68"/>
    </row>
    <row r="48" spans="1:14" ht="18.75" x14ac:dyDescent="0.3">
      <c r="C48" s="92" t="s">
        <v>64</v>
      </c>
      <c r="D48" s="94">
        <f>D47*$B$45</f>
        <v>25</v>
      </c>
      <c r="E48" s="35"/>
      <c r="F48" s="35"/>
      <c r="G48" s="35"/>
    </row>
    <row r="49" spans="1:12" ht="19.5" customHeight="1" x14ac:dyDescent="0.3">
      <c r="C49" s="95" t="s">
        <v>65</v>
      </c>
      <c r="D49" s="96">
        <f>D48/B34</f>
        <v>25</v>
      </c>
      <c r="E49" s="54"/>
      <c r="F49" s="54"/>
      <c r="G49" s="54"/>
    </row>
    <row r="50" spans="1:12" ht="18.75" x14ac:dyDescent="0.3">
      <c r="C50" s="97" t="s">
        <v>66</v>
      </c>
      <c r="D50" s="98">
        <f>AVERAGE(E38:E41,G38:G41)</f>
        <v>54239640.803846784</v>
      </c>
      <c r="E50" s="53"/>
      <c r="F50" s="53"/>
      <c r="G50" s="53"/>
    </row>
    <row r="51" spans="1:12" ht="18.75" x14ac:dyDescent="0.3">
      <c r="C51" s="37" t="s">
        <v>67</v>
      </c>
      <c r="D51" s="40">
        <f>STDEV(E38:E41,G38:G41)/D50</f>
        <v>4.6570279897782865E-3</v>
      </c>
      <c r="E51" s="33"/>
      <c r="F51" s="33"/>
      <c r="G51" s="33"/>
    </row>
    <row r="52" spans="1:12" ht="19.5" customHeight="1" x14ac:dyDescent="0.3">
      <c r="C52" s="38" t="s">
        <v>15</v>
      </c>
      <c r="D52" s="41">
        <f>COUNT(E38:E41,G38:G41)</f>
        <v>6</v>
      </c>
      <c r="E52" s="33"/>
      <c r="F52" s="33"/>
      <c r="G52" s="33"/>
    </row>
    <row r="54" spans="1:12" ht="18.75" x14ac:dyDescent="0.3">
      <c r="A54" s="3" t="s">
        <v>1</v>
      </c>
      <c r="B54" s="42" t="s">
        <v>68</v>
      </c>
    </row>
    <row r="55" spans="1:12" ht="18.75" x14ac:dyDescent="0.3">
      <c r="A55" s="4" t="s">
        <v>69</v>
      </c>
      <c r="B55" s="6" t="str">
        <f>B21</f>
        <v>Each 1 mL contains: 80 mg lopinavir and 20 mg ritonavir</v>
      </c>
    </row>
    <row r="56" spans="1:12" ht="26.25" customHeight="1" x14ac:dyDescent="0.4">
      <c r="A56" s="100" t="s">
        <v>70</v>
      </c>
      <c r="B56" s="112">
        <v>1</v>
      </c>
      <c r="C56" s="81" t="s">
        <v>71</v>
      </c>
      <c r="D56" s="113">
        <v>80</v>
      </c>
      <c r="E56" s="81" t="str">
        <f>B20</f>
        <v xml:space="preserve">Lopinavir/ Ritonavir </v>
      </c>
    </row>
    <row r="57" spans="1:12" ht="18.75" x14ac:dyDescent="0.3">
      <c r="A57" s="6" t="s">
        <v>72</v>
      </c>
      <c r="B57" s="122">
        <f>'Relative density'!C39</f>
        <v>1.0299115027657897</v>
      </c>
    </row>
    <row r="58" spans="1:12" s="28" customFormat="1" ht="18.75" x14ac:dyDescent="0.3">
      <c r="A58" s="79" t="s">
        <v>73</v>
      </c>
      <c r="B58" s="80">
        <f>B56</f>
        <v>1</v>
      </c>
      <c r="C58" s="81" t="s">
        <v>74</v>
      </c>
      <c r="D58" s="101">
        <f>B57*B56</f>
        <v>1.0299115027657897</v>
      </c>
    </row>
    <row r="59" spans="1:12" ht="19.5" customHeight="1" x14ac:dyDescent="0.25"/>
    <row r="60" spans="1:12" s="2" customFormat="1" ht="27" customHeight="1" x14ac:dyDescent="0.4">
      <c r="A60" s="20" t="s">
        <v>75</v>
      </c>
      <c r="B60" s="108">
        <v>50</v>
      </c>
      <c r="C60" s="4"/>
      <c r="D60" s="44" t="s">
        <v>76</v>
      </c>
      <c r="E60" s="43" t="s">
        <v>77</v>
      </c>
      <c r="F60" s="43" t="s">
        <v>47</v>
      </c>
      <c r="G60" s="43" t="s">
        <v>78</v>
      </c>
      <c r="H60" s="23" t="s">
        <v>79</v>
      </c>
      <c r="L60" s="12"/>
    </row>
    <row r="61" spans="1:12" s="2" customFormat="1" ht="24" customHeight="1" x14ac:dyDescent="0.4">
      <c r="A61" s="21" t="s">
        <v>80</v>
      </c>
      <c r="B61" s="109">
        <v>3</v>
      </c>
      <c r="C61" s="379" t="s">
        <v>81</v>
      </c>
      <c r="D61" s="376">
        <v>10.9513</v>
      </c>
      <c r="E61" s="74">
        <v>1</v>
      </c>
      <c r="F61" s="341">
        <v>58450943</v>
      </c>
      <c r="G61" s="85">
        <f>IF(ISBLANK(F61),"-",(F61/$D$50*$D$47*$B$69)*$D$58/$D$61)</f>
        <v>84.455454559776953</v>
      </c>
      <c r="H61" s="82">
        <f t="shared" ref="H61:H72" si="0">IF(ISBLANK(F61),"-",G61/$D$56)</f>
        <v>1.055693181997212</v>
      </c>
      <c r="L61" s="12"/>
    </row>
    <row r="62" spans="1:12" s="2" customFormat="1" ht="26.25" customHeight="1" x14ac:dyDescent="0.4">
      <c r="A62" s="21" t="s">
        <v>82</v>
      </c>
      <c r="B62" s="109">
        <v>50</v>
      </c>
      <c r="C62" s="380"/>
      <c r="D62" s="377"/>
      <c r="E62" s="75">
        <v>2</v>
      </c>
      <c r="F62" s="340">
        <v>58571349</v>
      </c>
      <c r="G62" s="86">
        <f>IF(ISBLANK(F62),"-",(F62/$D$50*$D$47*$B$69)*$D$58/$D$61)</f>
        <v>84.629428544452026</v>
      </c>
      <c r="H62" s="83">
        <f t="shared" si="0"/>
        <v>1.0578678568056503</v>
      </c>
      <c r="L62" s="12"/>
    </row>
    <row r="63" spans="1:12" s="2" customFormat="1" ht="24.75" customHeight="1" x14ac:dyDescent="0.4">
      <c r="A63" s="21" t="s">
        <v>83</v>
      </c>
      <c r="B63" s="109">
        <v>1</v>
      </c>
      <c r="C63" s="380"/>
      <c r="D63" s="377"/>
      <c r="E63" s="75">
        <v>3</v>
      </c>
      <c r="F63" s="340">
        <v>58421322</v>
      </c>
      <c r="G63" s="86">
        <f>IF(ISBLANK(F63),"-",(F63/$D$50*$D$47*$B$69)*$D$58/$D$61)</f>
        <v>84.412655335485312</v>
      </c>
      <c r="H63" s="83">
        <f t="shared" si="0"/>
        <v>1.0551581916935664</v>
      </c>
      <c r="L63" s="12"/>
    </row>
    <row r="64" spans="1:12" ht="27" customHeight="1" x14ac:dyDescent="0.4">
      <c r="A64" s="21" t="s">
        <v>84</v>
      </c>
      <c r="B64" s="109">
        <v>1</v>
      </c>
      <c r="C64" s="381"/>
      <c r="D64" s="378"/>
      <c r="E64" s="76">
        <v>4</v>
      </c>
      <c r="F64" s="342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">
      <c r="A65" s="21" t="s">
        <v>85</v>
      </c>
      <c r="B65" s="109">
        <v>1</v>
      </c>
      <c r="C65" s="379" t="s">
        <v>86</v>
      </c>
      <c r="D65" s="376">
        <v>10.728300000000001</v>
      </c>
      <c r="E65" s="45">
        <v>1</v>
      </c>
      <c r="F65" s="340">
        <v>57771221</v>
      </c>
      <c r="G65" s="85">
        <f>IF(ISBLANK(F65),"-",(F65/$D$50*$D$47*$B$69)*$D$58/$D$65)</f>
        <v>85.208416583231468</v>
      </c>
      <c r="H65" s="82">
        <f t="shared" si="0"/>
        <v>1.0651052072903933</v>
      </c>
    </row>
    <row r="66" spans="1:11" ht="23.25" customHeight="1" x14ac:dyDescent="0.4">
      <c r="A66" s="21" t="s">
        <v>87</v>
      </c>
      <c r="B66" s="109">
        <v>1</v>
      </c>
      <c r="C66" s="380"/>
      <c r="D66" s="377"/>
      <c r="E66" s="46">
        <v>2</v>
      </c>
      <c r="F66" s="340">
        <v>57658048</v>
      </c>
      <c r="G66" s="86">
        <f>IF(ISBLANK(F66),"-",(F66/$D$50*$D$47*$B$69)*$D$58/$D$65)</f>
        <v>85.041494507446131</v>
      </c>
      <c r="H66" s="83">
        <f t="shared" si="0"/>
        <v>1.0630186813430766</v>
      </c>
    </row>
    <row r="67" spans="1:11" ht="24.75" customHeight="1" x14ac:dyDescent="0.4">
      <c r="A67" s="21" t="s">
        <v>88</v>
      </c>
      <c r="B67" s="109">
        <v>1</v>
      </c>
      <c r="C67" s="380"/>
      <c r="D67" s="377"/>
      <c r="E67" s="46">
        <v>3</v>
      </c>
      <c r="F67" s="340">
        <v>57572368</v>
      </c>
      <c r="G67" s="86">
        <f>IF(ISBLANK(F67),"-",(F67/$D$50*$D$47*$B$69)*$D$58/$D$65)</f>
        <v>84.91512263912692</v>
      </c>
      <c r="H67" s="83">
        <f t="shared" si="0"/>
        <v>1.0614390329890866</v>
      </c>
    </row>
    <row r="68" spans="1:11" ht="27" customHeight="1" x14ac:dyDescent="0.4">
      <c r="A68" s="21" t="s">
        <v>89</v>
      </c>
      <c r="B68" s="109">
        <v>1</v>
      </c>
      <c r="C68" s="381"/>
      <c r="D68" s="378"/>
      <c r="E68" s="47">
        <v>4</v>
      </c>
      <c r="F68" s="342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3">
      <c r="A69" s="21" t="s">
        <v>90</v>
      </c>
      <c r="B69" s="88">
        <f>(B68/B67)*(B66/B65)*(B64/B63)*(B62/B61)*B60</f>
        <v>833.33333333333337</v>
      </c>
      <c r="C69" s="379" t="s">
        <v>91</v>
      </c>
      <c r="D69" s="376">
        <v>11.0863</v>
      </c>
      <c r="E69" s="45">
        <v>1</v>
      </c>
      <c r="F69" s="341">
        <v>59383952</v>
      </c>
      <c r="G69" s="85">
        <f>IF(ISBLANK(F69),"-",(F69/$D$50*$D$47*$B$69)*$D$58/$D$69)</f>
        <v>84.758707941792338</v>
      </c>
      <c r="H69" s="83">
        <f t="shared" si="0"/>
        <v>1.0594838492724041</v>
      </c>
    </row>
    <row r="70" spans="1:11" ht="22.5" customHeight="1" x14ac:dyDescent="0.4">
      <c r="A70" s="99" t="s">
        <v>92</v>
      </c>
      <c r="B70" s="115">
        <f>(D47*B69)/D56*D58</f>
        <v>10.728244820476977</v>
      </c>
      <c r="C70" s="380"/>
      <c r="D70" s="377"/>
      <c r="E70" s="46">
        <v>2</v>
      </c>
      <c r="F70" s="340">
        <v>59245687</v>
      </c>
      <c r="G70" s="86">
        <f>IF(ISBLANK(F70),"-",(F70/$D$50*$D$47*$B$69)*$D$58/$D$69)</f>
        <v>84.561362323003422</v>
      </c>
      <c r="H70" s="83">
        <f t="shared" si="0"/>
        <v>1.0570170290375427</v>
      </c>
    </row>
    <row r="71" spans="1:11" ht="23.25" customHeight="1" x14ac:dyDescent="0.3">
      <c r="A71" s="363" t="s">
        <v>61</v>
      </c>
      <c r="B71" s="364"/>
      <c r="C71" s="380"/>
      <c r="D71" s="377"/>
      <c r="E71" s="46">
        <v>3</v>
      </c>
      <c r="F71" s="340">
        <v>59246767</v>
      </c>
      <c r="G71" s="86">
        <f>IF(ISBLANK(F71),"-",(F71/$D$50*$D$47*$B$69)*$D$58/$D$69)</f>
        <v>84.562903806880698</v>
      </c>
      <c r="H71" s="83">
        <f t="shared" si="0"/>
        <v>1.0570362975860088</v>
      </c>
    </row>
    <row r="72" spans="1:11" ht="23.25" customHeight="1" x14ac:dyDescent="0.4">
      <c r="A72" s="365"/>
      <c r="B72" s="366"/>
      <c r="C72" s="382"/>
      <c r="D72" s="378"/>
      <c r="E72" s="47">
        <v>4</v>
      </c>
      <c r="F72" s="114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">
      <c r="A73" s="48"/>
      <c r="B73" s="48"/>
      <c r="C73" s="48"/>
      <c r="D73" s="48"/>
      <c r="E73" s="48"/>
      <c r="F73" s="49"/>
      <c r="G73" s="39" t="s">
        <v>54</v>
      </c>
      <c r="H73" s="116">
        <f>AVERAGE(H61:H72)</f>
        <v>1.0590910364461044</v>
      </c>
    </row>
    <row r="74" spans="1:11" ht="26.25" customHeight="1" x14ac:dyDescent="0.4">
      <c r="C74" s="48"/>
      <c r="D74" s="48"/>
      <c r="E74" s="48"/>
      <c r="F74" s="49"/>
      <c r="G74" s="37" t="s">
        <v>67</v>
      </c>
      <c r="H74" s="117">
        <f>STDEV(H61:H72)/H73</f>
        <v>3.2416725475309101E-3</v>
      </c>
    </row>
    <row r="75" spans="1:11" ht="27" customHeight="1" x14ac:dyDescent="0.4">
      <c r="A75" s="48"/>
      <c r="B75" s="48"/>
      <c r="C75" s="49"/>
      <c r="D75" s="50"/>
      <c r="E75" s="50"/>
      <c r="F75" s="49"/>
      <c r="G75" s="38" t="s">
        <v>15</v>
      </c>
      <c r="H75" s="118">
        <f>COUNT(H61:H72)</f>
        <v>9</v>
      </c>
    </row>
    <row r="76" spans="1:11" ht="18.75" x14ac:dyDescent="0.3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 x14ac:dyDescent="0.4">
      <c r="A77" s="8" t="s">
        <v>93</v>
      </c>
      <c r="B77" s="120" t="s">
        <v>94</v>
      </c>
      <c r="C77" s="360" t="str">
        <f>B20</f>
        <v xml:space="preserve">Lopinavir/ Ritonavir </v>
      </c>
      <c r="D77" s="360"/>
      <c r="E77" s="73" t="s">
        <v>95</v>
      </c>
      <c r="F77" s="73"/>
      <c r="G77" s="121">
        <f>H73</f>
        <v>1.0590910364461044</v>
      </c>
      <c r="H77" s="49"/>
      <c r="I77" s="51"/>
      <c r="J77" s="55"/>
      <c r="K77" s="69"/>
    </row>
    <row r="78" spans="1:11" ht="19.5" customHeight="1" x14ac:dyDescent="0.3">
      <c r="A78" s="59"/>
      <c r="B78" s="60"/>
      <c r="C78" s="61"/>
      <c r="D78" s="61"/>
      <c r="E78" s="60"/>
      <c r="F78" s="60"/>
      <c r="G78" s="60"/>
      <c r="H78" s="60"/>
    </row>
    <row r="79" spans="1:11" ht="18.75" x14ac:dyDescent="0.3">
      <c r="B79" s="11" t="s">
        <v>17</v>
      </c>
      <c r="E79" s="49" t="s">
        <v>18</v>
      </c>
      <c r="F79" s="49"/>
      <c r="G79" s="49" t="s">
        <v>19</v>
      </c>
    </row>
    <row r="80" spans="1:11" ht="83.1" customHeight="1" x14ac:dyDescent="0.3">
      <c r="A80" s="55" t="s">
        <v>20</v>
      </c>
      <c r="B80" s="102"/>
      <c r="C80" s="102"/>
      <c r="D80" s="48"/>
      <c r="E80" s="57"/>
      <c r="F80" s="51"/>
      <c r="G80" s="77"/>
      <c r="H80" s="77"/>
      <c r="I80" s="51"/>
    </row>
    <row r="81" spans="1:9" ht="83.1" customHeight="1" x14ac:dyDescent="0.3">
      <c r="A81" s="55" t="s">
        <v>21</v>
      </c>
      <c r="B81" s="103"/>
      <c r="C81" s="103"/>
      <c r="D81" s="65"/>
      <c r="E81" s="58"/>
      <c r="F81" s="51"/>
      <c r="G81" s="78"/>
      <c r="H81" s="78"/>
      <c r="I81" s="73"/>
    </row>
    <row r="82" spans="1:9" ht="18.75" x14ac:dyDescent="0.3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.75" x14ac:dyDescent="0.3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.75" x14ac:dyDescent="0.3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.75" x14ac:dyDescent="0.3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.75" x14ac:dyDescent="0.3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.75" x14ac:dyDescent="0.3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.75" x14ac:dyDescent="0.3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.75" x14ac:dyDescent="0.3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.75" x14ac:dyDescent="0.3">
      <c r="A90" s="48"/>
      <c r="B90" s="48"/>
      <c r="C90" s="49"/>
      <c r="D90" s="50"/>
      <c r="E90" s="50"/>
      <c r="F90" s="50"/>
      <c r="G90" s="50"/>
      <c r="H90" s="49"/>
      <c r="I90" s="51"/>
    </row>
    <row r="250" spans="1:1" x14ac:dyDescent="0.25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3" zoomScale="55" zoomScaleNormal="75" workbookViewId="0">
      <selection activeCell="D60" sqref="D60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50" t="s">
        <v>22</v>
      </c>
      <c r="B1" s="350"/>
      <c r="C1" s="350"/>
      <c r="D1" s="350"/>
      <c r="E1" s="350"/>
      <c r="F1" s="350"/>
      <c r="G1" s="350"/>
      <c r="H1" s="350"/>
    </row>
    <row r="2" spans="1:8" x14ac:dyDescent="0.25">
      <c r="A2" s="350"/>
      <c r="B2" s="350"/>
      <c r="C2" s="350"/>
      <c r="D2" s="350"/>
      <c r="E2" s="350"/>
      <c r="F2" s="350"/>
      <c r="G2" s="350"/>
      <c r="H2" s="350"/>
    </row>
    <row r="3" spans="1:8" x14ac:dyDescent="0.25">
      <c r="A3" s="350"/>
      <c r="B3" s="350"/>
      <c r="C3" s="350"/>
      <c r="D3" s="350"/>
      <c r="E3" s="350"/>
      <c r="F3" s="350"/>
      <c r="G3" s="350"/>
      <c r="H3" s="350"/>
    </row>
    <row r="4" spans="1:8" x14ac:dyDescent="0.25">
      <c r="A4" s="350"/>
      <c r="B4" s="350"/>
      <c r="C4" s="350"/>
      <c r="D4" s="350"/>
      <c r="E4" s="350"/>
      <c r="F4" s="350"/>
      <c r="G4" s="350"/>
      <c r="H4" s="350"/>
    </row>
    <row r="5" spans="1:8" x14ac:dyDescent="0.25">
      <c r="A5" s="350"/>
      <c r="B5" s="350"/>
      <c r="C5" s="350"/>
      <c r="D5" s="350"/>
      <c r="E5" s="350"/>
      <c r="F5" s="350"/>
      <c r="G5" s="350"/>
      <c r="H5" s="350"/>
    </row>
    <row r="6" spans="1:8" x14ac:dyDescent="0.25">
      <c r="A6" s="350"/>
      <c r="B6" s="350"/>
      <c r="C6" s="350"/>
      <c r="D6" s="350"/>
      <c r="E6" s="350"/>
      <c r="F6" s="350"/>
      <c r="G6" s="350"/>
      <c r="H6" s="350"/>
    </row>
    <row r="7" spans="1:8" x14ac:dyDescent="0.25">
      <c r="A7" s="350"/>
      <c r="B7" s="350"/>
      <c r="C7" s="350"/>
      <c r="D7" s="350"/>
      <c r="E7" s="350"/>
      <c r="F7" s="350"/>
      <c r="G7" s="350"/>
      <c r="H7" s="350"/>
    </row>
    <row r="8" spans="1:8" x14ac:dyDescent="0.25">
      <c r="A8" s="351" t="s">
        <v>23</v>
      </c>
      <c r="B8" s="351"/>
      <c r="C8" s="351"/>
      <c r="D8" s="351"/>
      <c r="E8" s="351"/>
      <c r="F8" s="351"/>
      <c r="G8" s="351"/>
      <c r="H8" s="351"/>
    </row>
    <row r="9" spans="1:8" x14ac:dyDescent="0.25">
      <c r="A9" s="351"/>
      <c r="B9" s="351"/>
      <c r="C9" s="351"/>
      <c r="D9" s="351"/>
      <c r="E9" s="351"/>
      <c r="F9" s="351"/>
      <c r="G9" s="351"/>
      <c r="H9" s="351"/>
    </row>
    <row r="10" spans="1:8" x14ac:dyDescent="0.25">
      <c r="A10" s="351"/>
      <c r="B10" s="351"/>
      <c r="C10" s="351"/>
      <c r="D10" s="351"/>
      <c r="E10" s="351"/>
      <c r="F10" s="351"/>
      <c r="G10" s="351"/>
      <c r="H10" s="351"/>
    </row>
    <row r="11" spans="1:8" x14ac:dyDescent="0.25">
      <c r="A11" s="351"/>
      <c r="B11" s="351"/>
      <c r="C11" s="351"/>
      <c r="D11" s="351"/>
      <c r="E11" s="351"/>
      <c r="F11" s="351"/>
      <c r="G11" s="351"/>
      <c r="H11" s="351"/>
    </row>
    <row r="12" spans="1:8" x14ac:dyDescent="0.25">
      <c r="A12" s="351"/>
      <c r="B12" s="351"/>
      <c r="C12" s="351"/>
      <c r="D12" s="351"/>
      <c r="E12" s="351"/>
      <c r="F12" s="351"/>
      <c r="G12" s="351"/>
      <c r="H12" s="351"/>
    </row>
    <row r="13" spans="1:8" x14ac:dyDescent="0.25">
      <c r="A13" s="351"/>
      <c r="B13" s="351"/>
      <c r="C13" s="351"/>
      <c r="D13" s="351"/>
      <c r="E13" s="351"/>
      <c r="F13" s="351"/>
      <c r="G13" s="351"/>
      <c r="H13" s="351"/>
    </row>
    <row r="14" spans="1:8" x14ac:dyDescent="0.25">
      <c r="A14" s="351"/>
      <c r="B14" s="351"/>
      <c r="C14" s="351"/>
      <c r="D14" s="351"/>
      <c r="E14" s="351"/>
      <c r="F14" s="351"/>
      <c r="G14" s="351"/>
      <c r="H14" s="351"/>
    </row>
    <row r="15" spans="1:8" ht="19.5" customHeight="1" x14ac:dyDescent="0.25"/>
    <row r="16" spans="1:8" ht="19.5" customHeight="1" x14ac:dyDescent="0.3">
      <c r="A16" s="353" t="s">
        <v>24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2" t="s">
        <v>25</v>
      </c>
      <c r="B17" s="352"/>
      <c r="C17" s="352"/>
      <c r="D17" s="352"/>
      <c r="E17" s="352"/>
      <c r="F17" s="352"/>
      <c r="G17" s="352"/>
      <c r="H17" s="352"/>
    </row>
    <row r="18" spans="1:14" ht="26.25" customHeight="1" x14ac:dyDescent="0.3">
      <c r="A18" s="126" t="s">
        <v>26</v>
      </c>
      <c r="B18" s="367" t="s">
        <v>105</v>
      </c>
      <c r="C18" s="367"/>
    </row>
    <row r="19" spans="1:14" ht="26.25" customHeight="1" x14ac:dyDescent="0.4">
      <c r="A19" s="126" t="s">
        <v>27</v>
      </c>
      <c r="B19" s="227" t="str">
        <f>Lopinavir!B19</f>
        <v>NDQD2016061147</v>
      </c>
      <c r="C19" s="245"/>
    </row>
    <row r="20" spans="1:14" ht="26.25" customHeight="1" x14ac:dyDescent="0.4">
      <c r="A20" s="126" t="s">
        <v>28</v>
      </c>
      <c r="B20" s="246" t="s">
        <v>107</v>
      </c>
      <c r="C20" s="228"/>
    </row>
    <row r="21" spans="1:14" ht="26.25" customHeight="1" x14ac:dyDescent="0.4">
      <c r="A21" s="126" t="s">
        <v>29</v>
      </c>
      <c r="B21" s="358" t="s">
        <v>108</v>
      </c>
      <c r="C21" s="359"/>
      <c r="D21" s="359"/>
      <c r="E21" s="359"/>
      <c r="F21" s="359"/>
      <c r="G21" s="359"/>
      <c r="H21" s="359"/>
      <c r="I21" s="359"/>
    </row>
    <row r="22" spans="1:14" ht="26.25" customHeight="1" x14ac:dyDescent="0.4">
      <c r="A22" s="126" t="s">
        <v>30</v>
      </c>
      <c r="B22" s="229">
        <v>42536</v>
      </c>
      <c r="C22" s="228"/>
      <c r="D22" s="228"/>
      <c r="E22" s="228"/>
      <c r="F22" s="228"/>
      <c r="G22" s="228"/>
      <c r="H22" s="228"/>
      <c r="I22" s="228"/>
    </row>
    <row r="23" spans="1:14" ht="26.25" customHeight="1" x14ac:dyDescent="0.4">
      <c r="A23" s="126" t="s">
        <v>31</v>
      </c>
      <c r="B23" s="229">
        <v>42539</v>
      </c>
      <c r="C23" s="228"/>
      <c r="D23" s="228"/>
      <c r="E23" s="228"/>
      <c r="F23" s="228"/>
      <c r="G23" s="228"/>
      <c r="H23" s="228"/>
      <c r="I23" s="228"/>
    </row>
    <row r="24" spans="1:14" ht="18.75" x14ac:dyDescent="0.3">
      <c r="A24" s="126"/>
      <c r="B24" s="128"/>
    </row>
    <row r="25" spans="1:14" ht="18.75" x14ac:dyDescent="0.3">
      <c r="A25" s="124" t="s">
        <v>1</v>
      </c>
      <c r="B25" s="128"/>
    </row>
    <row r="26" spans="1:14" ht="26.25" customHeight="1" x14ac:dyDescent="0.4">
      <c r="A26" s="129" t="s">
        <v>4</v>
      </c>
      <c r="B26" s="356" t="s">
        <v>113</v>
      </c>
      <c r="C26" s="357"/>
    </row>
    <row r="27" spans="1:14" ht="26.25" customHeight="1" x14ac:dyDescent="0.4">
      <c r="A27" s="131" t="s">
        <v>32</v>
      </c>
      <c r="B27" s="358" t="s">
        <v>114</v>
      </c>
      <c r="C27" s="359"/>
    </row>
    <row r="28" spans="1:14" ht="27" customHeight="1" x14ac:dyDescent="0.4">
      <c r="A28" s="131" t="s">
        <v>5</v>
      </c>
      <c r="B28" s="226">
        <v>99.4</v>
      </c>
    </row>
    <row r="29" spans="1:14" s="2" customFormat="1" ht="27" customHeight="1" x14ac:dyDescent="0.4">
      <c r="A29" s="131" t="s">
        <v>33</v>
      </c>
      <c r="B29" s="225">
        <v>0</v>
      </c>
      <c r="C29" s="370" t="s">
        <v>34</v>
      </c>
      <c r="D29" s="371"/>
      <c r="E29" s="371"/>
      <c r="F29" s="371"/>
      <c r="G29" s="371"/>
      <c r="H29" s="372"/>
      <c r="I29" s="133"/>
      <c r="J29" s="133"/>
      <c r="K29" s="133"/>
      <c r="L29" s="133"/>
    </row>
    <row r="30" spans="1:14" s="2" customFormat="1" ht="19.5" customHeight="1" x14ac:dyDescent="0.3">
      <c r="A30" s="131" t="s">
        <v>35</v>
      </c>
      <c r="B30" s="130">
        <f>B28-B29</f>
        <v>99.4</v>
      </c>
      <c r="C30" s="134"/>
      <c r="D30" s="134"/>
      <c r="E30" s="134"/>
      <c r="F30" s="134"/>
      <c r="G30" s="134"/>
      <c r="H30" s="135"/>
      <c r="I30" s="133"/>
      <c r="J30" s="133"/>
      <c r="K30" s="133"/>
      <c r="L30" s="133"/>
    </row>
    <row r="31" spans="1:14" s="2" customFormat="1" ht="27" customHeight="1" x14ac:dyDescent="0.4">
      <c r="A31" s="131" t="s">
        <v>36</v>
      </c>
      <c r="B31" s="241">
        <v>1</v>
      </c>
      <c r="C31" s="373" t="s">
        <v>37</v>
      </c>
      <c r="D31" s="374"/>
      <c r="E31" s="374"/>
      <c r="F31" s="374"/>
      <c r="G31" s="374"/>
      <c r="H31" s="375"/>
      <c r="I31" s="133"/>
      <c r="J31" s="133"/>
      <c r="K31" s="133"/>
      <c r="L31" s="133"/>
    </row>
    <row r="32" spans="1:14" s="2" customFormat="1" ht="27" customHeight="1" x14ac:dyDescent="0.4">
      <c r="A32" s="131" t="s">
        <v>38</v>
      </c>
      <c r="B32" s="241">
        <v>1</v>
      </c>
      <c r="C32" s="373" t="s">
        <v>39</v>
      </c>
      <c r="D32" s="374"/>
      <c r="E32" s="374"/>
      <c r="F32" s="374"/>
      <c r="G32" s="374"/>
      <c r="H32" s="375"/>
      <c r="I32" s="133"/>
      <c r="J32" s="133"/>
      <c r="K32" s="133"/>
      <c r="L32" s="137"/>
      <c r="M32" s="137"/>
      <c r="N32" s="138"/>
    </row>
    <row r="33" spans="1:14" s="2" customFormat="1" ht="17.25" customHeight="1" x14ac:dyDescent="0.3">
      <c r="A33" s="131"/>
      <c r="B33" s="136"/>
      <c r="C33" s="139"/>
      <c r="D33" s="139"/>
      <c r="E33" s="139"/>
      <c r="F33" s="139"/>
      <c r="G33" s="139"/>
      <c r="H33" s="139"/>
      <c r="I33" s="133"/>
      <c r="J33" s="133"/>
      <c r="K33" s="133"/>
      <c r="L33" s="137"/>
      <c r="M33" s="137"/>
      <c r="N33" s="138"/>
    </row>
    <row r="34" spans="1:14" s="2" customFormat="1" ht="18.75" x14ac:dyDescent="0.3">
      <c r="A34" s="131" t="s">
        <v>40</v>
      </c>
      <c r="B34" s="140">
        <f>B31/B32</f>
        <v>1</v>
      </c>
      <c r="C34" s="125" t="s">
        <v>41</v>
      </c>
      <c r="D34" s="125"/>
      <c r="E34" s="125"/>
      <c r="F34" s="125"/>
      <c r="G34" s="125"/>
      <c r="H34" s="125"/>
      <c r="I34" s="133"/>
      <c r="J34" s="133"/>
      <c r="K34" s="133"/>
      <c r="L34" s="137"/>
      <c r="M34" s="137"/>
      <c r="N34" s="138"/>
    </row>
    <row r="35" spans="1:14" s="2" customFormat="1" ht="19.5" customHeight="1" x14ac:dyDescent="0.3">
      <c r="A35" s="131"/>
      <c r="B35" s="130"/>
      <c r="H35" s="125"/>
      <c r="I35" s="133"/>
      <c r="J35" s="133"/>
      <c r="K35" s="133"/>
      <c r="L35" s="137"/>
      <c r="M35" s="137"/>
      <c r="N35" s="138"/>
    </row>
    <row r="36" spans="1:14" s="2" customFormat="1" ht="27" customHeight="1" x14ac:dyDescent="0.4">
      <c r="A36" s="141" t="s">
        <v>42</v>
      </c>
      <c r="B36" s="230">
        <v>25</v>
      </c>
      <c r="C36" s="125"/>
      <c r="D36" s="361" t="s">
        <v>43</v>
      </c>
      <c r="E36" s="362"/>
      <c r="F36" s="187" t="s">
        <v>44</v>
      </c>
      <c r="G36" s="188"/>
      <c r="J36" s="133"/>
      <c r="K36" s="133"/>
      <c r="L36" s="137"/>
      <c r="M36" s="137"/>
      <c r="N36" s="138"/>
    </row>
    <row r="37" spans="1:14" s="2" customFormat="1" ht="26.25" customHeight="1" x14ac:dyDescent="0.4">
      <c r="A37" s="142" t="s">
        <v>45</v>
      </c>
      <c r="B37" s="231">
        <v>10</v>
      </c>
      <c r="C37" s="144" t="s">
        <v>46</v>
      </c>
      <c r="D37" s="145" t="s">
        <v>47</v>
      </c>
      <c r="E37" s="177" t="s">
        <v>48</v>
      </c>
      <c r="F37" s="145" t="s">
        <v>47</v>
      </c>
      <c r="G37" s="146" t="s">
        <v>48</v>
      </c>
      <c r="J37" s="133"/>
      <c r="K37" s="133"/>
      <c r="L37" s="137"/>
      <c r="M37" s="137"/>
      <c r="N37" s="138"/>
    </row>
    <row r="38" spans="1:14" s="2" customFormat="1" ht="26.25" customHeight="1" x14ac:dyDescent="0.4">
      <c r="A38" s="142" t="s">
        <v>49</v>
      </c>
      <c r="B38" s="231">
        <v>25</v>
      </c>
      <c r="C38" s="147">
        <v>1</v>
      </c>
      <c r="D38" s="339">
        <v>12548297</v>
      </c>
      <c r="E38" s="191">
        <f>IF(ISBLANK(D38),"-",$D$48/$D$45*D38)</f>
        <v>12539773.966430495</v>
      </c>
      <c r="F38" s="339">
        <v>12303562</v>
      </c>
      <c r="G38" s="183">
        <f>IF(ISBLANK(F38),"-",$D$48/$F$45*F38)</f>
        <v>12715554.090486374</v>
      </c>
      <c r="J38" s="133"/>
      <c r="K38" s="133"/>
      <c r="L38" s="137"/>
      <c r="M38" s="137"/>
      <c r="N38" s="138"/>
    </row>
    <row r="39" spans="1:14" s="2" customFormat="1" ht="26.25" customHeight="1" x14ac:dyDescent="0.4">
      <c r="A39" s="142" t="s">
        <v>50</v>
      </c>
      <c r="B39" s="231">
        <v>1</v>
      </c>
      <c r="C39" s="143">
        <v>2</v>
      </c>
      <c r="D39" s="340">
        <v>12580468</v>
      </c>
      <c r="E39" s="192">
        <f>IF(ISBLANK(D39),"-",$D$48/$D$45*D39)</f>
        <v>12571923.115296993</v>
      </c>
      <c r="F39" s="340">
        <v>12284976</v>
      </c>
      <c r="G39" s="184">
        <f>IF(ISBLANK(F39),"-",$D$48/$F$45*F39)</f>
        <v>12696345.727223298</v>
      </c>
      <c r="J39" s="133"/>
      <c r="K39" s="133"/>
      <c r="L39" s="137"/>
      <c r="M39" s="137"/>
      <c r="N39" s="138"/>
    </row>
    <row r="40" spans="1:14" ht="26.25" customHeight="1" x14ac:dyDescent="0.4">
      <c r="A40" s="142" t="s">
        <v>51</v>
      </c>
      <c r="B40" s="231">
        <v>1</v>
      </c>
      <c r="C40" s="143">
        <v>3</v>
      </c>
      <c r="D40" s="340">
        <v>12543296</v>
      </c>
      <c r="E40" s="192">
        <f>IF(ISBLANK(D40),"-",$D$48/$D$45*D40)</f>
        <v>12534776.363201458</v>
      </c>
      <c r="F40" s="340">
        <v>12258994</v>
      </c>
      <c r="G40" s="184">
        <f>IF(ISBLANK(F40),"-",$D$48/$F$45*F40)</f>
        <v>12669493.704501826</v>
      </c>
      <c r="L40" s="137"/>
      <c r="M40" s="137"/>
      <c r="N40" s="148"/>
    </row>
    <row r="41" spans="1:14" ht="26.25" customHeight="1" x14ac:dyDescent="0.4">
      <c r="A41" s="142" t="s">
        <v>52</v>
      </c>
      <c r="B41" s="231">
        <v>1</v>
      </c>
      <c r="C41" s="149">
        <v>4</v>
      </c>
      <c r="D41" s="232"/>
      <c r="E41" s="193" t="str">
        <f>IF(ISBLANK(D41),"-",$D$48/$D$45*D41)</f>
        <v>-</v>
      </c>
      <c r="F41" s="232"/>
      <c r="G41" s="185" t="str">
        <f>IF(ISBLANK(F41),"-",$D$48/$F$45*F41)</f>
        <v>-</v>
      </c>
      <c r="L41" s="137"/>
      <c r="M41" s="137"/>
      <c r="N41" s="148"/>
    </row>
    <row r="42" spans="1:14" ht="27" customHeight="1" x14ac:dyDescent="0.4">
      <c r="A42" s="142" t="s">
        <v>53</v>
      </c>
      <c r="B42" s="231">
        <v>1</v>
      </c>
      <c r="C42" s="150" t="s">
        <v>54</v>
      </c>
      <c r="D42" s="211">
        <f>AVERAGE(D38:D41)</f>
        <v>12557353.666666666</v>
      </c>
      <c r="E42" s="173">
        <f>AVERAGE(E38:E41)</f>
        <v>12548824.481642982</v>
      </c>
      <c r="F42" s="151">
        <f>AVERAGE(F38:F41)</f>
        <v>12282510.666666666</v>
      </c>
      <c r="G42" s="152">
        <f>AVERAGE(G38:G41)</f>
        <v>12693797.840737164</v>
      </c>
    </row>
    <row r="43" spans="1:14" ht="26.25" customHeight="1" x14ac:dyDescent="0.4">
      <c r="A43" s="142" t="s">
        <v>55</v>
      </c>
      <c r="B43" s="226">
        <v>1</v>
      </c>
      <c r="C43" s="212" t="s">
        <v>56</v>
      </c>
      <c r="D43" s="337">
        <v>15.73</v>
      </c>
      <c r="E43" s="148"/>
      <c r="F43" s="338">
        <v>15.21</v>
      </c>
      <c r="G43" s="189"/>
    </row>
    <row r="44" spans="1:14" ht="26.25" customHeight="1" x14ac:dyDescent="0.4">
      <c r="A44" s="142" t="s">
        <v>57</v>
      </c>
      <c r="B44" s="226">
        <v>1</v>
      </c>
      <c r="C44" s="213" t="s">
        <v>58</v>
      </c>
      <c r="D44" s="214">
        <f>D43*$B$34</f>
        <v>15.73</v>
      </c>
      <c r="E44" s="154"/>
      <c r="F44" s="153">
        <f>F43*$B$34</f>
        <v>15.21</v>
      </c>
      <c r="G44" s="156"/>
    </row>
    <row r="45" spans="1:14" ht="19.5" customHeight="1" x14ac:dyDescent="0.3">
      <c r="A45" s="142" t="s">
        <v>59</v>
      </c>
      <c r="B45" s="210">
        <f>(B44/B43)*(B42/B41)*(B40/B39)*(B38/B37)*B36</f>
        <v>62.5</v>
      </c>
      <c r="C45" s="213" t="s">
        <v>60</v>
      </c>
      <c r="D45" s="215">
        <f>D44*$B$30/100</f>
        <v>15.635620000000001</v>
      </c>
      <c r="E45" s="156"/>
      <c r="F45" s="155">
        <f>F44*$B$30/100</f>
        <v>15.118740000000003</v>
      </c>
      <c r="G45" s="156"/>
    </row>
    <row r="46" spans="1:14" ht="19.5" customHeight="1" x14ac:dyDescent="0.3">
      <c r="A46" s="363" t="s">
        <v>61</v>
      </c>
      <c r="B46" s="368"/>
      <c r="C46" s="213" t="s">
        <v>62</v>
      </c>
      <c r="D46" s="214">
        <f>D45/$B$45</f>
        <v>0.25016992000000005</v>
      </c>
      <c r="E46" s="156"/>
      <c r="F46" s="157">
        <f>F45/$B$45</f>
        <v>0.24189984000000003</v>
      </c>
      <c r="G46" s="156"/>
    </row>
    <row r="47" spans="1:14" ht="27" customHeight="1" x14ac:dyDescent="0.4">
      <c r="A47" s="365"/>
      <c r="B47" s="369"/>
      <c r="C47" s="213" t="s">
        <v>63</v>
      </c>
      <c r="D47" s="233">
        <v>0.25</v>
      </c>
      <c r="E47" s="189"/>
      <c r="F47" s="189"/>
      <c r="G47" s="189"/>
    </row>
    <row r="48" spans="1:14" ht="18.75" x14ac:dyDescent="0.3">
      <c r="C48" s="213" t="s">
        <v>64</v>
      </c>
      <c r="D48" s="215">
        <f>D47*$B$45</f>
        <v>15.625</v>
      </c>
      <c r="E48" s="156"/>
      <c r="F48" s="156"/>
      <c r="G48" s="156"/>
    </row>
    <row r="49" spans="1:12" ht="19.5" customHeight="1" x14ac:dyDescent="0.3">
      <c r="C49" s="216" t="s">
        <v>65</v>
      </c>
      <c r="D49" s="217">
        <f>D48/B34</f>
        <v>15.625</v>
      </c>
      <c r="E49" s="175"/>
      <c r="F49" s="175"/>
      <c r="G49" s="175"/>
    </row>
    <row r="50" spans="1:12" ht="18.75" x14ac:dyDescent="0.3">
      <c r="C50" s="218" t="s">
        <v>66</v>
      </c>
      <c r="D50" s="219">
        <f>AVERAGE(E38:E41,G38:G41)</f>
        <v>12621311.161190076</v>
      </c>
      <c r="E50" s="174"/>
      <c r="F50" s="174"/>
      <c r="G50" s="174"/>
    </row>
    <row r="51" spans="1:12" ht="18.75" x14ac:dyDescent="0.3">
      <c r="C51" s="158" t="s">
        <v>67</v>
      </c>
      <c r="D51" s="161">
        <f>STDEV(E38:E41,G38:G41)/D50</f>
        <v>6.4765512677479225E-3</v>
      </c>
      <c r="E51" s="154"/>
      <c r="F51" s="154"/>
      <c r="G51" s="154"/>
    </row>
    <row r="52" spans="1:12" ht="19.5" customHeight="1" x14ac:dyDescent="0.3">
      <c r="C52" s="159" t="s">
        <v>15</v>
      </c>
      <c r="D52" s="162">
        <f>COUNT(E38:E41,G38:G41)</f>
        <v>6</v>
      </c>
      <c r="E52" s="154"/>
      <c r="F52" s="154"/>
      <c r="G52" s="154"/>
    </row>
    <row r="54" spans="1:12" ht="18.75" x14ac:dyDescent="0.3">
      <c r="A54" s="124" t="s">
        <v>1</v>
      </c>
      <c r="B54" s="163" t="s">
        <v>68</v>
      </c>
    </row>
    <row r="55" spans="1:12" ht="18.75" x14ac:dyDescent="0.3">
      <c r="A55" s="125" t="s">
        <v>69</v>
      </c>
      <c r="B55" s="127" t="str">
        <f>B21</f>
        <v>Each 1 mL contains: 80 mg lopinavir and 20 mg ritonavir</v>
      </c>
    </row>
    <row r="56" spans="1:12" ht="26.25" customHeight="1" x14ac:dyDescent="0.4">
      <c r="A56" s="221" t="s">
        <v>70</v>
      </c>
      <c r="B56" s="234">
        <v>1</v>
      </c>
      <c r="C56" s="202" t="s">
        <v>71</v>
      </c>
      <c r="D56" s="235">
        <v>20</v>
      </c>
      <c r="E56" s="202" t="str">
        <f>B20</f>
        <v xml:space="preserve">Lopinavir/ Ritonavir </v>
      </c>
    </row>
    <row r="57" spans="1:12" ht="18.75" x14ac:dyDescent="0.3">
      <c r="A57" s="127" t="s">
        <v>72</v>
      </c>
      <c r="B57" s="244">
        <f>'Relative density'!C39</f>
        <v>1.0299115027657897</v>
      </c>
    </row>
    <row r="58" spans="1:12" s="30" customFormat="1" ht="18.75" x14ac:dyDescent="0.3">
      <c r="A58" s="200" t="s">
        <v>73</v>
      </c>
      <c r="B58" s="201">
        <f>B56</f>
        <v>1</v>
      </c>
      <c r="C58" s="202" t="s">
        <v>74</v>
      </c>
      <c r="D58" s="222">
        <f>B57*B56</f>
        <v>1.0299115027657897</v>
      </c>
    </row>
    <row r="59" spans="1:12" ht="19.5" customHeight="1" x14ac:dyDescent="0.25"/>
    <row r="60" spans="1:12" s="2" customFormat="1" ht="27" customHeight="1" x14ac:dyDescent="0.4">
      <c r="A60" s="141" t="s">
        <v>75</v>
      </c>
      <c r="B60" s="230">
        <v>50</v>
      </c>
      <c r="C60" s="125"/>
      <c r="D60" s="165" t="s">
        <v>76</v>
      </c>
      <c r="E60" s="164" t="s">
        <v>77</v>
      </c>
      <c r="F60" s="164" t="s">
        <v>47</v>
      </c>
      <c r="G60" s="164" t="s">
        <v>78</v>
      </c>
      <c r="H60" s="144" t="s">
        <v>79</v>
      </c>
      <c r="L60" s="133"/>
    </row>
    <row r="61" spans="1:12" s="2" customFormat="1" ht="24" customHeight="1" x14ac:dyDescent="0.4">
      <c r="A61" s="142" t="s">
        <v>80</v>
      </c>
      <c r="B61" s="231">
        <v>3</v>
      </c>
      <c r="C61" s="379" t="s">
        <v>81</v>
      </c>
      <c r="D61" s="383">
        <f>Lopinavir!D61</f>
        <v>10.9513</v>
      </c>
      <c r="E61" s="195">
        <v>1</v>
      </c>
      <c r="F61" s="341">
        <v>13724924</v>
      </c>
      <c r="G61" s="206">
        <f>IF(ISBLANK(F61),"-",(F61/$D$50*$D$47*$B$69)*$D$58/$D$61)</f>
        <v>21.305830595233985</v>
      </c>
      <c r="H61" s="203">
        <f t="shared" ref="H61:H72" si="0">IF(ISBLANK(F61),"-",G61/$D$56)</f>
        <v>1.0652915297616992</v>
      </c>
      <c r="L61" s="133"/>
    </row>
    <row r="62" spans="1:12" s="2" customFormat="1" ht="26.25" customHeight="1" x14ac:dyDescent="0.4">
      <c r="A62" s="142" t="s">
        <v>82</v>
      </c>
      <c r="B62" s="231">
        <v>50</v>
      </c>
      <c r="C62" s="380"/>
      <c r="D62" s="384"/>
      <c r="E62" s="196">
        <v>2</v>
      </c>
      <c r="F62" s="340">
        <v>13740775</v>
      </c>
      <c r="G62" s="207">
        <f>IF(ISBLANK(F62),"-",(F62/$D$50*$D$47*$B$69)*$D$58/$D$61)</f>
        <v>21.330436831360689</v>
      </c>
      <c r="H62" s="204">
        <f t="shared" si="0"/>
        <v>1.0665218415680344</v>
      </c>
      <c r="L62" s="133"/>
    </row>
    <row r="63" spans="1:12" s="2" customFormat="1" ht="24.75" customHeight="1" x14ac:dyDescent="0.4">
      <c r="A63" s="142" t="s">
        <v>83</v>
      </c>
      <c r="B63" s="231">
        <v>1</v>
      </c>
      <c r="C63" s="380"/>
      <c r="D63" s="384"/>
      <c r="E63" s="196">
        <v>3</v>
      </c>
      <c r="F63" s="340">
        <v>13699556</v>
      </c>
      <c r="G63" s="207">
        <f>IF(ISBLANK(F63),"-",(F63/$D$50*$D$47*$B$69)*$D$58/$D$61)</f>
        <v>21.266450682416984</v>
      </c>
      <c r="H63" s="204">
        <f t="shared" si="0"/>
        <v>1.0633225341208492</v>
      </c>
      <c r="L63" s="133"/>
    </row>
    <row r="64" spans="1:12" ht="27" customHeight="1" x14ac:dyDescent="0.4">
      <c r="A64" s="142" t="s">
        <v>84</v>
      </c>
      <c r="B64" s="231">
        <v>1</v>
      </c>
      <c r="C64" s="381"/>
      <c r="D64" s="385"/>
      <c r="E64" s="197">
        <v>4</v>
      </c>
      <c r="F64" s="342"/>
      <c r="G64" s="207" t="str">
        <f>IF(ISBLANK(F64),"-",(F64/$D$50*$D$47*$B$69)*$D$58/$D$61)</f>
        <v>-</v>
      </c>
      <c r="H64" s="204" t="str">
        <f t="shared" si="0"/>
        <v>-</v>
      </c>
    </row>
    <row r="65" spans="1:11" ht="24.75" customHeight="1" x14ac:dyDescent="0.4">
      <c r="A65" s="142" t="s">
        <v>85</v>
      </c>
      <c r="B65" s="231">
        <v>1</v>
      </c>
      <c r="C65" s="379" t="s">
        <v>86</v>
      </c>
      <c r="D65" s="383">
        <f>Lopinavir!D65</f>
        <v>10.728300000000001</v>
      </c>
      <c r="E65" s="166">
        <v>1</v>
      </c>
      <c r="F65" s="340">
        <v>13553739</v>
      </c>
      <c r="G65" s="206">
        <f>IF(ISBLANK(F65),"-",(F65/$D$50*$D$47*$B$69)*$D$58/$D$65)</f>
        <v>21.477434658136389</v>
      </c>
      <c r="H65" s="203">
        <f t="shared" si="0"/>
        <v>1.0738717329068195</v>
      </c>
    </row>
    <row r="66" spans="1:11" ht="23.25" customHeight="1" x14ac:dyDescent="0.4">
      <c r="A66" s="142" t="s">
        <v>87</v>
      </c>
      <c r="B66" s="231">
        <v>1</v>
      </c>
      <c r="C66" s="380"/>
      <c r="D66" s="384"/>
      <c r="E66" s="167">
        <v>2</v>
      </c>
      <c r="F66" s="340">
        <v>13529637</v>
      </c>
      <c r="G66" s="207">
        <f>IF(ISBLANK(F66),"-",(F66/$D$50*$D$47*$B$69)*$D$58/$D$65)</f>
        <v>21.439242309137313</v>
      </c>
      <c r="H66" s="204">
        <f t="shared" si="0"/>
        <v>1.0719621154568657</v>
      </c>
    </row>
    <row r="67" spans="1:11" ht="24.75" customHeight="1" x14ac:dyDescent="0.4">
      <c r="A67" s="142" t="s">
        <v>88</v>
      </c>
      <c r="B67" s="231">
        <v>1</v>
      </c>
      <c r="C67" s="380"/>
      <c r="D67" s="384"/>
      <c r="E67" s="167">
        <v>3</v>
      </c>
      <c r="F67" s="340">
        <v>13509406</v>
      </c>
      <c r="G67" s="207">
        <f>IF(ISBLANK(F67),"-",(F67/$D$50*$D$47*$B$69)*$D$58/$D$65)</f>
        <v>21.407183998100873</v>
      </c>
      <c r="H67" s="204">
        <f t="shared" si="0"/>
        <v>1.0703591999050437</v>
      </c>
    </row>
    <row r="68" spans="1:11" ht="27" customHeight="1" x14ac:dyDescent="0.4">
      <c r="A68" s="142" t="s">
        <v>89</v>
      </c>
      <c r="B68" s="231">
        <v>1</v>
      </c>
      <c r="C68" s="381"/>
      <c r="D68" s="385"/>
      <c r="E68" s="168">
        <v>4</v>
      </c>
      <c r="F68" s="342"/>
      <c r="G68" s="208" t="str">
        <f>IF(ISBLANK(F68),"-",(F68/$D$50*$D$47*$B$69)*$D$58/$D$65)</f>
        <v>-</v>
      </c>
      <c r="H68" s="205" t="str">
        <f t="shared" si="0"/>
        <v>-</v>
      </c>
    </row>
    <row r="69" spans="1:11" ht="23.25" customHeight="1" x14ac:dyDescent="0.3">
      <c r="A69" s="142" t="s">
        <v>90</v>
      </c>
      <c r="B69" s="209">
        <f>(B68/B67)*(B66/B65)*(B64/B63)*(B62/B61)*B60</f>
        <v>833.33333333333337</v>
      </c>
      <c r="C69" s="379" t="s">
        <v>91</v>
      </c>
      <c r="D69" s="383">
        <f>Lopinavir!D69</f>
        <v>11.0863</v>
      </c>
      <c r="E69" s="166">
        <v>1</v>
      </c>
      <c r="F69" s="341">
        <v>13936262</v>
      </c>
      <c r="G69" s="206">
        <f>IF(ISBLANK(F69),"-",(F69/$D$50*$D$47*$B$69)*$D$58/$D$69)</f>
        <v>21.370460139546484</v>
      </c>
      <c r="H69" s="204">
        <f t="shared" si="0"/>
        <v>1.0685230069773242</v>
      </c>
    </row>
    <row r="70" spans="1:11" ht="22.5" customHeight="1" x14ac:dyDescent="0.4">
      <c r="A70" s="220" t="s">
        <v>92</v>
      </c>
      <c r="B70" s="237">
        <f>(D47*B69)/D56*D58</f>
        <v>10.728244820476977</v>
      </c>
      <c r="C70" s="380"/>
      <c r="D70" s="384"/>
      <c r="E70" s="167">
        <v>2</v>
      </c>
      <c r="F70" s="340">
        <v>13894203</v>
      </c>
      <c r="G70" s="207">
        <f>IF(ISBLANK(F70),"-",(F70/$D$50*$D$47*$B$69)*$D$58/$D$69)</f>
        <v>21.305965070279761</v>
      </c>
      <c r="H70" s="204">
        <f t="shared" si="0"/>
        <v>1.0652982535139881</v>
      </c>
    </row>
    <row r="71" spans="1:11" ht="23.25" customHeight="1" x14ac:dyDescent="0.3">
      <c r="A71" s="363" t="s">
        <v>61</v>
      </c>
      <c r="B71" s="364"/>
      <c r="C71" s="380"/>
      <c r="D71" s="384"/>
      <c r="E71" s="167">
        <v>3</v>
      </c>
      <c r="F71" s="340">
        <v>13895483</v>
      </c>
      <c r="G71" s="207">
        <f>IF(ISBLANK(F71),"-",(F71/$D$50*$D$47*$B$69)*$D$58/$D$69)</f>
        <v>21.307927877019377</v>
      </c>
      <c r="H71" s="204">
        <f t="shared" si="0"/>
        <v>1.065396393850969</v>
      </c>
    </row>
    <row r="72" spans="1:11" ht="23.25" customHeight="1" x14ac:dyDescent="0.4">
      <c r="A72" s="365"/>
      <c r="B72" s="366"/>
      <c r="C72" s="382"/>
      <c r="D72" s="385"/>
      <c r="E72" s="168">
        <v>4</v>
      </c>
      <c r="F72" s="236"/>
      <c r="G72" s="208" t="str">
        <f>IF(ISBLANK(F72),"-",(F72/$D$50*$D$47*$B$69)*$D$58/$D$69)</f>
        <v>-</v>
      </c>
      <c r="H72" s="205" t="str">
        <f t="shared" si="0"/>
        <v>-</v>
      </c>
    </row>
    <row r="73" spans="1:11" ht="26.25" customHeight="1" x14ac:dyDescent="0.4">
      <c r="A73" s="169"/>
      <c r="B73" s="169"/>
      <c r="C73" s="169"/>
      <c r="D73" s="169"/>
      <c r="E73" s="169"/>
      <c r="F73" s="170"/>
      <c r="G73" s="160" t="s">
        <v>54</v>
      </c>
      <c r="H73" s="238">
        <f>AVERAGE(H61:H72)</f>
        <v>1.0678385120068437</v>
      </c>
    </row>
    <row r="74" spans="1:11" ht="26.25" customHeight="1" x14ac:dyDescent="0.4">
      <c r="C74" s="169"/>
      <c r="D74" s="169"/>
      <c r="E74" s="169"/>
      <c r="F74" s="170"/>
      <c r="G74" s="158" t="s">
        <v>67</v>
      </c>
      <c r="H74" s="239">
        <f>STDEV(H61:H72)/H73</f>
        <v>3.3316848048378328E-3</v>
      </c>
    </row>
    <row r="75" spans="1:11" ht="27" customHeight="1" x14ac:dyDescent="0.4">
      <c r="A75" s="169"/>
      <c r="B75" s="169"/>
      <c r="C75" s="170"/>
      <c r="D75" s="171"/>
      <c r="E75" s="171"/>
      <c r="F75" s="170"/>
      <c r="G75" s="159" t="s">
        <v>15</v>
      </c>
      <c r="H75" s="240">
        <f>COUNT(H61:H72)</f>
        <v>9</v>
      </c>
    </row>
    <row r="76" spans="1:11" ht="18.75" x14ac:dyDescent="0.3">
      <c r="A76" s="169"/>
      <c r="B76" s="169"/>
      <c r="C76" s="170"/>
      <c r="D76" s="171"/>
      <c r="E76" s="171"/>
      <c r="F76" s="171"/>
      <c r="G76" s="171"/>
      <c r="H76" s="170"/>
      <c r="I76" s="172"/>
      <c r="J76" s="176"/>
      <c r="K76" s="190"/>
    </row>
    <row r="77" spans="1:11" ht="26.25" customHeight="1" x14ac:dyDescent="0.4">
      <c r="A77" s="129" t="s">
        <v>93</v>
      </c>
      <c r="B77" s="242" t="s">
        <v>94</v>
      </c>
      <c r="C77" s="360" t="str">
        <f>B20</f>
        <v xml:space="preserve">Lopinavir/ Ritonavir </v>
      </c>
      <c r="D77" s="360"/>
      <c r="E77" s="194" t="s">
        <v>95</v>
      </c>
      <c r="F77" s="194"/>
      <c r="G77" s="243">
        <f>H73</f>
        <v>1.0678385120068437</v>
      </c>
      <c r="H77" s="170"/>
      <c r="I77" s="172"/>
      <c r="J77" s="176"/>
      <c r="K77" s="190"/>
    </row>
    <row r="78" spans="1:11" ht="19.5" customHeight="1" x14ac:dyDescent="0.3">
      <c r="A78" s="180"/>
      <c r="B78" s="181"/>
      <c r="C78" s="182"/>
      <c r="D78" s="182"/>
      <c r="E78" s="181"/>
      <c r="F78" s="181"/>
      <c r="G78" s="181"/>
      <c r="H78" s="181"/>
    </row>
    <row r="79" spans="1:11" ht="18.75" x14ac:dyDescent="0.3">
      <c r="B79" s="132" t="s">
        <v>17</v>
      </c>
      <c r="E79" s="170" t="s">
        <v>18</v>
      </c>
      <c r="F79" s="170"/>
      <c r="G79" s="170" t="s">
        <v>19</v>
      </c>
    </row>
    <row r="80" spans="1:11" ht="83.1" customHeight="1" x14ac:dyDescent="0.3">
      <c r="A80" s="176" t="s">
        <v>20</v>
      </c>
      <c r="B80" s="262"/>
      <c r="C80" s="223"/>
      <c r="D80" s="169"/>
      <c r="E80" s="178"/>
      <c r="F80" s="172"/>
      <c r="G80" s="198"/>
      <c r="H80" s="198"/>
      <c r="I80" s="172"/>
    </row>
    <row r="81" spans="1:9" ht="83.1" customHeight="1" x14ac:dyDescent="0.3">
      <c r="A81" s="176" t="s">
        <v>21</v>
      </c>
      <c r="B81" s="224"/>
      <c r="C81" s="224"/>
      <c r="D81" s="186"/>
      <c r="E81" s="179"/>
      <c r="F81" s="172"/>
      <c r="G81" s="199"/>
      <c r="H81" s="199"/>
      <c r="I81" s="194"/>
    </row>
    <row r="82" spans="1:9" ht="18.75" x14ac:dyDescent="0.3">
      <c r="A82" s="169"/>
      <c r="B82" s="170"/>
      <c r="C82" s="171"/>
      <c r="D82" s="171"/>
      <c r="E82" s="171"/>
      <c r="F82" s="171"/>
      <c r="G82" s="170"/>
      <c r="H82" s="170"/>
      <c r="I82" s="172"/>
    </row>
    <row r="83" spans="1:9" ht="18.75" x14ac:dyDescent="0.3">
      <c r="A83" s="169"/>
      <c r="B83" s="169"/>
      <c r="C83" s="170"/>
      <c r="D83" s="171"/>
      <c r="E83" s="171"/>
      <c r="F83" s="171"/>
      <c r="G83" s="171"/>
      <c r="H83" s="170"/>
      <c r="I83" s="172"/>
    </row>
    <row r="84" spans="1:9" ht="18.75" x14ac:dyDescent="0.3">
      <c r="A84" s="169"/>
      <c r="B84" s="169"/>
      <c r="C84" s="170"/>
      <c r="D84" s="171"/>
      <c r="E84" s="171"/>
      <c r="F84" s="171"/>
      <c r="G84" s="171"/>
      <c r="H84" s="170"/>
      <c r="I84" s="172"/>
    </row>
    <row r="85" spans="1:9" ht="18.75" x14ac:dyDescent="0.3">
      <c r="A85" s="169"/>
      <c r="B85" s="169"/>
      <c r="C85" s="170"/>
      <c r="D85" s="171"/>
      <c r="E85" s="171"/>
      <c r="F85" s="171"/>
      <c r="G85" s="171"/>
      <c r="H85" s="170"/>
      <c r="I85" s="172"/>
    </row>
    <row r="86" spans="1:9" ht="18.75" x14ac:dyDescent="0.3">
      <c r="A86" s="169"/>
      <c r="B86" s="169"/>
      <c r="C86" s="170"/>
      <c r="D86" s="171"/>
      <c r="E86" s="171"/>
      <c r="F86" s="171"/>
      <c r="G86" s="171"/>
      <c r="H86" s="170"/>
      <c r="I86" s="172"/>
    </row>
    <row r="87" spans="1:9" ht="18.75" x14ac:dyDescent="0.3">
      <c r="A87" s="169"/>
      <c r="B87" s="169"/>
      <c r="C87" s="170"/>
      <c r="D87" s="171"/>
      <c r="E87" s="171"/>
      <c r="F87" s="171"/>
      <c r="G87" s="171"/>
      <c r="H87" s="170"/>
      <c r="I87" s="172"/>
    </row>
    <row r="88" spans="1:9" ht="18.75" x14ac:dyDescent="0.3">
      <c r="A88" s="169"/>
      <c r="B88" s="169"/>
      <c r="C88" s="170"/>
      <c r="D88" s="171"/>
      <c r="E88" s="171"/>
      <c r="F88" s="171"/>
      <c r="G88" s="171"/>
      <c r="H88" s="170"/>
      <c r="I88" s="172"/>
    </row>
    <row r="89" spans="1:9" ht="18.75" x14ac:dyDescent="0.3">
      <c r="A89" s="169"/>
      <c r="B89" s="169"/>
      <c r="C89" s="170"/>
      <c r="D89" s="171"/>
      <c r="E89" s="171"/>
      <c r="F89" s="171"/>
      <c r="G89" s="171"/>
      <c r="H89" s="170"/>
      <c r="I89" s="172"/>
    </row>
    <row r="90" spans="1:9" ht="18.75" x14ac:dyDescent="0.3">
      <c r="A90" s="169"/>
      <c r="B90" s="169"/>
      <c r="C90" s="170"/>
      <c r="D90" s="171"/>
      <c r="E90" s="171"/>
      <c r="F90" s="171"/>
      <c r="G90" s="171"/>
      <c r="H90" s="170"/>
      <c r="I90" s="172"/>
    </row>
    <row r="250" spans="1:1" x14ac:dyDescent="0.25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Relative density</vt:lpstr>
      <vt:lpstr>Lopinavir</vt:lpstr>
      <vt:lpstr>Ritonavir</vt:lpstr>
      <vt:lpstr>Lopinavir!Print_Area</vt:lpstr>
      <vt:lpstr>'Relative density'!Print_Area</vt:lpstr>
      <vt:lpstr>Ritonavir!Print_Area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2016-06-24T07:52:09Z</cp:lastPrinted>
  <dcterms:created xsi:type="dcterms:W3CDTF">2005-07-05T10:19:27Z</dcterms:created>
  <dcterms:modified xsi:type="dcterms:W3CDTF">2016-06-28T13:59:03Z</dcterms:modified>
</cp:coreProperties>
</file>