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0" yWindow="0" windowWidth="20490" windowHeight="7755" activeTab="5"/>
  </bookViews>
  <sheets>
    <sheet name="sst p" sheetId="6" r:id="rId1"/>
    <sheet name="sst t" sheetId="5" r:id="rId2"/>
    <sheet name="SST n" sheetId="1" r:id="rId3"/>
    <sheet name="Niacinamide" sheetId="2" r:id="rId4"/>
    <sheet name="Thiamine HCl" sheetId="3" r:id="rId5"/>
    <sheet name="Pyridoxine HCl" sheetId="4" r:id="rId6"/>
  </sheets>
  <calcPr calcId="15251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75" i="4" l="1"/>
  <c r="H70" i="4"/>
  <c r="G70" i="4"/>
  <c r="G69" i="4"/>
  <c r="H69" i="4" s="1"/>
  <c r="H68" i="4"/>
  <c r="G68" i="4"/>
  <c r="G67" i="4"/>
  <c r="H67" i="4" s="1"/>
  <c r="B67" i="4"/>
  <c r="B68" i="4" s="1"/>
  <c r="H66" i="4"/>
  <c r="G66" i="4"/>
  <c r="G65" i="4"/>
  <c r="H65" i="4" s="1"/>
  <c r="H64" i="4"/>
  <c r="G64" i="4"/>
  <c r="H63" i="4"/>
  <c r="G63" i="4"/>
  <c r="H62" i="4"/>
  <c r="G62" i="4"/>
  <c r="G61" i="4"/>
  <c r="H61" i="4" s="1"/>
  <c r="G60" i="4"/>
  <c r="H60" i="4" s="1"/>
  <c r="G59" i="4"/>
  <c r="H59" i="4" s="1"/>
  <c r="E56" i="4"/>
  <c r="B55" i="4"/>
  <c r="B45" i="4"/>
  <c r="D48" i="4" s="1"/>
  <c r="D49" i="4" s="1"/>
  <c r="F42" i="4"/>
  <c r="D42" i="4"/>
  <c r="G41" i="4"/>
  <c r="E41" i="4"/>
  <c r="G40" i="4"/>
  <c r="E40" i="4"/>
  <c r="G39" i="4"/>
  <c r="E39" i="4"/>
  <c r="G38" i="4"/>
  <c r="E38" i="4"/>
  <c r="B34" i="4"/>
  <c r="D44" i="4" s="1"/>
  <c r="B30" i="4"/>
  <c r="C75" i="3"/>
  <c r="H70" i="3"/>
  <c r="G70" i="3"/>
  <c r="G69" i="3"/>
  <c r="H69" i="3" s="1"/>
  <c r="G68" i="3"/>
  <c r="H68" i="3" s="1"/>
  <c r="G67" i="3"/>
  <c r="H67" i="3" s="1"/>
  <c r="B67" i="3"/>
  <c r="B68" i="3" s="1"/>
  <c r="H66" i="3"/>
  <c r="G66" i="3"/>
  <c r="G65" i="3"/>
  <c r="H65" i="3" s="1"/>
  <c r="G64" i="3"/>
  <c r="H64" i="3" s="1"/>
  <c r="G63" i="3"/>
  <c r="H63" i="3" s="1"/>
  <c r="H62" i="3"/>
  <c r="G62" i="3"/>
  <c r="H61" i="3"/>
  <c r="G61" i="3"/>
  <c r="G60" i="3"/>
  <c r="H60" i="3" s="1"/>
  <c r="G59" i="3"/>
  <c r="H59" i="3" s="1"/>
  <c r="E56" i="3"/>
  <c r="B55" i="3"/>
  <c r="B45" i="3"/>
  <c r="D48" i="3" s="1"/>
  <c r="D49" i="3" s="1"/>
  <c r="F42" i="3"/>
  <c r="D42" i="3"/>
  <c r="G41" i="3"/>
  <c r="E41" i="3"/>
  <c r="G40" i="3"/>
  <c r="E40" i="3"/>
  <c r="G39" i="3"/>
  <c r="E39" i="3"/>
  <c r="B34" i="3"/>
  <c r="F44" i="3" s="1"/>
  <c r="B30" i="3"/>
  <c r="C75" i="2"/>
  <c r="H70" i="2"/>
  <c r="G70" i="2"/>
  <c r="G69" i="2"/>
  <c r="H69" i="2" s="1"/>
  <c r="G68" i="2"/>
  <c r="H68" i="2" s="1"/>
  <c r="G67" i="2"/>
  <c r="H67" i="2" s="1"/>
  <c r="B67" i="2"/>
  <c r="B68" i="2" s="1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G59" i="2"/>
  <c r="H59" i="2" s="1"/>
  <c r="E56" i="2"/>
  <c r="B55" i="2"/>
  <c r="B45" i="2"/>
  <c r="D48" i="2" s="1"/>
  <c r="D49" i="2" s="1"/>
  <c r="F44" i="2"/>
  <c r="F42" i="2"/>
  <c r="D42" i="2"/>
  <c r="G41" i="2"/>
  <c r="E41" i="2"/>
  <c r="G40" i="2"/>
  <c r="E40" i="2"/>
  <c r="G39" i="2"/>
  <c r="E39" i="2"/>
  <c r="G38" i="2"/>
  <c r="E38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42" i="4" l="1"/>
  <c r="D45" i="4"/>
  <c r="D46" i="4" s="1"/>
  <c r="D52" i="4"/>
  <c r="H71" i="4"/>
  <c r="G75" i="4" s="1"/>
  <c r="D50" i="4"/>
  <c r="D51" i="4" s="1"/>
  <c r="E38" i="3"/>
  <c r="D50" i="3" s="1"/>
  <c r="D51" i="3" s="1"/>
  <c r="G38" i="3"/>
  <c r="G42" i="3" s="1"/>
  <c r="F45" i="3"/>
  <c r="F46" i="3" s="1"/>
  <c r="H71" i="3"/>
  <c r="H72" i="3" s="1"/>
  <c r="H73" i="3"/>
  <c r="H71" i="2"/>
  <c r="G75" i="2" s="1"/>
  <c r="E42" i="2"/>
  <c r="D50" i="2"/>
  <c r="D51" i="2" s="1"/>
  <c r="D52" i="2"/>
  <c r="H73" i="2"/>
  <c r="D45" i="2"/>
  <c r="D46" i="2" s="1"/>
  <c r="F45" i="2"/>
  <c r="F46" i="2" s="1"/>
  <c r="G42" i="2"/>
  <c r="D44" i="3"/>
  <c r="D45" i="3" s="1"/>
  <c r="D46" i="3" s="1"/>
  <c r="F44" i="4"/>
  <c r="F45" i="4" s="1"/>
  <c r="F46" i="4" s="1"/>
  <c r="H73" i="4"/>
  <c r="G42" i="4"/>
  <c r="H72" i="4" l="1"/>
  <c r="D52" i="3"/>
  <c r="E42" i="3"/>
  <c r="G75" i="3"/>
  <c r="H72" i="2"/>
</calcChain>
</file>

<file path=xl/sharedStrings.xml><?xml version="1.0" encoding="utf-8"?>
<sst xmlns="http://schemas.openxmlformats.org/spreadsheetml/2006/main" count="421" uniqueCount="109">
  <si>
    <t>HPLC System Suitability Report</t>
  </si>
  <si>
    <t>Analysis Data</t>
  </si>
  <si>
    <t>Assay</t>
  </si>
  <si>
    <t>Sample(s)</t>
  </si>
  <si>
    <t>Reference Substance:</t>
  </si>
  <si>
    <t>ENVIT INJECTION 100 ML</t>
  </si>
  <si>
    <t>% age Purity:</t>
  </si>
  <si>
    <t>NDQD2016061185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</si>
  <si>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</si>
  <si>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</si>
  <si>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</si>
  <si>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</si>
  <si>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</si>
  <si>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</si>
  <si>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</si>
  <si>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</si>
  <si>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</si>
  <si>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</si>
  <si>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</si>
  <si>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</si>
  <si>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</si>
  <si>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</si>
  <si>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</si>
  <si>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</si>
  <si>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</si>
  <si>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</si>
  <si>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</si>
  <si>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</si>
  <si>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</si>
  <si>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</si>
  <si>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</si>
  <si>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</si>
  <si>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</si>
  <si>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</si>
  <si>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</si>
  <si>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</si>
  <si>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</si>
  <si>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</si>
  <si>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</si>
  <si>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</si>
  <si>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</si>
  <si>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</si>
  <si>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</si>
  <si>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</si>
  <si>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</si>
  <si>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</si>
  <si>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</si>
  <si>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</si>
  <si>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</si>
  <si>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</si>
  <si>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</si>
  <si>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</si>
  <si>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</si>
  <si>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</si>
  <si>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</si>
  <si>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</si>
  <si>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</si>
  <si>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</si>
  <si>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</si>
  <si>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</si>
  <si>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</si>
  <si>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</si>
  <si>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</si>
  <si>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</si>
  <si>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</si>
  <si>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</si>
  <si>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</si>
  <si>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</si>
  <si>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</si>
  <si>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</si>
  <si>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</si>
  <si>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</si>
  <si>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</si>
  <si>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</si>
  <si>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</si>
  <si>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</si>
  <si>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</si>
  <si>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</si>
  <si>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</si>
  <si>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</si>
  <si>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</si>
  <si>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</si>
  <si>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</si>
  <si>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</si>
  <si>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</si>
  <si>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</si>
  <si>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</si>
  <si>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</si>
  <si>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</si>
  <si>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</si>
  <si>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</si>
  <si>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</si>
  <si>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</si>
  <si>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</si>
  <si>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</si>
  <si>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</si>
  <si>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</si>
  <si>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</si>
  <si>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Niacinamide</t>
  </si>
  <si>
    <t>Niacinamide 10mg/Ml</t>
  </si>
  <si>
    <t>N12-1</t>
  </si>
  <si>
    <t>Thiamine HCl</t>
  </si>
  <si>
    <t>Thiamine HCl 10mg/Ml</t>
  </si>
  <si>
    <t>T26-2</t>
  </si>
  <si>
    <t>Pyridoxine HCl</t>
  </si>
  <si>
    <t>Pyridoxine HCl 5mg/Ml</t>
  </si>
  <si>
    <t>P20-1</t>
  </si>
  <si>
    <t>Bugigi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</si>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</sst>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8" fillId="2" borderId="0"/>
  </cellStyleXfs>
  <cellXfs count="4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1" fillId="2" borderId="10" xfId="0" applyFont="1" applyFill="1" applyBorder="1" applyAlignment="1">
      <alignment horizontal="center"/>
    </xf>
    <xf numFmtId="167" fontId="19" fillId="3" borderId="0" xfId="1" applyNumberFormat="1" applyFont="1" applyFill="1" applyAlignment="1" applyProtection="1">
      <alignment horizontal="left" vertic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15" fontId="10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14" fontId="2" fillId="2" borderId="7" xfId="0" applyNumberFormat="1" applyFont="1" applyFill="1" applyBorder="1"/>
    <xf numFmtId="14" fontId="8" fillId="2" borderId="7" xfId="0" applyNumberFormat="1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4" xfId="1"/>
  </cellStyles>
  <dxfs count="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E60" sqref="E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83" t="s">
        <v>0</v>
      </c>
      <c r="B15" s="383"/>
      <c r="C15" s="383"/>
      <c r="D15" s="383"/>
      <c r="E15" s="38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C18" s="36"/>
      <c r="D18" s="36"/>
      <c r="E18" s="36"/>
    </row>
    <row r="19" spans="1:5" ht="16.5" customHeight="1" x14ac:dyDescent="0.3">
      <c r="A19" s="11" t="s">
        <v>6</v>
      </c>
      <c r="B19" s="12"/>
      <c r="C19" s="36"/>
      <c r="D19" s="36"/>
      <c r="E19" s="36"/>
    </row>
    <row r="20" spans="1:5" ht="16.5" customHeight="1" x14ac:dyDescent="0.3">
      <c r="A20" s="8" t="s">
        <v>8</v>
      </c>
      <c r="B20" s="12"/>
      <c r="C20" s="36"/>
      <c r="D20" s="36"/>
      <c r="E20" s="36"/>
    </row>
    <row r="21" spans="1:5" ht="16.5" customHeight="1" x14ac:dyDescent="0.3">
      <c r="A21" s="8" t="s">
        <v>9</v>
      </c>
      <c r="B21" s="13"/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10090116</v>
      </c>
      <c r="C24" s="18">
        <v>5472.4</v>
      </c>
      <c r="D24" s="19">
        <v>1.1000000000000001</v>
      </c>
      <c r="E24" s="20">
        <v>4.2</v>
      </c>
    </row>
    <row r="25" spans="1:5" ht="16.5" customHeight="1" x14ac:dyDescent="0.3">
      <c r="A25" s="17">
        <v>2</v>
      </c>
      <c r="B25" s="18">
        <v>10016875</v>
      </c>
      <c r="C25" s="18">
        <v>5515.2</v>
      </c>
      <c r="D25" s="19">
        <v>1</v>
      </c>
      <c r="E25" s="19">
        <v>4.3</v>
      </c>
    </row>
    <row r="26" spans="1:5" ht="16.5" customHeight="1" x14ac:dyDescent="0.3">
      <c r="A26" s="17">
        <v>3</v>
      </c>
      <c r="B26" s="18">
        <v>10042605</v>
      </c>
      <c r="C26" s="18">
        <v>5549.3</v>
      </c>
      <c r="D26" s="19">
        <v>1.1000000000000001</v>
      </c>
      <c r="E26" s="19">
        <v>4.2</v>
      </c>
    </row>
    <row r="27" spans="1:5" ht="16.5" customHeight="1" x14ac:dyDescent="0.3">
      <c r="A27" s="17">
        <v>4</v>
      </c>
      <c r="B27" s="18">
        <v>10022764</v>
      </c>
      <c r="C27" s="18">
        <v>5546.3</v>
      </c>
      <c r="D27" s="19">
        <v>1</v>
      </c>
      <c r="E27" s="19">
        <v>4.3</v>
      </c>
    </row>
    <row r="28" spans="1:5" ht="16.5" customHeight="1" x14ac:dyDescent="0.3">
      <c r="A28" s="17">
        <v>5</v>
      </c>
      <c r="B28" s="18">
        <v>10110373</v>
      </c>
      <c r="C28" s="18">
        <v>5573.6</v>
      </c>
      <c r="D28" s="19">
        <v>1</v>
      </c>
      <c r="E28" s="19">
        <v>4.2</v>
      </c>
    </row>
    <row r="29" spans="1:5" ht="16.5" customHeight="1" x14ac:dyDescent="0.3">
      <c r="A29" s="17">
        <v>6</v>
      </c>
      <c r="B29" s="21">
        <v>10097228</v>
      </c>
      <c r="C29" s="21">
        <v>5602.2</v>
      </c>
      <c r="D29" s="22">
        <v>1.1000000000000001</v>
      </c>
      <c r="E29" s="22">
        <v>4.2</v>
      </c>
    </row>
    <row r="30" spans="1:5" ht="16.5" customHeight="1" x14ac:dyDescent="0.3">
      <c r="A30" s="23" t="s">
        <v>15</v>
      </c>
      <c r="B30" s="24">
        <f>AVERAGE(B24:B29)</f>
        <v>10063326.833333334</v>
      </c>
      <c r="C30" s="25">
        <f>AVERAGE(C24:C29)</f>
        <v>5543.1666666666652</v>
      </c>
      <c r="D30" s="26">
        <f>AVERAGE(D24:D29)</f>
        <v>1.05</v>
      </c>
      <c r="E30" s="26">
        <f>AVERAGE(E24:E29)</f>
        <v>4.2333333333333334</v>
      </c>
    </row>
    <row r="31" spans="1:5" ht="16.5" customHeight="1" x14ac:dyDescent="0.3">
      <c r="A31" s="27" t="s">
        <v>16</v>
      </c>
      <c r="B31" s="28">
        <f>(STDEV(B24:B29)/B30)</f>
        <v>4.0517917137602262E-3</v>
      </c>
      <c r="C31" s="29"/>
      <c r="D31" s="29"/>
      <c r="E31" s="30"/>
    </row>
    <row r="32" spans="1:5" s="4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11"/>
      <c r="B35" s="40" t="s">
        <v>20</v>
      </c>
      <c r="C35" s="39"/>
      <c r="D35" s="39"/>
      <c r="E35" s="39"/>
    </row>
    <row r="36" spans="1:5" ht="16.5" customHeight="1" x14ac:dyDescent="0.3">
      <c r="A36" s="11"/>
      <c r="B36" s="40" t="s">
        <v>21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22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9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11"/>
      <c r="B56" s="40" t="s">
        <v>20</v>
      </c>
      <c r="C56" s="39"/>
      <c r="D56" s="39"/>
      <c r="E56" s="39"/>
    </row>
    <row r="57" spans="1:7" ht="16.5" customHeight="1" x14ac:dyDescent="0.3">
      <c r="A57" s="11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84" t="s">
        <v>23</v>
      </c>
      <c r="C59" s="384"/>
      <c r="E59" s="379" t="s">
        <v>24</v>
      </c>
      <c r="F59" s="46"/>
      <c r="G59" s="379" t="s">
        <v>25</v>
      </c>
    </row>
    <row r="60" spans="1:7" ht="15" customHeight="1" x14ac:dyDescent="0.3">
      <c r="A60" s="47" t="s">
        <v>26</v>
      </c>
      <c r="B60" s="49" t="s">
        <v>107</v>
      </c>
      <c r="C60" s="49"/>
      <c r="E60" s="418">
        <v>42377</v>
      </c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9" workbookViewId="0">
      <selection activeCell="E60" sqref="E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83" t="s">
        <v>0</v>
      </c>
      <c r="B15" s="383"/>
      <c r="C15" s="383"/>
      <c r="D15" s="383"/>
      <c r="E15" s="38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C18" s="36"/>
      <c r="D18" s="36"/>
      <c r="E18" s="36"/>
    </row>
    <row r="19" spans="1:5" ht="16.5" customHeight="1" x14ac:dyDescent="0.3">
      <c r="A19" s="11" t="s">
        <v>6</v>
      </c>
      <c r="B19" s="12"/>
      <c r="C19" s="36"/>
      <c r="D19" s="36"/>
      <c r="E19" s="36"/>
    </row>
    <row r="20" spans="1:5" ht="16.5" customHeight="1" x14ac:dyDescent="0.3">
      <c r="A20" s="8" t="s">
        <v>8</v>
      </c>
      <c r="B20" s="12"/>
      <c r="C20" s="36"/>
      <c r="D20" s="36"/>
      <c r="E20" s="36"/>
    </row>
    <row r="21" spans="1:5" ht="16.5" customHeight="1" x14ac:dyDescent="0.3">
      <c r="A21" s="8" t="s">
        <v>9</v>
      </c>
      <c r="B21" s="13"/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21414315</v>
      </c>
      <c r="C24" s="18">
        <v>4719</v>
      </c>
      <c r="D24" s="19">
        <v>1.1000000000000001</v>
      </c>
      <c r="E24" s="20">
        <v>8.1999999999999993</v>
      </c>
    </row>
    <row r="25" spans="1:5" ht="16.5" customHeight="1" x14ac:dyDescent="0.3">
      <c r="A25" s="17">
        <v>2</v>
      </c>
      <c r="B25" s="18">
        <v>21245121</v>
      </c>
      <c r="C25" s="18">
        <v>4746.2</v>
      </c>
      <c r="D25" s="19">
        <v>1.1000000000000001</v>
      </c>
      <c r="E25" s="19">
        <v>8.1999999999999993</v>
      </c>
    </row>
    <row r="26" spans="1:5" ht="16.5" customHeight="1" x14ac:dyDescent="0.3">
      <c r="A26" s="17">
        <v>3</v>
      </c>
      <c r="B26" s="18">
        <v>21352046</v>
      </c>
      <c r="C26" s="18">
        <v>4769.2</v>
      </c>
      <c r="D26" s="19">
        <v>1.1000000000000001</v>
      </c>
      <c r="E26" s="19">
        <v>8.1999999999999993</v>
      </c>
    </row>
    <row r="27" spans="1:5" ht="16.5" customHeight="1" x14ac:dyDescent="0.3">
      <c r="A27" s="17">
        <v>4</v>
      </c>
      <c r="B27" s="18">
        <v>21345398</v>
      </c>
      <c r="C27" s="18">
        <v>4765.3999999999996</v>
      </c>
      <c r="D27" s="19">
        <v>1</v>
      </c>
      <c r="E27" s="19">
        <v>8.1999999999999993</v>
      </c>
    </row>
    <row r="28" spans="1:5" ht="16.5" customHeight="1" x14ac:dyDescent="0.3">
      <c r="A28" s="17">
        <v>5</v>
      </c>
      <c r="B28" s="18">
        <v>21531251</v>
      </c>
      <c r="C28" s="18">
        <v>4807.8999999999996</v>
      </c>
      <c r="D28" s="19">
        <v>1.1000000000000001</v>
      </c>
      <c r="E28" s="19">
        <v>8.1999999999999993</v>
      </c>
    </row>
    <row r="29" spans="1:5" ht="16.5" customHeight="1" x14ac:dyDescent="0.3">
      <c r="A29" s="17">
        <v>6</v>
      </c>
      <c r="B29" s="21">
        <v>21464765</v>
      </c>
      <c r="C29" s="21">
        <v>4825.8999999999996</v>
      </c>
      <c r="D29" s="22">
        <v>1.1000000000000001</v>
      </c>
      <c r="E29" s="22">
        <v>8.1</v>
      </c>
    </row>
    <row r="30" spans="1:5" ht="16.5" customHeight="1" x14ac:dyDescent="0.3">
      <c r="A30" s="23" t="s">
        <v>15</v>
      </c>
      <c r="B30" s="24">
        <f>AVERAGE(B24:B29)</f>
        <v>21392149.333333332</v>
      </c>
      <c r="C30" s="25">
        <f>AVERAGE(C24:C29)</f>
        <v>4772.2666666666673</v>
      </c>
      <c r="D30" s="26">
        <f>AVERAGE(D24:D29)</f>
        <v>1.0833333333333333</v>
      </c>
      <c r="E30" s="26">
        <f>AVERAGE(E24:E29)</f>
        <v>8.1833333333333336</v>
      </c>
    </row>
    <row r="31" spans="1:5" ht="16.5" customHeight="1" x14ac:dyDescent="0.3">
      <c r="A31" s="27" t="s">
        <v>16</v>
      </c>
      <c r="B31" s="28">
        <f>(STDEV(B24:B29)/B30)</f>
        <v>4.6990860393907874E-3</v>
      </c>
      <c r="C31" s="29"/>
      <c r="D31" s="29"/>
      <c r="E31" s="30"/>
    </row>
    <row r="32" spans="1:5" s="4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11"/>
      <c r="B35" s="40" t="s">
        <v>20</v>
      </c>
      <c r="C35" s="39"/>
      <c r="D35" s="39"/>
      <c r="E35" s="39"/>
    </row>
    <row r="36" spans="1:5" ht="16.5" customHeight="1" x14ac:dyDescent="0.3">
      <c r="A36" s="11"/>
      <c r="B36" s="40" t="s">
        <v>21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22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9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11"/>
      <c r="B56" s="40" t="s">
        <v>20</v>
      </c>
      <c r="C56" s="39"/>
      <c r="D56" s="39"/>
      <c r="E56" s="39"/>
    </row>
    <row r="57" spans="1:7" ht="16.5" customHeight="1" x14ac:dyDescent="0.3">
      <c r="A57" s="11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84" t="s">
        <v>23</v>
      </c>
      <c r="C59" s="384"/>
      <c r="E59" s="379" t="s">
        <v>24</v>
      </c>
      <c r="F59" s="46"/>
      <c r="G59" s="379" t="s">
        <v>25</v>
      </c>
    </row>
    <row r="60" spans="1:7" ht="15" customHeight="1" x14ac:dyDescent="0.3">
      <c r="A60" s="47" t="s">
        <v>26</v>
      </c>
      <c r="B60" s="49" t="s">
        <v>107</v>
      </c>
      <c r="C60" s="49"/>
      <c r="E60" s="418">
        <v>42377</v>
      </c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E60" sqref="E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83" t="s">
        <v>0</v>
      </c>
      <c r="B15" s="383"/>
      <c r="C15" s="383"/>
      <c r="D15" s="383"/>
      <c r="E15" s="3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8</v>
      </c>
      <c r="B20" s="12"/>
      <c r="C20" s="10"/>
      <c r="D20" s="10"/>
      <c r="E20" s="10"/>
    </row>
    <row r="21" spans="1:6" ht="16.5" customHeight="1" x14ac:dyDescent="0.3">
      <c r="A21" s="7" t="s">
        <v>9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6998798</v>
      </c>
      <c r="C24" s="18">
        <v>4771</v>
      </c>
      <c r="D24" s="19">
        <v>1.1000000000000001</v>
      </c>
      <c r="E24" s="20">
        <v>2.8</v>
      </c>
    </row>
    <row r="25" spans="1:6" ht="16.5" customHeight="1" x14ac:dyDescent="0.3">
      <c r="A25" s="17">
        <v>2</v>
      </c>
      <c r="B25" s="18">
        <v>6947837</v>
      </c>
      <c r="C25" s="18">
        <v>4826.3999999999996</v>
      </c>
      <c r="D25" s="19">
        <v>1.1000000000000001</v>
      </c>
      <c r="E25" s="19">
        <v>2.8</v>
      </c>
    </row>
    <row r="26" spans="1:6" ht="16.5" customHeight="1" x14ac:dyDescent="0.3">
      <c r="A26" s="17">
        <v>3</v>
      </c>
      <c r="B26" s="18">
        <v>6967811</v>
      </c>
      <c r="C26" s="18">
        <v>4829.8999999999996</v>
      </c>
      <c r="D26" s="19">
        <v>1.2</v>
      </c>
      <c r="E26" s="19">
        <v>2.8</v>
      </c>
    </row>
    <row r="27" spans="1:6" ht="16.5" customHeight="1" x14ac:dyDescent="0.3">
      <c r="A27" s="17">
        <v>4</v>
      </c>
      <c r="B27" s="18">
        <v>6959003</v>
      </c>
      <c r="C27" s="18">
        <v>4804.8</v>
      </c>
      <c r="D27" s="19">
        <v>1.2</v>
      </c>
      <c r="E27" s="19">
        <v>2.8</v>
      </c>
    </row>
    <row r="28" spans="1:6" ht="16.5" customHeight="1" x14ac:dyDescent="0.3">
      <c r="A28" s="17">
        <v>5</v>
      </c>
      <c r="B28" s="18">
        <v>7019115</v>
      </c>
      <c r="C28" s="18">
        <v>4837.1000000000004</v>
      </c>
      <c r="D28" s="19">
        <v>1.2</v>
      </c>
      <c r="E28" s="19">
        <v>2.8</v>
      </c>
    </row>
    <row r="29" spans="1:6" ht="16.5" customHeight="1" x14ac:dyDescent="0.3">
      <c r="A29" s="17">
        <v>6</v>
      </c>
      <c r="B29" s="21">
        <v>7005229</v>
      </c>
      <c r="C29" s="21">
        <v>4880.3</v>
      </c>
      <c r="D29" s="22">
        <v>1.2</v>
      </c>
      <c r="E29" s="22">
        <v>2.8</v>
      </c>
    </row>
    <row r="30" spans="1:6" ht="16.5" customHeight="1" x14ac:dyDescent="0.3">
      <c r="A30" s="23" t="s">
        <v>15</v>
      </c>
      <c r="B30" s="24">
        <f>AVERAGE(B24:B29)</f>
        <v>6982965.5</v>
      </c>
      <c r="C30" s="25">
        <f>AVERAGE(C24:C29)</f>
        <v>4824.9166666666661</v>
      </c>
      <c r="D30" s="26">
        <f>AVERAGE(D24:D29)</f>
        <v>1.1666666666666667</v>
      </c>
      <c r="E30" s="26">
        <f>AVERAGE(E24:E29)</f>
        <v>2.8000000000000003</v>
      </c>
    </row>
    <row r="31" spans="1:6" ht="16.5" customHeight="1" x14ac:dyDescent="0.3">
      <c r="A31" s="27" t="s">
        <v>16</v>
      </c>
      <c r="B31" s="28">
        <f>(STDEV(B24:B29)/B30)</f>
        <v>4.0962767515146962E-3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84" t="s">
        <v>23</v>
      </c>
      <c r="C59" s="384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 t="s">
        <v>107</v>
      </c>
      <c r="C60" s="48"/>
      <c r="E60" s="418">
        <v>42377</v>
      </c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58" zoomScale="60" zoomScaleNormal="55" workbookViewId="0">
      <selection activeCell="B78" sqref="B78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385" t="s">
        <v>28</v>
      </c>
      <c r="B1" s="385"/>
      <c r="C1" s="385"/>
      <c r="D1" s="385"/>
      <c r="E1" s="385"/>
      <c r="F1" s="385"/>
      <c r="G1" s="385"/>
      <c r="H1" s="385"/>
    </row>
    <row r="2" spans="1:8" x14ac:dyDescent="0.2">
      <c r="A2" s="385"/>
      <c r="B2" s="385"/>
      <c r="C2" s="385"/>
      <c r="D2" s="385"/>
      <c r="E2" s="385"/>
      <c r="F2" s="385"/>
      <c r="G2" s="385"/>
      <c r="H2" s="385"/>
    </row>
    <row r="3" spans="1:8" x14ac:dyDescent="0.2">
      <c r="A3" s="385"/>
      <c r="B3" s="385"/>
      <c r="C3" s="385"/>
      <c r="D3" s="385"/>
      <c r="E3" s="385"/>
      <c r="F3" s="385"/>
      <c r="G3" s="385"/>
      <c r="H3" s="385"/>
    </row>
    <row r="4" spans="1:8" x14ac:dyDescent="0.2">
      <c r="A4" s="385"/>
      <c r="B4" s="385"/>
      <c r="C4" s="385"/>
      <c r="D4" s="385"/>
      <c r="E4" s="385"/>
      <c r="F4" s="385"/>
      <c r="G4" s="385"/>
      <c r="H4" s="385"/>
    </row>
    <row r="5" spans="1:8" x14ac:dyDescent="0.2">
      <c r="A5" s="385"/>
      <c r="B5" s="385"/>
      <c r="C5" s="385"/>
      <c r="D5" s="385"/>
      <c r="E5" s="385"/>
      <c r="F5" s="385"/>
      <c r="G5" s="385"/>
      <c r="H5" s="385"/>
    </row>
    <row r="6" spans="1:8" x14ac:dyDescent="0.2">
      <c r="A6" s="385"/>
      <c r="B6" s="385"/>
      <c r="C6" s="385"/>
      <c r="D6" s="385"/>
      <c r="E6" s="385"/>
      <c r="F6" s="385"/>
      <c r="G6" s="385"/>
      <c r="H6" s="385"/>
    </row>
    <row r="7" spans="1:8" x14ac:dyDescent="0.2">
      <c r="A7" s="385"/>
      <c r="B7" s="385"/>
      <c r="C7" s="385"/>
      <c r="D7" s="385"/>
      <c r="E7" s="385"/>
      <c r="F7" s="385"/>
      <c r="G7" s="385"/>
      <c r="H7" s="385"/>
    </row>
    <row r="8" spans="1:8" x14ac:dyDescent="0.2">
      <c r="A8" s="386" t="s">
        <v>29</v>
      </c>
      <c r="B8" s="386"/>
      <c r="C8" s="386"/>
      <c r="D8" s="386"/>
      <c r="E8" s="386"/>
      <c r="F8" s="386"/>
      <c r="G8" s="386"/>
      <c r="H8" s="386"/>
    </row>
    <row r="9" spans="1:8" x14ac:dyDescent="0.2">
      <c r="A9" s="386"/>
      <c r="B9" s="386"/>
      <c r="C9" s="386"/>
      <c r="D9" s="386"/>
      <c r="E9" s="386"/>
      <c r="F9" s="386"/>
      <c r="G9" s="386"/>
      <c r="H9" s="386"/>
    </row>
    <row r="10" spans="1:8" x14ac:dyDescent="0.2">
      <c r="A10" s="386"/>
      <c r="B10" s="386"/>
      <c r="C10" s="386"/>
      <c r="D10" s="386"/>
      <c r="E10" s="386"/>
      <c r="F10" s="386"/>
      <c r="G10" s="386"/>
      <c r="H10" s="386"/>
    </row>
    <row r="11" spans="1:8" x14ac:dyDescent="0.2">
      <c r="A11" s="386"/>
      <c r="B11" s="386"/>
      <c r="C11" s="386"/>
      <c r="D11" s="386"/>
      <c r="E11" s="386"/>
      <c r="F11" s="386"/>
      <c r="G11" s="386"/>
      <c r="H11" s="386"/>
    </row>
    <row r="12" spans="1:8" x14ac:dyDescent="0.2">
      <c r="A12" s="386"/>
      <c r="B12" s="386"/>
      <c r="C12" s="386"/>
      <c r="D12" s="386"/>
      <c r="E12" s="386"/>
      <c r="F12" s="386"/>
      <c r="G12" s="386"/>
      <c r="H12" s="386"/>
    </row>
    <row r="13" spans="1:8" x14ac:dyDescent="0.2">
      <c r="A13" s="386"/>
      <c r="B13" s="386"/>
      <c r="C13" s="386"/>
      <c r="D13" s="386"/>
      <c r="E13" s="386"/>
      <c r="F13" s="386"/>
      <c r="G13" s="386"/>
      <c r="H13" s="386"/>
    </row>
    <row r="14" spans="1:8" x14ac:dyDescent="0.2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391" t="s">
        <v>30</v>
      </c>
      <c r="B16" s="392"/>
      <c r="C16" s="392"/>
      <c r="D16" s="392"/>
      <c r="E16" s="392"/>
      <c r="F16" s="392"/>
      <c r="G16" s="392"/>
      <c r="H16" s="393"/>
    </row>
    <row r="17" spans="1:8" ht="18.75" customHeight="1" x14ac:dyDescent="0.3">
      <c r="A17" s="53" t="s">
        <v>31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32</v>
      </c>
      <c r="B18" s="394" t="s">
        <v>5</v>
      </c>
      <c r="C18" s="394"/>
      <c r="D18" s="394"/>
      <c r="E18" s="394"/>
      <c r="F18" s="52"/>
      <c r="G18" s="52"/>
      <c r="H18" s="52"/>
    </row>
    <row r="19" spans="1:8" ht="26.25" customHeight="1" x14ac:dyDescent="0.4">
      <c r="A19" s="54" t="s">
        <v>33</v>
      </c>
      <c r="B19" s="56" t="s">
        <v>7</v>
      </c>
      <c r="C19" s="160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34</v>
      </c>
      <c r="B20" s="56" t="s">
        <v>98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35</v>
      </c>
      <c r="B21" s="395" t="s">
        <v>99</v>
      </c>
      <c r="C21" s="395"/>
      <c r="D21" s="395"/>
      <c r="E21" s="395"/>
      <c r="F21" s="395"/>
      <c r="G21" s="395"/>
      <c r="H21" s="395"/>
    </row>
    <row r="22" spans="1:8" ht="26.25" customHeight="1" x14ac:dyDescent="0.3">
      <c r="A22" s="54" t="s">
        <v>36</v>
      </c>
      <c r="B22" s="380">
        <v>42580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37</v>
      </c>
      <c r="B23" s="57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8"/>
      <c r="C24" s="52"/>
      <c r="D24" s="52"/>
      <c r="E24" s="52"/>
      <c r="F24" s="52"/>
      <c r="G24" s="52"/>
      <c r="H24" s="52"/>
    </row>
    <row r="25" spans="1:8" ht="18.75" customHeight="1" x14ac:dyDescent="0.3">
      <c r="A25" s="59" t="s">
        <v>1</v>
      </c>
      <c r="B25" s="58"/>
      <c r="C25" s="52"/>
      <c r="D25" s="52"/>
      <c r="E25" s="52"/>
      <c r="F25" s="52"/>
      <c r="G25" s="52"/>
      <c r="H25" s="52"/>
    </row>
    <row r="26" spans="1:8" ht="26.25" customHeight="1" x14ac:dyDescent="0.4">
      <c r="A26" s="60" t="s">
        <v>4</v>
      </c>
      <c r="B26" s="396" t="s">
        <v>98</v>
      </c>
      <c r="C26" s="394"/>
      <c r="D26" s="52"/>
      <c r="E26" s="52"/>
      <c r="F26" s="52"/>
      <c r="G26" s="52"/>
      <c r="H26" s="52"/>
    </row>
    <row r="27" spans="1:8" ht="26.25" customHeight="1" x14ac:dyDescent="0.4">
      <c r="A27" s="61" t="s">
        <v>38</v>
      </c>
      <c r="B27" s="397" t="s">
        <v>100</v>
      </c>
      <c r="C27" s="395"/>
      <c r="D27" s="52"/>
      <c r="E27" s="52"/>
      <c r="F27" s="52"/>
      <c r="G27" s="52"/>
      <c r="H27" s="52"/>
    </row>
    <row r="28" spans="1:8" ht="27" customHeight="1" x14ac:dyDescent="0.4">
      <c r="A28" s="61" t="s">
        <v>6</v>
      </c>
      <c r="B28" s="62">
        <v>99.9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1" t="s">
        <v>39</v>
      </c>
      <c r="B29" s="63">
        <v>0</v>
      </c>
      <c r="C29" s="398" t="s">
        <v>40</v>
      </c>
      <c r="D29" s="399"/>
      <c r="E29" s="399"/>
      <c r="F29" s="399"/>
      <c r="G29" s="400"/>
      <c r="H29" s="64"/>
    </row>
    <row r="30" spans="1:8" ht="19.5" customHeight="1" x14ac:dyDescent="0.3">
      <c r="A30" s="61" t="s">
        <v>41</v>
      </c>
      <c r="B30" s="65">
        <f>B28-B29</f>
        <v>99.9</v>
      </c>
      <c r="C30" s="66"/>
      <c r="D30" s="66"/>
      <c r="E30" s="66"/>
      <c r="F30" s="66"/>
      <c r="G30" s="66"/>
      <c r="H30" s="64"/>
    </row>
    <row r="31" spans="1:8" ht="27" customHeight="1" x14ac:dyDescent="0.4">
      <c r="A31" s="61" t="s">
        <v>42</v>
      </c>
      <c r="B31" s="67">
        <v>1</v>
      </c>
      <c r="C31" s="398" t="s">
        <v>43</v>
      </c>
      <c r="D31" s="399"/>
      <c r="E31" s="399"/>
      <c r="F31" s="399"/>
      <c r="G31" s="400"/>
      <c r="H31" s="68"/>
    </row>
    <row r="32" spans="1:8" ht="27" customHeight="1" x14ac:dyDescent="0.4">
      <c r="A32" s="61" t="s">
        <v>44</v>
      </c>
      <c r="B32" s="67">
        <v>1</v>
      </c>
      <c r="C32" s="398" t="s">
        <v>45</v>
      </c>
      <c r="D32" s="399"/>
      <c r="E32" s="399"/>
      <c r="F32" s="399"/>
      <c r="G32" s="400"/>
      <c r="H32" s="68"/>
    </row>
    <row r="33" spans="1:8" ht="18.75" customHeight="1" x14ac:dyDescent="0.3">
      <c r="A33" s="61"/>
      <c r="B33" s="69"/>
      <c r="C33" s="70"/>
      <c r="D33" s="70"/>
      <c r="E33" s="70"/>
      <c r="F33" s="70"/>
      <c r="G33" s="70"/>
      <c r="H33" s="70"/>
    </row>
    <row r="34" spans="1:8" ht="18.75" customHeight="1" x14ac:dyDescent="0.3">
      <c r="A34" s="61" t="s">
        <v>46</v>
      </c>
      <c r="B34" s="71">
        <f>B31/B32</f>
        <v>1</v>
      </c>
      <c r="C34" s="52" t="s">
        <v>47</v>
      </c>
      <c r="D34" s="52"/>
      <c r="E34" s="52"/>
      <c r="F34" s="52"/>
      <c r="G34" s="52"/>
      <c r="H34" s="64"/>
    </row>
    <row r="35" spans="1:8" ht="19.5" customHeight="1" x14ac:dyDescent="0.3">
      <c r="A35" s="61"/>
      <c r="B35" s="72"/>
      <c r="C35" s="64"/>
      <c r="D35" s="64"/>
      <c r="E35" s="64"/>
      <c r="F35" s="64"/>
      <c r="G35" s="52"/>
      <c r="H35" s="64"/>
    </row>
    <row r="36" spans="1:8" ht="27" customHeight="1" x14ac:dyDescent="0.4">
      <c r="A36" s="73" t="s">
        <v>48</v>
      </c>
      <c r="B36" s="74">
        <v>100</v>
      </c>
      <c r="C36" s="52"/>
      <c r="D36" s="401" t="s">
        <v>49</v>
      </c>
      <c r="E36" s="402"/>
      <c r="F36" s="403" t="s">
        <v>50</v>
      </c>
      <c r="G36" s="402"/>
      <c r="H36" s="64"/>
    </row>
    <row r="37" spans="1:8" ht="26.25" customHeight="1" x14ac:dyDescent="0.4">
      <c r="A37" s="75" t="s">
        <v>51</v>
      </c>
      <c r="B37" s="76">
        <v>1</v>
      </c>
      <c r="C37" s="77" t="s">
        <v>52</v>
      </c>
      <c r="D37" s="78" t="s">
        <v>53</v>
      </c>
      <c r="E37" s="79" t="s">
        <v>54</v>
      </c>
      <c r="F37" s="80" t="s">
        <v>53</v>
      </c>
      <c r="G37" s="79" t="s">
        <v>54</v>
      </c>
      <c r="H37" s="64"/>
    </row>
    <row r="38" spans="1:8" ht="26.25" customHeight="1" x14ac:dyDescent="0.4">
      <c r="A38" s="75" t="s">
        <v>55</v>
      </c>
      <c r="B38" s="76">
        <v>1</v>
      </c>
      <c r="C38" s="81">
        <v>1</v>
      </c>
      <c r="D38" s="82">
        <v>7001544</v>
      </c>
      <c r="E38" s="83">
        <f>IF(ISBLANK(D38),"-",$D$48/$D$45*D38)</f>
        <v>6681174.978601099</v>
      </c>
      <c r="F38" s="84">
        <v>6152608</v>
      </c>
      <c r="G38" s="83">
        <f>IF(ISBLANK(F38),"-",$D$48/$F$45*F38)</f>
        <v>6615216.7204798777</v>
      </c>
      <c r="H38" s="64"/>
    </row>
    <row r="39" spans="1:8" ht="26.25" customHeight="1" x14ac:dyDescent="0.4">
      <c r="A39" s="75" t="s">
        <v>56</v>
      </c>
      <c r="B39" s="76">
        <v>1</v>
      </c>
      <c r="C39" s="85">
        <v>2</v>
      </c>
      <c r="D39" s="86">
        <v>6926160</v>
      </c>
      <c r="E39" s="87">
        <f>IF(ISBLANK(D39),"-",$D$48/$D$45*D39)</f>
        <v>6609240.3175339308</v>
      </c>
      <c r="F39" s="88">
        <v>6212360</v>
      </c>
      <c r="G39" s="87">
        <f>IF(ISBLANK(F39),"-",$D$48/$F$45*F39)</f>
        <v>6679461.416303521</v>
      </c>
      <c r="H39" s="64"/>
    </row>
    <row r="40" spans="1:8" ht="26.25" customHeight="1" x14ac:dyDescent="0.4">
      <c r="A40" s="75" t="s">
        <v>57</v>
      </c>
      <c r="B40" s="76">
        <v>1</v>
      </c>
      <c r="C40" s="85">
        <v>3</v>
      </c>
      <c r="D40" s="86">
        <v>7000370</v>
      </c>
      <c r="E40" s="87">
        <f>IF(ISBLANK(D40),"-",$D$48/$D$45*D40)</f>
        <v>6680054.6972138966</v>
      </c>
      <c r="F40" s="88">
        <v>6141498</v>
      </c>
      <c r="G40" s="87">
        <f>IF(ISBLANK(F40),"-",$D$48/$F$45*F40)</f>
        <v>6603271.3701886628</v>
      </c>
      <c r="H40" s="52"/>
    </row>
    <row r="41" spans="1:8" ht="26.25" customHeight="1" x14ac:dyDescent="0.4">
      <c r="A41" s="75" t="s">
        <v>58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2"/>
      <c r="G41" s="91" t="str">
        <f>IF(ISBLANK(F41),"-",$D$48/$F$45*F41)</f>
        <v>-</v>
      </c>
      <c r="H41" s="52"/>
    </row>
    <row r="42" spans="1:8" ht="27" customHeight="1" x14ac:dyDescent="0.4">
      <c r="A42" s="75" t="s">
        <v>59</v>
      </c>
      <c r="B42" s="76">
        <v>1</v>
      </c>
      <c r="C42" s="93" t="s">
        <v>60</v>
      </c>
      <c r="D42" s="94">
        <f>AVERAGE(D38:D41)</f>
        <v>6976024.666666667</v>
      </c>
      <c r="E42" s="95">
        <f>AVERAGE(E38:E41)</f>
        <v>6656823.3311163085</v>
      </c>
      <c r="F42" s="96">
        <f>AVERAGE(F38:F41)</f>
        <v>6168822</v>
      </c>
      <c r="G42" s="95">
        <f>AVERAGE(G38:G41)</f>
        <v>6632649.8356573535</v>
      </c>
      <c r="H42" s="52"/>
    </row>
    <row r="43" spans="1:8" ht="26.25" customHeight="1" x14ac:dyDescent="0.4">
      <c r="A43" s="75" t="s">
        <v>61</v>
      </c>
      <c r="B43" s="88">
        <v>1</v>
      </c>
      <c r="C43" s="97" t="s">
        <v>62</v>
      </c>
      <c r="D43" s="98">
        <v>10.49</v>
      </c>
      <c r="E43" s="99"/>
      <c r="F43" s="98">
        <v>9.31</v>
      </c>
      <c r="G43" s="52"/>
      <c r="H43" s="52"/>
    </row>
    <row r="44" spans="1:8" ht="26.25" customHeight="1" x14ac:dyDescent="0.4">
      <c r="A44" s="75" t="s">
        <v>63</v>
      </c>
      <c r="B44" s="88">
        <v>1</v>
      </c>
      <c r="C44" s="100" t="s">
        <v>64</v>
      </c>
      <c r="D44" s="101">
        <f>D43*$B$34</f>
        <v>10.49</v>
      </c>
      <c r="E44" s="102"/>
      <c r="F44" s="101">
        <f>F43*$B$34</f>
        <v>9.31</v>
      </c>
      <c r="G44" s="52"/>
      <c r="H44" s="52"/>
    </row>
    <row r="45" spans="1:8" ht="19.5" customHeight="1" x14ac:dyDescent="0.3">
      <c r="A45" s="75" t="s">
        <v>65</v>
      </c>
      <c r="B45" s="102">
        <f>(B44/B43)*(B42/B41)*(B40/B39)*(B38/B37)*B36</f>
        <v>100</v>
      </c>
      <c r="C45" s="100" t="s">
        <v>66</v>
      </c>
      <c r="D45" s="103">
        <f>D44*$B$30/100</f>
        <v>10.479509999999999</v>
      </c>
      <c r="E45" s="104"/>
      <c r="F45" s="103">
        <f>F44*$B$30/100</f>
        <v>9.3006900000000012</v>
      </c>
      <c r="G45" s="52"/>
      <c r="H45" s="52"/>
    </row>
    <row r="46" spans="1:8" ht="19.5" customHeight="1" x14ac:dyDescent="0.3">
      <c r="A46" s="387" t="s">
        <v>67</v>
      </c>
      <c r="B46" s="388"/>
      <c r="C46" s="100" t="s">
        <v>68</v>
      </c>
      <c r="D46" s="101">
        <f>D45/$B$45</f>
        <v>0.10479509999999999</v>
      </c>
      <c r="E46" s="104"/>
      <c r="F46" s="105">
        <f>F45/$B$45</f>
        <v>9.3006900000000017E-2</v>
      </c>
      <c r="G46" s="52"/>
      <c r="H46" s="52"/>
    </row>
    <row r="47" spans="1:8" ht="27" customHeight="1" x14ac:dyDescent="0.4">
      <c r="A47" s="389"/>
      <c r="B47" s="390"/>
      <c r="C47" s="100" t="s">
        <v>69</v>
      </c>
      <c r="D47" s="106">
        <v>0.1</v>
      </c>
      <c r="E47" s="52"/>
      <c r="F47" s="107"/>
      <c r="G47" s="52"/>
      <c r="H47" s="52"/>
    </row>
    <row r="48" spans="1:8" ht="18.75" customHeight="1" x14ac:dyDescent="0.3">
      <c r="A48" s="52"/>
      <c r="B48" s="52"/>
      <c r="C48" s="100" t="s">
        <v>70</v>
      </c>
      <c r="D48" s="103">
        <f>D47*$B$45</f>
        <v>10</v>
      </c>
      <c r="E48" s="52"/>
      <c r="F48" s="107"/>
      <c r="G48" s="52"/>
      <c r="H48" s="52"/>
    </row>
    <row r="49" spans="1:8" ht="19.5" customHeight="1" x14ac:dyDescent="0.3">
      <c r="A49" s="52"/>
      <c r="B49" s="52"/>
      <c r="C49" s="108" t="s">
        <v>71</v>
      </c>
      <c r="D49" s="109">
        <f>D48/B34</f>
        <v>10</v>
      </c>
      <c r="E49" s="52"/>
      <c r="F49" s="110"/>
      <c r="G49" s="52"/>
      <c r="H49" s="52"/>
    </row>
    <row r="50" spans="1:8" ht="18.75" customHeight="1" x14ac:dyDescent="0.3">
      <c r="A50" s="52"/>
      <c r="B50" s="52"/>
      <c r="C50" s="111" t="s">
        <v>72</v>
      </c>
      <c r="D50" s="112">
        <f>AVERAGE(E38:E41,G38:G41)</f>
        <v>6644736.583386831</v>
      </c>
      <c r="E50" s="52"/>
      <c r="F50" s="110"/>
      <c r="G50" s="52"/>
      <c r="H50" s="52"/>
    </row>
    <row r="51" spans="1:8" ht="18.75" customHeight="1" x14ac:dyDescent="0.3">
      <c r="A51" s="52"/>
      <c r="B51" s="52"/>
      <c r="C51" s="100" t="s">
        <v>73</v>
      </c>
      <c r="D51" s="113">
        <f>STDEV(E38:E41,G38:G41)/D50</f>
        <v>5.8796054661256272E-3</v>
      </c>
      <c r="E51" s="52"/>
      <c r="F51" s="110"/>
      <c r="G51" s="52"/>
      <c r="H51" s="52"/>
    </row>
    <row r="52" spans="1:8" ht="19.5" customHeight="1" x14ac:dyDescent="0.3">
      <c r="A52" s="52"/>
      <c r="B52" s="52"/>
      <c r="C52" s="108" t="s">
        <v>17</v>
      </c>
      <c r="D52" s="114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5" t="s">
        <v>74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75</v>
      </c>
      <c r="B55" s="116" t="str">
        <f>B21</f>
        <v>Niacinamide 10mg/Ml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1" t="s">
        <v>76</v>
      </c>
      <c r="B56" s="117">
        <v>1</v>
      </c>
      <c r="C56" s="118" t="s">
        <v>77</v>
      </c>
      <c r="D56" s="119">
        <v>10</v>
      </c>
      <c r="E56" s="52" t="str">
        <f>B20</f>
        <v>Niacinamide</v>
      </c>
      <c r="F56" s="52"/>
      <c r="G56" s="52"/>
      <c r="H56" s="118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8"/>
    </row>
    <row r="58" spans="1:8" ht="27" customHeight="1" x14ac:dyDescent="0.4">
      <c r="A58" s="73" t="s">
        <v>78</v>
      </c>
      <c r="B58" s="74">
        <v>100</v>
      </c>
      <c r="C58" s="52"/>
      <c r="D58" s="120" t="s">
        <v>79</v>
      </c>
      <c r="E58" s="121" t="s">
        <v>52</v>
      </c>
      <c r="F58" s="121" t="s">
        <v>53</v>
      </c>
      <c r="G58" s="121" t="s">
        <v>80</v>
      </c>
      <c r="H58" s="77" t="s">
        <v>81</v>
      </c>
    </row>
    <row r="59" spans="1:8" ht="26.25" customHeight="1" x14ac:dyDescent="0.4">
      <c r="A59" s="75" t="s">
        <v>82</v>
      </c>
      <c r="B59" s="76">
        <v>1</v>
      </c>
      <c r="C59" s="408" t="s">
        <v>83</v>
      </c>
      <c r="D59" s="411">
        <v>1</v>
      </c>
      <c r="E59" s="122">
        <v>1</v>
      </c>
      <c r="F59" s="123">
        <v>6657280</v>
      </c>
      <c r="G59" s="124">
        <f t="shared" ref="G59:G70" si="0">IF(ISBLANK(F59),"-",(F59/$D$50*$D$47*$B$67)*($B$56/$D$59))</f>
        <v>10.0188772217766</v>
      </c>
      <c r="H59" s="125">
        <f t="shared" ref="H59:H70" si="1">IF(ISBLANK(F59),"-",G59/$D$56)</f>
        <v>1.0018877221776601</v>
      </c>
    </row>
    <row r="60" spans="1:8" ht="26.25" customHeight="1" x14ac:dyDescent="0.4">
      <c r="A60" s="75" t="s">
        <v>84</v>
      </c>
      <c r="B60" s="76">
        <v>1</v>
      </c>
      <c r="C60" s="409"/>
      <c r="D60" s="412"/>
      <c r="E60" s="126">
        <v>2</v>
      </c>
      <c r="F60" s="86">
        <v>6726705</v>
      </c>
      <c r="G60" s="127">
        <f t="shared" si="0"/>
        <v>10.123358413963478</v>
      </c>
      <c r="H60" s="128">
        <f t="shared" si="1"/>
        <v>1.0123358413963479</v>
      </c>
    </row>
    <row r="61" spans="1:8" ht="26.25" customHeight="1" x14ac:dyDescent="0.4">
      <c r="A61" s="75" t="s">
        <v>85</v>
      </c>
      <c r="B61" s="76">
        <v>1</v>
      </c>
      <c r="C61" s="409"/>
      <c r="D61" s="412"/>
      <c r="E61" s="126">
        <v>3</v>
      </c>
      <c r="F61" s="86">
        <v>6672804</v>
      </c>
      <c r="G61" s="127">
        <f t="shared" si="0"/>
        <v>10.042240074171403</v>
      </c>
      <c r="H61" s="128">
        <f t="shared" si="1"/>
        <v>1.0042240074171402</v>
      </c>
    </row>
    <row r="62" spans="1:8" ht="27" customHeight="1" x14ac:dyDescent="0.4">
      <c r="A62" s="75" t="s">
        <v>86</v>
      </c>
      <c r="B62" s="76">
        <v>1</v>
      </c>
      <c r="C62" s="410"/>
      <c r="D62" s="413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5" t="s">
        <v>87</v>
      </c>
      <c r="B63" s="76">
        <v>1</v>
      </c>
      <c r="C63" s="408" t="s">
        <v>88</v>
      </c>
      <c r="D63" s="414">
        <v>1</v>
      </c>
      <c r="E63" s="122">
        <v>1</v>
      </c>
      <c r="F63" s="123">
        <v>6655061</v>
      </c>
      <c r="G63" s="124">
        <f t="shared" si="0"/>
        <v>10.015537736498063</v>
      </c>
      <c r="H63" s="125">
        <f t="shared" si="1"/>
        <v>1.0015537736498064</v>
      </c>
    </row>
    <row r="64" spans="1:8" ht="26.25" customHeight="1" x14ac:dyDescent="0.4">
      <c r="A64" s="75" t="s">
        <v>89</v>
      </c>
      <c r="B64" s="76">
        <v>1</v>
      </c>
      <c r="C64" s="409"/>
      <c r="D64" s="415"/>
      <c r="E64" s="126">
        <v>2</v>
      </c>
      <c r="F64" s="86">
        <v>6975271</v>
      </c>
      <c r="G64" s="127">
        <f t="shared" si="0"/>
        <v>10.497437953281056</v>
      </c>
      <c r="H64" s="128">
        <f t="shared" si="1"/>
        <v>1.0497437953281055</v>
      </c>
    </row>
    <row r="65" spans="1:8" ht="26.25" customHeight="1" x14ac:dyDescent="0.4">
      <c r="A65" s="75" t="s">
        <v>90</v>
      </c>
      <c r="B65" s="76">
        <v>1</v>
      </c>
      <c r="C65" s="409"/>
      <c r="D65" s="415"/>
      <c r="E65" s="126">
        <v>3</v>
      </c>
      <c r="F65" s="86">
        <v>6720125</v>
      </c>
      <c r="G65" s="127">
        <f t="shared" si="0"/>
        <v>10.113455839320487</v>
      </c>
      <c r="H65" s="128">
        <f t="shared" si="1"/>
        <v>1.0113455839320487</v>
      </c>
    </row>
    <row r="66" spans="1:8" ht="27" customHeight="1" x14ac:dyDescent="0.4">
      <c r="A66" s="75" t="s">
        <v>91</v>
      </c>
      <c r="B66" s="76">
        <v>1</v>
      </c>
      <c r="C66" s="410"/>
      <c r="D66" s="416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5" t="s">
        <v>92</v>
      </c>
      <c r="B67" s="85">
        <f>(B66/B65)*(B64/B63)*(B62/B61)*(B60/B59)*B58</f>
        <v>100</v>
      </c>
      <c r="C67" s="408" t="s">
        <v>93</v>
      </c>
      <c r="D67" s="411">
        <v>1</v>
      </c>
      <c r="E67" s="122">
        <v>1</v>
      </c>
      <c r="F67" s="123">
        <v>6654647</v>
      </c>
      <c r="G67" s="127">
        <f t="shared" si="0"/>
        <v>10.014914686968853</v>
      </c>
      <c r="H67" s="128">
        <f t="shared" si="1"/>
        <v>1.0014914686968852</v>
      </c>
    </row>
    <row r="68" spans="1:8" ht="27" customHeight="1" x14ac:dyDescent="0.4">
      <c r="A68" s="133" t="s">
        <v>94</v>
      </c>
      <c r="B68" s="134">
        <f>(D47*B67)/D56*B56</f>
        <v>1</v>
      </c>
      <c r="C68" s="409"/>
      <c r="D68" s="412"/>
      <c r="E68" s="126">
        <v>2</v>
      </c>
      <c r="F68" s="86">
        <v>6720125</v>
      </c>
      <c r="G68" s="127">
        <f t="shared" si="0"/>
        <v>10.113455839320487</v>
      </c>
      <c r="H68" s="128">
        <f t="shared" si="1"/>
        <v>1.0113455839320487</v>
      </c>
    </row>
    <row r="69" spans="1:8" ht="26.25" customHeight="1" x14ac:dyDescent="0.4">
      <c r="A69" s="387" t="s">
        <v>67</v>
      </c>
      <c r="B69" s="404"/>
      <c r="C69" s="409"/>
      <c r="D69" s="412"/>
      <c r="E69" s="126">
        <v>3</v>
      </c>
      <c r="F69" s="86">
        <v>6680213</v>
      </c>
      <c r="G69" s="127">
        <f t="shared" si="0"/>
        <v>10.053390252823368</v>
      </c>
      <c r="H69" s="128">
        <f t="shared" si="1"/>
        <v>1.0053390252823369</v>
      </c>
    </row>
    <row r="70" spans="1:8" ht="27" customHeight="1" x14ac:dyDescent="0.4">
      <c r="A70" s="389"/>
      <c r="B70" s="405"/>
      <c r="C70" s="417"/>
      <c r="D70" s="413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6"/>
      <c r="G71" s="137" t="s">
        <v>60</v>
      </c>
      <c r="H71" s="138">
        <f>AVERAGE(H59:H70)</f>
        <v>1.01102964464582</v>
      </c>
    </row>
    <row r="72" spans="1:8" ht="26.25" customHeight="1" x14ac:dyDescent="0.4">
      <c r="A72" s="52"/>
      <c r="B72" s="52"/>
      <c r="C72" s="135"/>
      <c r="D72" s="135"/>
      <c r="E72" s="135"/>
      <c r="F72" s="136"/>
      <c r="G72" s="139" t="s">
        <v>73</v>
      </c>
      <c r="H72" s="140">
        <f>STDEV(H59:H70)/H71</f>
        <v>1.5015518727737442E-2</v>
      </c>
    </row>
    <row r="73" spans="1:8" ht="27" customHeight="1" x14ac:dyDescent="0.4">
      <c r="A73" s="135"/>
      <c r="B73" s="135"/>
      <c r="C73" s="136"/>
      <c r="D73" s="136"/>
      <c r="E73" s="141"/>
      <c r="F73" s="136"/>
      <c r="G73" s="142" t="s">
        <v>17</v>
      </c>
      <c r="H73" s="143">
        <f>COUNT(H59:H70)</f>
        <v>9</v>
      </c>
    </row>
    <row r="74" spans="1:8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">
      <c r="A75" s="144" t="s">
        <v>95</v>
      </c>
      <c r="B75" s="145" t="s">
        <v>96</v>
      </c>
      <c r="C75" s="406" t="str">
        <f>B20</f>
        <v>Niacinamide</v>
      </c>
      <c r="D75" s="406"/>
      <c r="E75" s="146" t="s">
        <v>97</v>
      </c>
      <c r="F75" s="146"/>
      <c r="G75" s="147">
        <f>H71</f>
        <v>1.01102964464582</v>
      </c>
      <c r="H75" s="136"/>
    </row>
    <row r="76" spans="1:8" ht="19.5" customHeight="1" x14ac:dyDescent="0.3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52"/>
      <c r="B77" s="407" t="s">
        <v>23</v>
      </c>
      <c r="C77" s="407"/>
      <c r="D77" s="118"/>
      <c r="E77" s="150" t="s">
        <v>24</v>
      </c>
      <c r="F77" s="151"/>
      <c r="G77" s="407" t="s">
        <v>25</v>
      </c>
      <c r="H77" s="407"/>
    </row>
    <row r="78" spans="1:8" ht="60" customHeight="1" x14ac:dyDescent="0.3">
      <c r="A78" s="152" t="s">
        <v>26</v>
      </c>
      <c r="B78" s="420" t="s">
        <v>107</v>
      </c>
      <c r="C78" s="153"/>
      <c r="D78" s="154"/>
      <c r="E78" s="419">
        <v>42377</v>
      </c>
      <c r="F78" s="52"/>
      <c r="G78" s="155"/>
      <c r="H78" s="155"/>
    </row>
    <row r="79" spans="1:8" ht="60" customHeight="1" x14ac:dyDescent="0.3">
      <c r="A79" s="152" t="s">
        <v>27</v>
      </c>
      <c r="B79" s="156"/>
      <c r="C79" s="156"/>
      <c r="D79" s="157"/>
      <c r="E79" s="158"/>
      <c r="F79" s="151"/>
      <c r="G79" s="159"/>
      <c r="H79" s="159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5" priority="1" operator="greaterThan">
      <formula>0.02</formula>
    </cfRule>
  </conditionalFormatting>
  <conditionalFormatting sqref="H72">
    <cfRule type="cellIs" dxfId="4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49" zoomScale="60" zoomScaleNormal="55" workbookViewId="0">
      <selection activeCell="F70" sqref="F7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385" t="s">
        <v>28</v>
      </c>
      <c r="B1" s="385"/>
      <c r="C1" s="385"/>
      <c r="D1" s="385"/>
      <c r="E1" s="385"/>
      <c r="F1" s="385"/>
      <c r="G1" s="385"/>
      <c r="H1" s="385"/>
    </row>
    <row r="2" spans="1:8" x14ac:dyDescent="0.2">
      <c r="A2" s="385"/>
      <c r="B2" s="385"/>
      <c r="C2" s="385"/>
      <c r="D2" s="385"/>
      <c r="E2" s="385"/>
      <c r="F2" s="385"/>
      <c r="G2" s="385"/>
      <c r="H2" s="385"/>
    </row>
    <row r="3" spans="1:8" x14ac:dyDescent="0.2">
      <c r="A3" s="385"/>
      <c r="B3" s="385"/>
      <c r="C3" s="385"/>
      <c r="D3" s="385"/>
      <c r="E3" s="385"/>
      <c r="F3" s="385"/>
      <c r="G3" s="385"/>
      <c r="H3" s="385"/>
    </row>
    <row r="4" spans="1:8" x14ac:dyDescent="0.2">
      <c r="A4" s="385"/>
      <c r="B4" s="385"/>
      <c r="C4" s="385"/>
      <c r="D4" s="385"/>
      <c r="E4" s="385"/>
      <c r="F4" s="385"/>
      <c r="G4" s="385"/>
      <c r="H4" s="385"/>
    </row>
    <row r="5" spans="1:8" x14ac:dyDescent="0.2">
      <c r="A5" s="385"/>
      <c r="B5" s="385"/>
      <c r="C5" s="385"/>
      <c r="D5" s="385"/>
      <c r="E5" s="385"/>
      <c r="F5" s="385"/>
      <c r="G5" s="385"/>
      <c r="H5" s="385"/>
    </row>
    <row r="6" spans="1:8" x14ac:dyDescent="0.2">
      <c r="A6" s="385"/>
      <c r="B6" s="385"/>
      <c r="C6" s="385"/>
      <c r="D6" s="385"/>
      <c r="E6" s="385"/>
      <c r="F6" s="385"/>
      <c r="G6" s="385"/>
      <c r="H6" s="385"/>
    </row>
    <row r="7" spans="1:8" x14ac:dyDescent="0.2">
      <c r="A7" s="385"/>
      <c r="B7" s="385"/>
      <c r="C7" s="385"/>
      <c r="D7" s="385"/>
      <c r="E7" s="385"/>
      <c r="F7" s="385"/>
      <c r="G7" s="385"/>
      <c r="H7" s="385"/>
    </row>
    <row r="8" spans="1:8" x14ac:dyDescent="0.2">
      <c r="A8" s="386" t="s">
        <v>29</v>
      </c>
      <c r="B8" s="386"/>
      <c r="C8" s="386"/>
      <c r="D8" s="386"/>
      <c r="E8" s="386"/>
      <c r="F8" s="386"/>
      <c r="G8" s="386"/>
      <c r="H8" s="386"/>
    </row>
    <row r="9" spans="1:8" x14ac:dyDescent="0.2">
      <c r="A9" s="386"/>
      <c r="B9" s="386"/>
      <c r="C9" s="386"/>
      <c r="D9" s="386"/>
      <c r="E9" s="386"/>
      <c r="F9" s="386"/>
      <c r="G9" s="386"/>
      <c r="H9" s="386"/>
    </row>
    <row r="10" spans="1:8" x14ac:dyDescent="0.2">
      <c r="A10" s="386"/>
      <c r="B10" s="386"/>
      <c r="C10" s="386"/>
      <c r="D10" s="386"/>
      <c r="E10" s="386"/>
      <c r="F10" s="386"/>
      <c r="G10" s="386"/>
      <c r="H10" s="386"/>
    </row>
    <row r="11" spans="1:8" x14ac:dyDescent="0.2">
      <c r="A11" s="386"/>
      <c r="B11" s="386"/>
      <c r="C11" s="386"/>
      <c r="D11" s="386"/>
      <c r="E11" s="386"/>
      <c r="F11" s="386"/>
      <c r="G11" s="386"/>
      <c r="H11" s="386"/>
    </row>
    <row r="12" spans="1:8" x14ac:dyDescent="0.2">
      <c r="A12" s="386"/>
      <c r="B12" s="386"/>
      <c r="C12" s="386"/>
      <c r="D12" s="386"/>
      <c r="E12" s="386"/>
      <c r="F12" s="386"/>
      <c r="G12" s="386"/>
      <c r="H12" s="386"/>
    </row>
    <row r="13" spans="1:8" x14ac:dyDescent="0.2">
      <c r="A13" s="386"/>
      <c r="B13" s="386"/>
      <c r="C13" s="386"/>
      <c r="D13" s="386"/>
      <c r="E13" s="386"/>
      <c r="F13" s="386"/>
      <c r="G13" s="386"/>
      <c r="H13" s="386"/>
    </row>
    <row r="14" spans="1:8" x14ac:dyDescent="0.2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3">
      <c r="A15" s="161"/>
      <c r="B15" s="161"/>
      <c r="C15" s="161"/>
      <c r="D15" s="161"/>
      <c r="E15" s="161"/>
      <c r="F15" s="161"/>
      <c r="G15" s="161"/>
      <c r="H15" s="161"/>
    </row>
    <row r="16" spans="1:8" ht="19.5" customHeight="1" x14ac:dyDescent="0.3">
      <c r="A16" s="391" t="s">
        <v>30</v>
      </c>
      <c r="B16" s="392"/>
      <c r="C16" s="392"/>
      <c r="D16" s="392"/>
      <c r="E16" s="392"/>
      <c r="F16" s="392"/>
      <c r="G16" s="392"/>
      <c r="H16" s="393"/>
    </row>
    <row r="17" spans="1:8" ht="18.75" customHeight="1" x14ac:dyDescent="0.3">
      <c r="A17" s="162" t="s">
        <v>31</v>
      </c>
      <c r="B17" s="162"/>
      <c r="C17" s="161"/>
      <c r="D17" s="161"/>
      <c r="E17" s="161"/>
      <c r="F17" s="161"/>
      <c r="G17" s="161"/>
      <c r="H17" s="161"/>
    </row>
    <row r="18" spans="1:8" ht="26.25" customHeight="1" x14ac:dyDescent="0.4">
      <c r="A18" s="163" t="s">
        <v>32</v>
      </c>
      <c r="B18" s="394" t="s">
        <v>5</v>
      </c>
      <c r="C18" s="394"/>
      <c r="D18" s="394"/>
      <c r="E18" s="394"/>
      <c r="F18" s="161"/>
      <c r="G18" s="161"/>
      <c r="H18" s="161"/>
    </row>
    <row r="19" spans="1:8" ht="26.25" customHeight="1" x14ac:dyDescent="0.4">
      <c r="A19" s="163" t="s">
        <v>33</v>
      </c>
      <c r="B19" s="165" t="s">
        <v>7</v>
      </c>
      <c r="C19" s="269">
        <v>6</v>
      </c>
      <c r="D19" s="164"/>
      <c r="E19" s="164"/>
      <c r="F19" s="161"/>
      <c r="G19" s="161"/>
      <c r="H19" s="161"/>
    </row>
    <row r="20" spans="1:8" ht="26.25" customHeight="1" x14ac:dyDescent="0.4">
      <c r="A20" s="163" t="s">
        <v>34</v>
      </c>
      <c r="B20" s="381" t="s">
        <v>101</v>
      </c>
      <c r="C20" s="164"/>
      <c r="D20" s="164"/>
      <c r="E20" s="164"/>
      <c r="F20" s="161"/>
      <c r="G20" s="161"/>
      <c r="H20" s="161"/>
    </row>
    <row r="21" spans="1:8" ht="26.25" customHeight="1" x14ac:dyDescent="0.4">
      <c r="A21" s="163" t="s">
        <v>35</v>
      </c>
      <c r="B21" s="397" t="s">
        <v>102</v>
      </c>
      <c r="C21" s="395"/>
      <c r="D21" s="395"/>
      <c r="E21" s="395"/>
      <c r="F21" s="395"/>
      <c r="G21" s="395"/>
      <c r="H21" s="395"/>
    </row>
    <row r="22" spans="1:8" ht="26.25" customHeight="1" x14ac:dyDescent="0.4">
      <c r="A22" s="163" t="s">
        <v>36</v>
      </c>
      <c r="B22" s="382">
        <v>42580</v>
      </c>
      <c r="C22" s="164"/>
      <c r="D22" s="164"/>
      <c r="E22" s="164"/>
      <c r="F22" s="161"/>
      <c r="G22" s="161"/>
      <c r="H22" s="161"/>
    </row>
    <row r="23" spans="1:8" ht="26.25" customHeight="1" x14ac:dyDescent="0.4">
      <c r="A23" s="163" t="s">
        <v>37</v>
      </c>
      <c r="B23" s="166"/>
      <c r="C23" s="164"/>
      <c r="D23" s="164"/>
      <c r="E23" s="164"/>
      <c r="F23" s="161"/>
      <c r="G23" s="161"/>
      <c r="H23" s="161"/>
    </row>
    <row r="24" spans="1:8" ht="18.75" customHeight="1" x14ac:dyDescent="0.3">
      <c r="A24" s="163"/>
      <c r="B24" s="167"/>
      <c r="C24" s="161"/>
      <c r="D24" s="161"/>
      <c r="E24" s="161"/>
      <c r="F24" s="161"/>
      <c r="G24" s="161"/>
      <c r="H24" s="161"/>
    </row>
    <row r="25" spans="1:8" ht="18.75" customHeight="1" x14ac:dyDescent="0.3">
      <c r="A25" s="168" t="s">
        <v>1</v>
      </c>
      <c r="B25" s="167"/>
      <c r="C25" s="161"/>
      <c r="D25" s="161"/>
      <c r="E25" s="161"/>
      <c r="F25" s="161"/>
      <c r="G25" s="161"/>
      <c r="H25" s="161"/>
    </row>
    <row r="26" spans="1:8" ht="26.25" customHeight="1" x14ac:dyDescent="0.4">
      <c r="A26" s="169" t="s">
        <v>4</v>
      </c>
      <c r="B26" s="396" t="s">
        <v>101</v>
      </c>
      <c r="C26" s="394"/>
      <c r="D26" s="161"/>
      <c r="E26" s="161"/>
      <c r="F26" s="161"/>
      <c r="G26" s="161"/>
      <c r="H26" s="161"/>
    </row>
    <row r="27" spans="1:8" ht="26.25" customHeight="1" x14ac:dyDescent="0.4">
      <c r="A27" s="170" t="s">
        <v>38</v>
      </c>
      <c r="B27" s="397" t="s">
        <v>103</v>
      </c>
      <c r="C27" s="395"/>
      <c r="D27" s="161"/>
      <c r="E27" s="161"/>
      <c r="F27" s="161"/>
      <c r="G27" s="161"/>
      <c r="H27" s="161"/>
    </row>
    <row r="28" spans="1:8" ht="27" customHeight="1" x14ac:dyDescent="0.4">
      <c r="A28" s="170" t="s">
        <v>6</v>
      </c>
      <c r="B28" s="171">
        <v>99.4</v>
      </c>
      <c r="C28" s="161"/>
      <c r="D28" s="161"/>
      <c r="E28" s="161"/>
      <c r="F28" s="161"/>
      <c r="G28" s="161"/>
      <c r="H28" s="161"/>
    </row>
    <row r="29" spans="1:8" ht="27" customHeight="1" x14ac:dyDescent="0.4">
      <c r="A29" s="170" t="s">
        <v>39</v>
      </c>
      <c r="B29" s="172">
        <v>0</v>
      </c>
      <c r="C29" s="398" t="s">
        <v>40</v>
      </c>
      <c r="D29" s="399"/>
      <c r="E29" s="399"/>
      <c r="F29" s="399"/>
      <c r="G29" s="400"/>
      <c r="H29" s="173"/>
    </row>
    <row r="30" spans="1:8" ht="19.5" customHeight="1" x14ac:dyDescent="0.3">
      <c r="A30" s="170" t="s">
        <v>41</v>
      </c>
      <c r="B30" s="174">
        <f>B28-B29</f>
        <v>99.4</v>
      </c>
      <c r="C30" s="175"/>
      <c r="D30" s="175"/>
      <c r="E30" s="175"/>
      <c r="F30" s="175"/>
      <c r="G30" s="175"/>
      <c r="H30" s="173"/>
    </row>
    <row r="31" spans="1:8" ht="27" customHeight="1" x14ac:dyDescent="0.4">
      <c r="A31" s="170" t="s">
        <v>42</v>
      </c>
      <c r="B31" s="176">
        <v>1</v>
      </c>
      <c r="C31" s="398" t="s">
        <v>43</v>
      </c>
      <c r="D31" s="399"/>
      <c r="E31" s="399"/>
      <c r="F31" s="399"/>
      <c r="G31" s="400"/>
      <c r="H31" s="177"/>
    </row>
    <row r="32" spans="1:8" ht="27" customHeight="1" x14ac:dyDescent="0.4">
      <c r="A32" s="170" t="s">
        <v>44</v>
      </c>
      <c r="B32" s="176">
        <v>1</v>
      </c>
      <c r="C32" s="398" t="s">
        <v>45</v>
      </c>
      <c r="D32" s="399"/>
      <c r="E32" s="399"/>
      <c r="F32" s="399"/>
      <c r="G32" s="400"/>
      <c r="H32" s="177"/>
    </row>
    <row r="33" spans="1:8" ht="18.75" customHeight="1" x14ac:dyDescent="0.3">
      <c r="A33" s="170"/>
      <c r="B33" s="178"/>
      <c r="C33" s="179"/>
      <c r="D33" s="179"/>
      <c r="E33" s="179"/>
      <c r="F33" s="179"/>
      <c r="G33" s="179"/>
      <c r="H33" s="179"/>
    </row>
    <row r="34" spans="1:8" ht="18.75" customHeight="1" x14ac:dyDescent="0.3">
      <c r="A34" s="170" t="s">
        <v>46</v>
      </c>
      <c r="B34" s="180">
        <f>B31/B32</f>
        <v>1</v>
      </c>
      <c r="C34" s="161" t="s">
        <v>47</v>
      </c>
      <c r="D34" s="161"/>
      <c r="E34" s="161"/>
      <c r="F34" s="161"/>
      <c r="G34" s="161"/>
      <c r="H34" s="173"/>
    </row>
    <row r="35" spans="1:8" ht="19.5" customHeight="1" x14ac:dyDescent="0.3">
      <c r="A35" s="170"/>
      <c r="B35" s="181"/>
      <c r="C35" s="173"/>
      <c r="D35" s="173"/>
      <c r="E35" s="173"/>
      <c r="F35" s="173"/>
      <c r="G35" s="161"/>
      <c r="H35" s="173"/>
    </row>
    <row r="36" spans="1:8" ht="27" customHeight="1" x14ac:dyDescent="0.4">
      <c r="A36" s="182" t="s">
        <v>48</v>
      </c>
      <c r="B36" s="183">
        <v>100</v>
      </c>
      <c r="C36" s="161"/>
      <c r="D36" s="401" t="s">
        <v>49</v>
      </c>
      <c r="E36" s="402"/>
      <c r="F36" s="403" t="s">
        <v>50</v>
      </c>
      <c r="G36" s="402"/>
      <c r="H36" s="173"/>
    </row>
    <row r="37" spans="1:8" ht="26.25" customHeight="1" x14ac:dyDescent="0.4">
      <c r="A37" s="184" t="s">
        <v>51</v>
      </c>
      <c r="B37" s="185">
        <v>1</v>
      </c>
      <c r="C37" s="186" t="s">
        <v>52</v>
      </c>
      <c r="D37" s="187" t="s">
        <v>53</v>
      </c>
      <c r="E37" s="188" t="s">
        <v>54</v>
      </c>
      <c r="F37" s="189" t="s">
        <v>53</v>
      </c>
      <c r="G37" s="188" t="s">
        <v>54</v>
      </c>
      <c r="H37" s="173"/>
    </row>
    <row r="38" spans="1:8" ht="26.25" customHeight="1" x14ac:dyDescent="0.4">
      <c r="A38" s="184" t="s">
        <v>55</v>
      </c>
      <c r="B38" s="185">
        <v>1</v>
      </c>
      <c r="C38" s="190">
        <v>1</v>
      </c>
      <c r="D38" s="191">
        <v>21480520</v>
      </c>
      <c r="E38" s="192">
        <f>IF(ISBLANK(D38),"-",$D$48/$D$45*D38)</f>
        <v>20963797.335345946</v>
      </c>
      <c r="F38" s="193">
        <v>20889812</v>
      </c>
      <c r="G38" s="192">
        <f>IF(ISBLANK(F38),"-",$D$48/$F$45*F38)</f>
        <v>20876729.249670204</v>
      </c>
      <c r="H38" s="173"/>
    </row>
    <row r="39" spans="1:8" ht="26.25" customHeight="1" x14ac:dyDescent="0.4">
      <c r="A39" s="184" t="s">
        <v>56</v>
      </c>
      <c r="B39" s="185">
        <v>1</v>
      </c>
      <c r="C39" s="194">
        <v>2</v>
      </c>
      <c r="D39" s="195">
        <v>21208232</v>
      </c>
      <c r="E39" s="196">
        <f>IF(ISBLANK(D39),"-",$D$48/$D$45*D39)</f>
        <v>20698059.334178068</v>
      </c>
      <c r="F39" s="197">
        <v>21141469</v>
      </c>
      <c r="G39" s="196">
        <f>IF(ISBLANK(F39),"-",$D$48/$F$45*F39)</f>
        <v>21128228.643383477</v>
      </c>
      <c r="H39" s="173"/>
    </row>
    <row r="40" spans="1:8" ht="26.25" customHeight="1" x14ac:dyDescent="0.4">
      <c r="A40" s="184" t="s">
        <v>57</v>
      </c>
      <c r="B40" s="185">
        <v>1</v>
      </c>
      <c r="C40" s="194">
        <v>3</v>
      </c>
      <c r="D40" s="195">
        <v>21529307</v>
      </c>
      <c r="E40" s="196">
        <f>IF(ISBLANK(D40),"-",$D$48/$D$45*D40)</f>
        <v>21011410.744174015</v>
      </c>
      <c r="F40" s="197">
        <v>20840308</v>
      </c>
      <c r="G40" s="196">
        <f>IF(ISBLANK(F40),"-",$D$48/$F$45*F40)</f>
        <v>20827256.252748273</v>
      </c>
      <c r="H40" s="161"/>
    </row>
    <row r="41" spans="1:8" ht="26.25" customHeight="1" x14ac:dyDescent="0.4">
      <c r="A41" s="184" t="s">
        <v>58</v>
      </c>
      <c r="B41" s="185">
        <v>1</v>
      </c>
      <c r="C41" s="198">
        <v>4</v>
      </c>
      <c r="D41" s="199"/>
      <c r="E41" s="200" t="str">
        <f>IF(ISBLANK(D41),"-",$D$48/$D$45*D41)</f>
        <v>-</v>
      </c>
      <c r="F41" s="201"/>
      <c r="G41" s="200" t="str">
        <f>IF(ISBLANK(F41),"-",$D$48/$F$45*F41)</f>
        <v>-</v>
      </c>
      <c r="H41" s="161"/>
    </row>
    <row r="42" spans="1:8" ht="27" customHeight="1" x14ac:dyDescent="0.4">
      <c r="A42" s="184" t="s">
        <v>59</v>
      </c>
      <c r="B42" s="185">
        <v>1</v>
      </c>
      <c r="C42" s="202" t="s">
        <v>60</v>
      </c>
      <c r="D42" s="203">
        <f>AVERAGE(D38:D41)</f>
        <v>21406019.666666668</v>
      </c>
      <c r="E42" s="204">
        <f>AVERAGE(E38:E41)</f>
        <v>20891089.137899343</v>
      </c>
      <c r="F42" s="205">
        <f>AVERAGE(F38:F41)</f>
        <v>20957196.333333332</v>
      </c>
      <c r="G42" s="204">
        <f>AVERAGE(G38:G41)</f>
        <v>20944071.381933983</v>
      </c>
      <c r="H42" s="161"/>
    </row>
    <row r="43" spans="1:8" ht="26.25" customHeight="1" x14ac:dyDescent="0.4">
      <c r="A43" s="184" t="s">
        <v>61</v>
      </c>
      <c r="B43" s="197">
        <v>1</v>
      </c>
      <c r="C43" s="206" t="s">
        <v>62</v>
      </c>
      <c r="D43" s="207">
        <v>24.74</v>
      </c>
      <c r="E43" s="208"/>
      <c r="F43" s="207">
        <v>24.16</v>
      </c>
      <c r="G43" s="161"/>
      <c r="H43" s="161"/>
    </row>
    <row r="44" spans="1:8" ht="26.25" customHeight="1" x14ac:dyDescent="0.4">
      <c r="A44" s="184" t="s">
        <v>63</v>
      </c>
      <c r="B44" s="197">
        <v>1</v>
      </c>
      <c r="C44" s="209" t="s">
        <v>64</v>
      </c>
      <c r="D44" s="210">
        <f>D43*$B$34</f>
        <v>24.74</v>
      </c>
      <c r="E44" s="211"/>
      <c r="F44" s="210">
        <f>F43*$B$34</f>
        <v>24.16</v>
      </c>
      <c r="G44" s="161"/>
      <c r="H44" s="161"/>
    </row>
    <row r="45" spans="1:8" ht="19.5" customHeight="1" x14ac:dyDescent="0.3">
      <c r="A45" s="184" t="s">
        <v>65</v>
      </c>
      <c r="B45" s="211">
        <f>(B44/B43)*(B42/B41)*(B40/B39)*(B38/B37)*B36</f>
        <v>100</v>
      </c>
      <c r="C45" s="209" t="s">
        <v>66</v>
      </c>
      <c r="D45" s="212">
        <f>D44*$B$30/100</f>
        <v>24.591560000000001</v>
      </c>
      <c r="E45" s="213"/>
      <c r="F45" s="212">
        <f>F44*$B$30/100</f>
        <v>24.015040000000003</v>
      </c>
      <c r="G45" s="161"/>
      <c r="H45" s="161"/>
    </row>
    <row r="46" spans="1:8" ht="19.5" customHeight="1" x14ac:dyDescent="0.3">
      <c r="A46" s="387" t="s">
        <v>67</v>
      </c>
      <c r="B46" s="388"/>
      <c r="C46" s="209" t="s">
        <v>68</v>
      </c>
      <c r="D46" s="210">
        <f>D45/$B$45</f>
        <v>0.24591560000000001</v>
      </c>
      <c r="E46" s="213"/>
      <c r="F46" s="214">
        <f>F45/$B$45</f>
        <v>0.24015040000000001</v>
      </c>
      <c r="G46" s="161"/>
      <c r="H46" s="161"/>
    </row>
    <row r="47" spans="1:8" ht="27" customHeight="1" x14ac:dyDescent="0.4">
      <c r="A47" s="389"/>
      <c r="B47" s="390"/>
      <c r="C47" s="209" t="s">
        <v>69</v>
      </c>
      <c r="D47" s="215">
        <v>0.24</v>
      </c>
      <c r="E47" s="161"/>
      <c r="F47" s="216"/>
      <c r="G47" s="161"/>
      <c r="H47" s="161"/>
    </row>
    <row r="48" spans="1:8" ht="18.75" customHeight="1" x14ac:dyDescent="0.3">
      <c r="A48" s="161"/>
      <c r="B48" s="161"/>
      <c r="C48" s="209" t="s">
        <v>70</v>
      </c>
      <c r="D48" s="212">
        <f>D47*$B$45</f>
        <v>24</v>
      </c>
      <c r="E48" s="161"/>
      <c r="F48" s="216"/>
      <c r="G48" s="161"/>
      <c r="H48" s="161"/>
    </row>
    <row r="49" spans="1:8" ht="19.5" customHeight="1" x14ac:dyDescent="0.3">
      <c r="A49" s="161"/>
      <c r="B49" s="161"/>
      <c r="C49" s="217" t="s">
        <v>71</v>
      </c>
      <c r="D49" s="218">
        <f>D48/B34</f>
        <v>24</v>
      </c>
      <c r="E49" s="161"/>
      <c r="F49" s="219"/>
      <c r="G49" s="161"/>
      <c r="H49" s="161"/>
    </row>
    <row r="50" spans="1:8" ht="18.75" customHeight="1" x14ac:dyDescent="0.3">
      <c r="A50" s="161"/>
      <c r="B50" s="161"/>
      <c r="C50" s="220" t="s">
        <v>72</v>
      </c>
      <c r="D50" s="221">
        <f>AVERAGE(E38:E41,G38:G41)</f>
        <v>20917580.259916663</v>
      </c>
      <c r="E50" s="161"/>
      <c r="F50" s="219"/>
      <c r="G50" s="161"/>
      <c r="H50" s="161"/>
    </row>
    <row r="51" spans="1:8" ht="18.75" customHeight="1" x14ac:dyDescent="0.3">
      <c r="A51" s="161"/>
      <c r="B51" s="161"/>
      <c r="C51" s="209" t="s">
        <v>73</v>
      </c>
      <c r="D51" s="222">
        <f>STDEV(E38:E41,G38:G41)/D50</f>
        <v>7.1973928430908553E-3</v>
      </c>
      <c r="E51" s="161"/>
      <c r="F51" s="219"/>
      <c r="G51" s="161"/>
      <c r="H51" s="161"/>
    </row>
    <row r="52" spans="1:8" ht="19.5" customHeight="1" x14ac:dyDescent="0.3">
      <c r="A52" s="161"/>
      <c r="B52" s="161"/>
      <c r="C52" s="217" t="s">
        <v>17</v>
      </c>
      <c r="D52" s="223">
        <f>COUNT(E38:E41,G38:G41)</f>
        <v>6</v>
      </c>
      <c r="E52" s="161"/>
      <c r="F52" s="161"/>
      <c r="G52" s="161"/>
      <c r="H52" s="161"/>
    </row>
    <row r="53" spans="1:8" ht="18.75" customHeight="1" x14ac:dyDescent="0.3">
      <c r="A53" s="161"/>
      <c r="B53" s="161"/>
      <c r="C53" s="161"/>
      <c r="D53" s="161"/>
      <c r="E53" s="161"/>
      <c r="F53" s="161"/>
      <c r="G53" s="161"/>
      <c r="H53" s="161"/>
    </row>
    <row r="54" spans="1:8" ht="18.75" customHeight="1" x14ac:dyDescent="0.3">
      <c r="A54" s="162" t="s">
        <v>1</v>
      </c>
      <c r="B54" s="224" t="s">
        <v>74</v>
      </c>
      <c r="C54" s="161"/>
      <c r="D54" s="161"/>
      <c r="E54" s="161"/>
      <c r="F54" s="161"/>
      <c r="G54" s="161"/>
      <c r="H54" s="161"/>
    </row>
    <row r="55" spans="1:8" ht="18.75" customHeight="1" x14ac:dyDescent="0.3">
      <c r="A55" s="161" t="s">
        <v>75</v>
      </c>
      <c r="B55" s="225" t="str">
        <f>B21</f>
        <v>Thiamine HCl 10mg/Ml</v>
      </c>
      <c r="C55" s="161"/>
      <c r="D55" s="161"/>
      <c r="E55" s="161"/>
      <c r="F55" s="161"/>
      <c r="G55" s="161"/>
      <c r="H55" s="161"/>
    </row>
    <row r="56" spans="1:8" ht="26.25" customHeight="1" x14ac:dyDescent="0.4">
      <c r="A56" s="170" t="s">
        <v>76</v>
      </c>
      <c r="B56" s="226">
        <v>1</v>
      </c>
      <c r="C56" s="227" t="s">
        <v>77</v>
      </c>
      <c r="D56" s="228">
        <v>10</v>
      </c>
      <c r="E56" s="161" t="str">
        <f>B20</f>
        <v>Thiamine HCl</v>
      </c>
      <c r="F56" s="161"/>
      <c r="G56" s="161"/>
      <c r="H56" s="227"/>
    </row>
    <row r="57" spans="1:8" ht="19.5" customHeight="1" x14ac:dyDescent="0.3">
      <c r="A57" s="161"/>
      <c r="B57" s="161"/>
      <c r="C57" s="161"/>
      <c r="D57" s="161"/>
      <c r="E57" s="161"/>
      <c r="F57" s="161"/>
      <c r="G57" s="161"/>
      <c r="H57" s="227"/>
    </row>
    <row r="58" spans="1:8" ht="27" customHeight="1" x14ac:dyDescent="0.4">
      <c r="A58" s="182" t="s">
        <v>78</v>
      </c>
      <c r="B58" s="183">
        <v>100</v>
      </c>
      <c r="C58" s="161"/>
      <c r="D58" s="229" t="s">
        <v>79</v>
      </c>
      <c r="E58" s="230" t="s">
        <v>52</v>
      </c>
      <c r="F58" s="230" t="s">
        <v>53</v>
      </c>
      <c r="G58" s="230" t="s">
        <v>80</v>
      </c>
      <c r="H58" s="186" t="s">
        <v>81</v>
      </c>
    </row>
    <row r="59" spans="1:8" ht="26.25" customHeight="1" x14ac:dyDescent="0.4">
      <c r="A59" s="184" t="s">
        <v>82</v>
      </c>
      <c r="B59" s="185">
        <v>1</v>
      </c>
      <c r="C59" s="408" t="s">
        <v>83</v>
      </c>
      <c r="D59" s="411">
        <v>2</v>
      </c>
      <c r="E59" s="231">
        <v>1</v>
      </c>
      <c r="F59" s="232">
        <v>25227183</v>
      </c>
      <c r="G59" s="233">
        <f t="shared" ref="G59:G70" si="0">IF(ISBLANK(F59),"-",(F59/$D$50*$D$47*$B$67)*($B$56/$D$59))</f>
        <v>14.472333426639189</v>
      </c>
      <c r="H59" s="234">
        <f t="shared" ref="H59:H70" si="1">IF(ISBLANK(F59),"-",G59/$D$56)</f>
        <v>1.4472333426639188</v>
      </c>
    </row>
    <row r="60" spans="1:8" ht="26.25" customHeight="1" x14ac:dyDescent="0.4">
      <c r="A60" s="184" t="s">
        <v>84</v>
      </c>
      <c r="B60" s="185">
        <v>1</v>
      </c>
      <c r="C60" s="409"/>
      <c r="D60" s="412"/>
      <c r="E60" s="235">
        <v>2</v>
      </c>
      <c r="F60" s="195">
        <v>25313209</v>
      </c>
      <c r="G60" s="236">
        <f t="shared" si="0"/>
        <v>14.52168483283306</v>
      </c>
      <c r="H60" s="237">
        <f t="shared" si="1"/>
        <v>1.4521684832833059</v>
      </c>
    </row>
    <row r="61" spans="1:8" ht="26.25" customHeight="1" x14ac:dyDescent="0.4">
      <c r="A61" s="184" t="s">
        <v>85</v>
      </c>
      <c r="B61" s="185">
        <v>1</v>
      </c>
      <c r="C61" s="409"/>
      <c r="D61" s="412"/>
      <c r="E61" s="235">
        <v>3</v>
      </c>
      <c r="F61" s="195">
        <v>25020451</v>
      </c>
      <c r="G61" s="236">
        <f t="shared" si="0"/>
        <v>14.353735387612954</v>
      </c>
      <c r="H61" s="237">
        <f t="shared" si="1"/>
        <v>1.4353735387612954</v>
      </c>
    </row>
    <row r="62" spans="1:8" ht="27" customHeight="1" x14ac:dyDescent="0.4">
      <c r="A62" s="184" t="s">
        <v>86</v>
      </c>
      <c r="B62" s="185">
        <v>1</v>
      </c>
      <c r="C62" s="410"/>
      <c r="D62" s="413"/>
      <c r="E62" s="238">
        <v>4</v>
      </c>
      <c r="F62" s="239"/>
      <c r="G62" s="236" t="str">
        <f t="shared" si="0"/>
        <v>-</v>
      </c>
      <c r="H62" s="237" t="str">
        <f t="shared" si="1"/>
        <v>-</v>
      </c>
    </row>
    <row r="63" spans="1:8" ht="26.25" customHeight="1" x14ac:dyDescent="0.4">
      <c r="A63" s="184" t="s">
        <v>87</v>
      </c>
      <c r="B63" s="185">
        <v>1</v>
      </c>
      <c r="C63" s="408" t="s">
        <v>88</v>
      </c>
      <c r="D63" s="414">
        <v>2</v>
      </c>
      <c r="E63" s="231">
        <v>1</v>
      </c>
      <c r="F63" s="232">
        <v>25548322</v>
      </c>
      <c r="G63" s="233">
        <f t="shared" si="0"/>
        <v>14.656564487407945</v>
      </c>
      <c r="H63" s="234">
        <f t="shared" si="1"/>
        <v>1.4656564487407944</v>
      </c>
    </row>
    <row r="64" spans="1:8" ht="26.25" customHeight="1" x14ac:dyDescent="0.4">
      <c r="A64" s="184" t="s">
        <v>89</v>
      </c>
      <c r="B64" s="185">
        <v>1</v>
      </c>
      <c r="C64" s="409"/>
      <c r="D64" s="415"/>
      <c r="E64" s="235">
        <v>2</v>
      </c>
      <c r="F64" s="195">
        <v>25189184</v>
      </c>
      <c r="G64" s="236">
        <f t="shared" si="0"/>
        <v>14.450534155675051</v>
      </c>
      <c r="H64" s="237">
        <f t="shared" si="1"/>
        <v>1.445053415567505</v>
      </c>
    </row>
    <row r="65" spans="1:8" ht="26.25" customHeight="1" x14ac:dyDescent="0.4">
      <c r="A65" s="184" t="s">
        <v>90</v>
      </c>
      <c r="B65" s="185">
        <v>1</v>
      </c>
      <c r="C65" s="409"/>
      <c r="D65" s="415"/>
      <c r="E65" s="235">
        <v>3</v>
      </c>
      <c r="F65" s="195">
        <v>25067678</v>
      </c>
      <c r="G65" s="236">
        <f t="shared" si="0"/>
        <v>14.380828578744914</v>
      </c>
      <c r="H65" s="237">
        <f t="shared" si="1"/>
        <v>1.4380828578744915</v>
      </c>
    </row>
    <row r="66" spans="1:8" ht="27" customHeight="1" x14ac:dyDescent="0.4">
      <c r="A66" s="184" t="s">
        <v>91</v>
      </c>
      <c r="B66" s="185">
        <v>1</v>
      </c>
      <c r="C66" s="410"/>
      <c r="D66" s="416"/>
      <c r="E66" s="238">
        <v>4</v>
      </c>
      <c r="F66" s="239"/>
      <c r="G66" s="240" t="str">
        <f t="shared" si="0"/>
        <v>-</v>
      </c>
      <c r="H66" s="241" t="str">
        <f t="shared" si="1"/>
        <v>-</v>
      </c>
    </row>
    <row r="67" spans="1:8" ht="26.25" customHeight="1" x14ac:dyDescent="0.4">
      <c r="A67" s="184" t="s">
        <v>92</v>
      </c>
      <c r="B67" s="194">
        <f>(B66/B65)*(B64/B63)*(B62/B61)*(B60/B59)*B58</f>
        <v>100</v>
      </c>
      <c r="C67" s="408" t="s">
        <v>93</v>
      </c>
      <c r="D67" s="411">
        <v>2</v>
      </c>
      <c r="E67" s="231">
        <v>1</v>
      </c>
      <c r="F67" s="232">
        <v>25417464</v>
      </c>
      <c r="G67" s="236">
        <f t="shared" si="0"/>
        <v>14.581493853974829</v>
      </c>
      <c r="H67" s="237">
        <f t="shared" si="1"/>
        <v>1.458149385397483</v>
      </c>
    </row>
    <row r="68" spans="1:8" ht="27" customHeight="1" x14ac:dyDescent="0.4">
      <c r="A68" s="242" t="s">
        <v>94</v>
      </c>
      <c r="B68" s="243">
        <f>(D47*B67)/D56*B56</f>
        <v>2.4</v>
      </c>
      <c r="C68" s="409"/>
      <c r="D68" s="412"/>
      <c r="E68" s="235">
        <v>2</v>
      </c>
      <c r="F68" s="195">
        <v>24878103</v>
      </c>
      <c r="G68" s="236">
        <f t="shared" si="0"/>
        <v>14.272073169575561</v>
      </c>
      <c r="H68" s="237">
        <f t="shared" si="1"/>
        <v>1.4272073169575561</v>
      </c>
    </row>
    <row r="69" spans="1:8" ht="26.25" customHeight="1" x14ac:dyDescent="0.4">
      <c r="A69" s="387" t="s">
        <v>67</v>
      </c>
      <c r="B69" s="404"/>
      <c r="C69" s="409"/>
      <c r="D69" s="412"/>
      <c r="E69" s="235">
        <v>3</v>
      </c>
      <c r="F69" s="195">
        <v>24824071</v>
      </c>
      <c r="G69" s="236">
        <f t="shared" si="0"/>
        <v>14.241076085211915</v>
      </c>
      <c r="H69" s="237">
        <f t="shared" si="1"/>
        <v>1.4241076085211914</v>
      </c>
    </row>
    <row r="70" spans="1:8" ht="27" customHeight="1" x14ac:dyDescent="0.4">
      <c r="A70" s="389"/>
      <c r="B70" s="405"/>
      <c r="C70" s="417"/>
      <c r="D70" s="413"/>
      <c r="E70" s="238">
        <v>4</v>
      </c>
      <c r="F70" s="239"/>
      <c r="G70" s="240" t="str">
        <f t="shared" si="0"/>
        <v>-</v>
      </c>
      <c r="H70" s="241" t="str">
        <f t="shared" si="1"/>
        <v>-</v>
      </c>
    </row>
    <row r="71" spans="1:8" ht="26.25" customHeight="1" x14ac:dyDescent="0.4">
      <c r="A71" s="244"/>
      <c r="B71" s="244"/>
      <c r="C71" s="244"/>
      <c r="D71" s="244"/>
      <c r="E71" s="244"/>
      <c r="F71" s="245"/>
      <c r="G71" s="246" t="s">
        <v>60</v>
      </c>
      <c r="H71" s="247">
        <f>AVERAGE(H59:H70)</f>
        <v>1.4436702664186158</v>
      </c>
    </row>
    <row r="72" spans="1:8" ht="26.25" customHeight="1" x14ac:dyDescent="0.4">
      <c r="A72" s="161"/>
      <c r="B72" s="161"/>
      <c r="C72" s="244"/>
      <c r="D72" s="244"/>
      <c r="E72" s="244"/>
      <c r="F72" s="245"/>
      <c r="G72" s="248" t="s">
        <v>73</v>
      </c>
      <c r="H72" s="249">
        <f>STDEV(H59:H70)/H71</f>
        <v>9.5906850821494867E-3</v>
      </c>
    </row>
    <row r="73" spans="1:8" ht="27" customHeight="1" x14ac:dyDescent="0.4">
      <c r="A73" s="244"/>
      <c r="B73" s="244"/>
      <c r="C73" s="245"/>
      <c r="D73" s="245"/>
      <c r="E73" s="250"/>
      <c r="F73" s="245"/>
      <c r="G73" s="251" t="s">
        <v>17</v>
      </c>
      <c r="H73" s="252">
        <f>COUNT(H59:H70)</f>
        <v>9</v>
      </c>
    </row>
    <row r="74" spans="1:8" ht="18.75" customHeight="1" x14ac:dyDescent="0.3">
      <c r="A74" s="244"/>
      <c r="B74" s="244"/>
      <c r="C74" s="245"/>
      <c r="D74" s="245"/>
      <c r="E74" s="245"/>
      <c r="F74" s="250"/>
      <c r="G74" s="245"/>
      <c r="H74" s="245"/>
    </row>
    <row r="75" spans="1:8" ht="26.25" customHeight="1" x14ac:dyDescent="0.4">
      <c r="A75" s="253" t="s">
        <v>95</v>
      </c>
      <c r="B75" s="254" t="s">
        <v>96</v>
      </c>
      <c r="C75" s="406" t="str">
        <f>B20</f>
        <v>Thiamine HCl</v>
      </c>
      <c r="D75" s="406"/>
      <c r="E75" s="255" t="s">
        <v>97</v>
      </c>
      <c r="F75" s="255"/>
      <c r="G75" s="256">
        <f>H71</f>
        <v>1.4436702664186158</v>
      </c>
      <c r="H75" s="245"/>
    </row>
    <row r="76" spans="1:8" ht="19.5" customHeight="1" x14ac:dyDescent="0.3">
      <c r="A76" s="257"/>
      <c r="B76" s="258"/>
      <c r="C76" s="258"/>
      <c r="D76" s="258"/>
      <c r="E76" s="258"/>
      <c r="F76" s="258"/>
      <c r="G76" s="258"/>
      <c r="H76" s="258"/>
    </row>
    <row r="77" spans="1:8" ht="18.75" customHeight="1" x14ac:dyDescent="0.3">
      <c r="A77" s="161"/>
      <c r="B77" s="407" t="s">
        <v>23</v>
      </c>
      <c r="C77" s="407"/>
      <c r="D77" s="227"/>
      <c r="E77" s="259" t="s">
        <v>24</v>
      </c>
      <c r="F77" s="260"/>
      <c r="G77" s="407" t="s">
        <v>25</v>
      </c>
      <c r="H77" s="407"/>
    </row>
    <row r="78" spans="1:8" ht="60" customHeight="1" x14ac:dyDescent="0.3">
      <c r="A78" s="261" t="s">
        <v>26</v>
      </c>
      <c r="B78" s="420" t="s">
        <v>107</v>
      </c>
      <c r="C78" s="262"/>
      <c r="D78" s="263"/>
      <c r="E78" s="419">
        <v>42377</v>
      </c>
      <c r="F78" s="161"/>
      <c r="G78" s="264"/>
      <c r="H78" s="264"/>
    </row>
    <row r="79" spans="1:8" ht="60" customHeight="1" x14ac:dyDescent="0.3">
      <c r="A79" s="261" t="s">
        <v>27</v>
      </c>
      <c r="B79" s="265"/>
      <c r="C79" s="265"/>
      <c r="D79" s="266"/>
      <c r="E79" s="267"/>
      <c r="F79" s="260"/>
      <c r="G79" s="268"/>
      <c r="H79" s="268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3" priority="1" operator="greaterThan">
      <formula>0.02</formula>
    </cfRule>
  </conditionalFormatting>
  <conditionalFormatting sqref="H72">
    <cfRule type="cellIs" dxfId="2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64" zoomScale="60" zoomScaleNormal="55" workbookViewId="0">
      <selection activeCell="E78" sqref="E78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385" t="s">
        <v>28</v>
      </c>
      <c r="B1" s="385"/>
      <c r="C1" s="385"/>
      <c r="D1" s="385"/>
      <c r="E1" s="385"/>
      <c r="F1" s="385"/>
      <c r="G1" s="385"/>
      <c r="H1" s="385"/>
    </row>
    <row r="2" spans="1:8" x14ac:dyDescent="0.2">
      <c r="A2" s="385"/>
      <c r="B2" s="385"/>
      <c r="C2" s="385"/>
      <c r="D2" s="385"/>
      <c r="E2" s="385"/>
      <c r="F2" s="385"/>
      <c r="G2" s="385"/>
      <c r="H2" s="385"/>
    </row>
    <row r="3" spans="1:8" x14ac:dyDescent="0.2">
      <c r="A3" s="385"/>
      <c r="B3" s="385"/>
      <c r="C3" s="385"/>
      <c r="D3" s="385"/>
      <c r="E3" s="385"/>
      <c r="F3" s="385"/>
      <c r="G3" s="385"/>
      <c r="H3" s="385"/>
    </row>
    <row r="4" spans="1:8" x14ac:dyDescent="0.2">
      <c r="A4" s="385"/>
      <c r="B4" s="385"/>
      <c r="C4" s="385"/>
      <c r="D4" s="385"/>
      <c r="E4" s="385"/>
      <c r="F4" s="385"/>
      <c r="G4" s="385"/>
      <c r="H4" s="385"/>
    </row>
    <row r="5" spans="1:8" x14ac:dyDescent="0.2">
      <c r="A5" s="385"/>
      <c r="B5" s="385"/>
      <c r="C5" s="385"/>
      <c r="D5" s="385"/>
      <c r="E5" s="385"/>
      <c r="F5" s="385"/>
      <c r="G5" s="385"/>
      <c r="H5" s="385"/>
    </row>
    <row r="6" spans="1:8" x14ac:dyDescent="0.2">
      <c r="A6" s="385"/>
      <c r="B6" s="385"/>
      <c r="C6" s="385"/>
      <c r="D6" s="385"/>
      <c r="E6" s="385"/>
      <c r="F6" s="385"/>
      <c r="G6" s="385"/>
      <c r="H6" s="385"/>
    </row>
    <row r="7" spans="1:8" x14ac:dyDescent="0.2">
      <c r="A7" s="385"/>
      <c r="B7" s="385"/>
      <c r="C7" s="385"/>
      <c r="D7" s="385"/>
      <c r="E7" s="385"/>
      <c r="F7" s="385"/>
      <c r="G7" s="385"/>
      <c r="H7" s="385"/>
    </row>
    <row r="8" spans="1:8" x14ac:dyDescent="0.2">
      <c r="A8" s="386" t="s">
        <v>29</v>
      </c>
      <c r="B8" s="386"/>
      <c r="C8" s="386"/>
      <c r="D8" s="386"/>
      <c r="E8" s="386"/>
      <c r="F8" s="386"/>
      <c r="G8" s="386"/>
      <c r="H8" s="386"/>
    </row>
    <row r="9" spans="1:8" x14ac:dyDescent="0.2">
      <c r="A9" s="386"/>
      <c r="B9" s="386"/>
      <c r="C9" s="386"/>
      <c r="D9" s="386"/>
      <c r="E9" s="386"/>
      <c r="F9" s="386"/>
      <c r="G9" s="386"/>
      <c r="H9" s="386"/>
    </row>
    <row r="10" spans="1:8" x14ac:dyDescent="0.2">
      <c r="A10" s="386"/>
      <c r="B10" s="386"/>
      <c r="C10" s="386"/>
      <c r="D10" s="386"/>
      <c r="E10" s="386"/>
      <c r="F10" s="386"/>
      <c r="G10" s="386"/>
      <c r="H10" s="386"/>
    </row>
    <row r="11" spans="1:8" x14ac:dyDescent="0.2">
      <c r="A11" s="386"/>
      <c r="B11" s="386"/>
      <c r="C11" s="386"/>
      <c r="D11" s="386"/>
      <c r="E11" s="386"/>
      <c r="F11" s="386"/>
      <c r="G11" s="386"/>
      <c r="H11" s="386"/>
    </row>
    <row r="12" spans="1:8" x14ac:dyDescent="0.2">
      <c r="A12" s="386"/>
      <c r="B12" s="386"/>
      <c r="C12" s="386"/>
      <c r="D12" s="386"/>
      <c r="E12" s="386"/>
      <c r="F12" s="386"/>
      <c r="G12" s="386"/>
      <c r="H12" s="386"/>
    </row>
    <row r="13" spans="1:8" x14ac:dyDescent="0.2">
      <c r="A13" s="386"/>
      <c r="B13" s="386"/>
      <c r="C13" s="386"/>
      <c r="D13" s="386"/>
      <c r="E13" s="386"/>
      <c r="F13" s="386"/>
      <c r="G13" s="386"/>
      <c r="H13" s="386"/>
    </row>
    <row r="14" spans="1:8" x14ac:dyDescent="0.2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3">
      <c r="A15" s="270"/>
      <c r="B15" s="270"/>
      <c r="C15" s="270"/>
      <c r="D15" s="270"/>
      <c r="E15" s="270"/>
      <c r="F15" s="270"/>
      <c r="G15" s="270"/>
      <c r="H15" s="270"/>
    </row>
    <row r="16" spans="1:8" ht="19.5" customHeight="1" x14ac:dyDescent="0.3">
      <c r="A16" s="391" t="s">
        <v>30</v>
      </c>
      <c r="B16" s="392"/>
      <c r="C16" s="392"/>
      <c r="D16" s="392"/>
      <c r="E16" s="392"/>
      <c r="F16" s="392"/>
      <c r="G16" s="392"/>
      <c r="H16" s="393"/>
    </row>
    <row r="17" spans="1:8" ht="18.75" customHeight="1" x14ac:dyDescent="0.3">
      <c r="A17" s="271" t="s">
        <v>31</v>
      </c>
      <c r="B17" s="271"/>
      <c r="C17" s="270"/>
      <c r="D17" s="270"/>
      <c r="E17" s="270"/>
      <c r="F17" s="270"/>
      <c r="G17" s="270"/>
      <c r="H17" s="270"/>
    </row>
    <row r="18" spans="1:8" ht="26.25" customHeight="1" x14ac:dyDescent="0.4">
      <c r="A18" s="272" t="s">
        <v>32</v>
      </c>
      <c r="B18" s="394" t="s">
        <v>5</v>
      </c>
      <c r="C18" s="394"/>
      <c r="D18" s="394"/>
      <c r="E18" s="394"/>
      <c r="F18" s="270"/>
      <c r="G18" s="270"/>
      <c r="H18" s="270"/>
    </row>
    <row r="19" spans="1:8" ht="26.25" customHeight="1" x14ac:dyDescent="0.4">
      <c r="A19" s="272" t="s">
        <v>33</v>
      </c>
      <c r="B19" s="274" t="s">
        <v>7</v>
      </c>
      <c r="C19" s="378">
        <v>6</v>
      </c>
      <c r="D19" s="273"/>
      <c r="E19" s="273"/>
      <c r="F19" s="270"/>
      <c r="G19" s="270"/>
      <c r="H19" s="270"/>
    </row>
    <row r="20" spans="1:8" ht="26.25" customHeight="1" x14ac:dyDescent="0.4">
      <c r="A20" s="272" t="s">
        <v>34</v>
      </c>
      <c r="B20" s="381" t="s">
        <v>104</v>
      </c>
      <c r="C20" s="273"/>
      <c r="D20" s="273"/>
      <c r="E20" s="273"/>
      <c r="F20" s="270"/>
      <c r="G20" s="270"/>
      <c r="H20" s="270"/>
    </row>
    <row r="21" spans="1:8" ht="26.25" customHeight="1" x14ac:dyDescent="0.4">
      <c r="A21" s="272" t="s">
        <v>35</v>
      </c>
      <c r="B21" s="397" t="s">
        <v>105</v>
      </c>
      <c r="C21" s="395"/>
      <c r="D21" s="395"/>
      <c r="E21" s="395"/>
      <c r="F21" s="395"/>
      <c r="G21" s="395"/>
      <c r="H21" s="395"/>
    </row>
    <row r="22" spans="1:8" ht="26.25" customHeight="1" x14ac:dyDescent="0.4">
      <c r="A22" s="272" t="s">
        <v>36</v>
      </c>
      <c r="B22" s="382">
        <v>42580</v>
      </c>
      <c r="C22" s="273"/>
      <c r="D22" s="273"/>
      <c r="E22" s="273"/>
      <c r="F22" s="270"/>
      <c r="G22" s="270"/>
      <c r="H22" s="270"/>
    </row>
    <row r="23" spans="1:8" ht="26.25" customHeight="1" x14ac:dyDescent="0.4">
      <c r="A23" s="272" t="s">
        <v>37</v>
      </c>
      <c r="B23" s="275"/>
      <c r="C23" s="273"/>
      <c r="D23" s="273"/>
      <c r="E23" s="273"/>
      <c r="F23" s="270"/>
      <c r="G23" s="270"/>
      <c r="H23" s="270"/>
    </row>
    <row r="24" spans="1:8" ht="18.75" customHeight="1" x14ac:dyDescent="0.3">
      <c r="A24" s="272"/>
      <c r="B24" s="276"/>
      <c r="C24" s="270"/>
      <c r="D24" s="270"/>
      <c r="E24" s="270"/>
      <c r="F24" s="270"/>
      <c r="G24" s="270"/>
      <c r="H24" s="270"/>
    </row>
    <row r="25" spans="1:8" ht="18.75" customHeight="1" x14ac:dyDescent="0.3">
      <c r="A25" s="277" t="s">
        <v>1</v>
      </c>
      <c r="B25" s="276"/>
      <c r="C25" s="270"/>
      <c r="D25" s="270"/>
      <c r="E25" s="270"/>
      <c r="F25" s="270"/>
      <c r="G25" s="270"/>
      <c r="H25" s="270"/>
    </row>
    <row r="26" spans="1:8" ht="26.25" customHeight="1" x14ac:dyDescent="0.4">
      <c r="A26" s="278" t="s">
        <v>4</v>
      </c>
      <c r="B26" s="396" t="s">
        <v>104</v>
      </c>
      <c r="C26" s="394"/>
      <c r="D26" s="270"/>
      <c r="E26" s="270"/>
      <c r="F26" s="270"/>
      <c r="G26" s="270"/>
      <c r="H26" s="270"/>
    </row>
    <row r="27" spans="1:8" ht="26.25" customHeight="1" x14ac:dyDescent="0.4">
      <c r="A27" s="279" t="s">
        <v>38</v>
      </c>
      <c r="B27" s="397" t="s">
        <v>106</v>
      </c>
      <c r="C27" s="395"/>
      <c r="D27" s="270"/>
      <c r="E27" s="270"/>
      <c r="F27" s="270"/>
      <c r="G27" s="270"/>
      <c r="H27" s="270"/>
    </row>
    <row r="28" spans="1:8" ht="27" customHeight="1" x14ac:dyDescent="0.4">
      <c r="A28" s="279" t="s">
        <v>6</v>
      </c>
      <c r="B28" s="280">
        <v>99.76</v>
      </c>
      <c r="C28" s="270"/>
      <c r="D28" s="270"/>
      <c r="E28" s="270"/>
      <c r="F28" s="270"/>
      <c r="G28" s="270"/>
      <c r="H28" s="270"/>
    </row>
    <row r="29" spans="1:8" ht="27" customHeight="1" x14ac:dyDescent="0.4">
      <c r="A29" s="279" t="s">
        <v>39</v>
      </c>
      <c r="B29" s="281">
        <v>0</v>
      </c>
      <c r="C29" s="398" t="s">
        <v>40</v>
      </c>
      <c r="D29" s="399"/>
      <c r="E29" s="399"/>
      <c r="F29" s="399"/>
      <c r="G29" s="400"/>
      <c r="H29" s="282"/>
    </row>
    <row r="30" spans="1:8" ht="19.5" customHeight="1" x14ac:dyDescent="0.3">
      <c r="A30" s="279" t="s">
        <v>41</v>
      </c>
      <c r="B30" s="283">
        <f>B28-B29</f>
        <v>99.76</v>
      </c>
      <c r="C30" s="284"/>
      <c r="D30" s="284"/>
      <c r="E30" s="284"/>
      <c r="F30" s="284"/>
      <c r="G30" s="284"/>
      <c r="H30" s="282"/>
    </row>
    <row r="31" spans="1:8" ht="27" customHeight="1" x14ac:dyDescent="0.4">
      <c r="A31" s="279" t="s">
        <v>42</v>
      </c>
      <c r="B31" s="285">
        <v>1</v>
      </c>
      <c r="C31" s="398" t="s">
        <v>43</v>
      </c>
      <c r="D31" s="399"/>
      <c r="E31" s="399"/>
      <c r="F31" s="399"/>
      <c r="G31" s="400"/>
      <c r="H31" s="286"/>
    </row>
    <row r="32" spans="1:8" ht="27" customHeight="1" x14ac:dyDescent="0.4">
      <c r="A32" s="279" t="s">
        <v>44</v>
      </c>
      <c r="B32" s="285">
        <v>1</v>
      </c>
      <c r="C32" s="398" t="s">
        <v>45</v>
      </c>
      <c r="D32" s="399"/>
      <c r="E32" s="399"/>
      <c r="F32" s="399"/>
      <c r="G32" s="400"/>
      <c r="H32" s="286"/>
    </row>
    <row r="33" spans="1:8" ht="18.75" customHeight="1" x14ac:dyDescent="0.3">
      <c r="A33" s="279"/>
      <c r="B33" s="287"/>
      <c r="C33" s="288"/>
      <c r="D33" s="288"/>
      <c r="E33" s="288"/>
      <c r="F33" s="288"/>
      <c r="G33" s="288"/>
      <c r="H33" s="288"/>
    </row>
    <row r="34" spans="1:8" ht="18.75" customHeight="1" x14ac:dyDescent="0.3">
      <c r="A34" s="279" t="s">
        <v>46</v>
      </c>
      <c r="B34" s="289">
        <f>B31/B32</f>
        <v>1</v>
      </c>
      <c r="C34" s="270" t="s">
        <v>47</v>
      </c>
      <c r="D34" s="270"/>
      <c r="E34" s="270"/>
      <c r="F34" s="270"/>
      <c r="G34" s="270"/>
      <c r="H34" s="282"/>
    </row>
    <row r="35" spans="1:8" ht="19.5" customHeight="1" x14ac:dyDescent="0.3">
      <c r="A35" s="279"/>
      <c r="B35" s="290"/>
      <c r="C35" s="282"/>
      <c r="D35" s="282"/>
      <c r="E35" s="282"/>
      <c r="F35" s="282"/>
      <c r="G35" s="270"/>
      <c r="H35" s="282"/>
    </row>
    <row r="36" spans="1:8" ht="27" customHeight="1" x14ac:dyDescent="0.4">
      <c r="A36" s="291" t="s">
        <v>48</v>
      </c>
      <c r="B36" s="292">
        <v>100</v>
      </c>
      <c r="C36" s="270"/>
      <c r="D36" s="401" t="s">
        <v>49</v>
      </c>
      <c r="E36" s="402"/>
      <c r="F36" s="403" t="s">
        <v>50</v>
      </c>
      <c r="G36" s="402"/>
      <c r="H36" s="282"/>
    </row>
    <row r="37" spans="1:8" ht="26.25" customHeight="1" x14ac:dyDescent="0.4">
      <c r="A37" s="293" t="s">
        <v>51</v>
      </c>
      <c r="B37" s="294">
        <v>1</v>
      </c>
      <c r="C37" s="295" t="s">
        <v>52</v>
      </c>
      <c r="D37" s="296" t="s">
        <v>53</v>
      </c>
      <c r="E37" s="297" t="s">
        <v>54</v>
      </c>
      <c r="F37" s="298" t="s">
        <v>53</v>
      </c>
      <c r="G37" s="297" t="s">
        <v>54</v>
      </c>
      <c r="H37" s="282"/>
    </row>
    <row r="38" spans="1:8" ht="26.25" customHeight="1" x14ac:dyDescent="0.4">
      <c r="A38" s="293" t="s">
        <v>55</v>
      </c>
      <c r="B38" s="294">
        <v>1</v>
      </c>
      <c r="C38" s="299">
        <v>1</v>
      </c>
      <c r="D38" s="300">
        <v>10100404</v>
      </c>
      <c r="E38" s="301">
        <f>IF(ISBLANK(D38),"-",$D$48/$D$45*D38)</f>
        <v>9934295.9488709122</v>
      </c>
      <c r="F38" s="302">
        <v>10519691</v>
      </c>
      <c r="G38" s="301">
        <f>IF(ISBLANK(F38),"-",$D$48/$F$45*F38)</f>
        <v>9901407.5094781462</v>
      </c>
      <c r="H38" s="282"/>
    </row>
    <row r="39" spans="1:8" ht="26.25" customHeight="1" x14ac:dyDescent="0.4">
      <c r="A39" s="293" t="s">
        <v>56</v>
      </c>
      <c r="B39" s="294">
        <v>1</v>
      </c>
      <c r="C39" s="303">
        <v>2</v>
      </c>
      <c r="D39" s="304">
        <v>9983370</v>
      </c>
      <c r="E39" s="305">
        <f>IF(ISBLANK(D39),"-",$D$48/$D$45*D39)</f>
        <v>9819186.6530367881</v>
      </c>
      <c r="F39" s="306">
        <v>10606148</v>
      </c>
      <c r="G39" s="305">
        <f>IF(ISBLANK(F39),"-",$D$48/$F$45*F39)</f>
        <v>9982783.0925677028</v>
      </c>
      <c r="H39" s="282"/>
    </row>
    <row r="40" spans="1:8" ht="26.25" customHeight="1" x14ac:dyDescent="0.4">
      <c r="A40" s="293" t="s">
        <v>57</v>
      </c>
      <c r="B40" s="294">
        <v>1</v>
      </c>
      <c r="C40" s="303">
        <v>3</v>
      </c>
      <c r="D40" s="304">
        <v>10095523</v>
      </c>
      <c r="E40" s="305">
        <f>IF(ISBLANK(D40),"-",$D$48/$D$45*D40)</f>
        <v>9929495.2202538736</v>
      </c>
      <c r="F40" s="306">
        <v>10490450</v>
      </c>
      <c r="G40" s="305">
        <f>IF(ISBLANK(F40),"-",$D$48/$F$45*F40)</f>
        <v>9873885.1177097335</v>
      </c>
      <c r="H40" s="270"/>
    </row>
    <row r="41" spans="1:8" ht="26.25" customHeight="1" x14ac:dyDescent="0.4">
      <c r="A41" s="293" t="s">
        <v>58</v>
      </c>
      <c r="B41" s="294">
        <v>1</v>
      </c>
      <c r="C41" s="307">
        <v>4</v>
      </c>
      <c r="D41" s="308"/>
      <c r="E41" s="309" t="str">
        <f>IF(ISBLANK(D41),"-",$D$48/$D$45*D41)</f>
        <v>-</v>
      </c>
      <c r="F41" s="310"/>
      <c r="G41" s="309" t="str">
        <f>IF(ISBLANK(F41),"-",$D$48/$F$45*F41)</f>
        <v>-</v>
      </c>
      <c r="H41" s="270"/>
    </row>
    <row r="42" spans="1:8" ht="27" customHeight="1" x14ac:dyDescent="0.4">
      <c r="A42" s="293" t="s">
        <v>59</v>
      </c>
      <c r="B42" s="294">
        <v>1</v>
      </c>
      <c r="C42" s="311" t="s">
        <v>60</v>
      </c>
      <c r="D42" s="312">
        <f>AVERAGE(D38:D41)</f>
        <v>10059765.666666666</v>
      </c>
      <c r="E42" s="313">
        <f>AVERAGE(E38:E41)</f>
        <v>9894325.9407205246</v>
      </c>
      <c r="F42" s="314">
        <f>AVERAGE(F38:F41)</f>
        <v>10538763</v>
      </c>
      <c r="G42" s="313">
        <f>AVERAGE(G38:G41)</f>
        <v>9919358.5732518602</v>
      </c>
      <c r="H42" s="270"/>
    </row>
    <row r="43" spans="1:8" ht="26.25" customHeight="1" x14ac:dyDescent="0.4">
      <c r="A43" s="293" t="s">
        <v>61</v>
      </c>
      <c r="B43" s="306">
        <v>1</v>
      </c>
      <c r="C43" s="315" t="s">
        <v>62</v>
      </c>
      <c r="D43" s="316">
        <v>24.46</v>
      </c>
      <c r="E43" s="317"/>
      <c r="F43" s="316">
        <v>25.56</v>
      </c>
      <c r="G43" s="270"/>
      <c r="H43" s="270"/>
    </row>
    <row r="44" spans="1:8" ht="26.25" customHeight="1" x14ac:dyDescent="0.4">
      <c r="A44" s="293" t="s">
        <v>63</v>
      </c>
      <c r="B44" s="306">
        <v>1</v>
      </c>
      <c r="C44" s="318" t="s">
        <v>64</v>
      </c>
      <c r="D44" s="319">
        <f>D43*$B$34</f>
        <v>24.46</v>
      </c>
      <c r="E44" s="320"/>
      <c r="F44" s="319">
        <f>F43*$B$34</f>
        <v>25.56</v>
      </c>
      <c r="G44" s="270"/>
      <c r="H44" s="270"/>
    </row>
    <row r="45" spans="1:8" ht="19.5" customHeight="1" x14ac:dyDescent="0.3">
      <c r="A45" s="293" t="s">
        <v>65</v>
      </c>
      <c r="B45" s="320">
        <f>(B44/B43)*(B42/B41)*(B40/B39)*(B38/B37)*B36</f>
        <v>100</v>
      </c>
      <c r="C45" s="318" t="s">
        <v>66</v>
      </c>
      <c r="D45" s="321">
        <f>D44*$B$30/100</f>
        <v>24.401296000000002</v>
      </c>
      <c r="E45" s="322"/>
      <c r="F45" s="321">
        <f>F44*$B$30/100</f>
        <v>25.498656</v>
      </c>
      <c r="G45" s="270"/>
      <c r="H45" s="270"/>
    </row>
    <row r="46" spans="1:8" ht="19.5" customHeight="1" x14ac:dyDescent="0.3">
      <c r="A46" s="387" t="s">
        <v>67</v>
      </c>
      <c r="B46" s="388"/>
      <c r="C46" s="318" t="s">
        <v>68</v>
      </c>
      <c r="D46" s="319">
        <f>D45/$B$45</f>
        <v>0.24401296000000003</v>
      </c>
      <c r="E46" s="322"/>
      <c r="F46" s="323">
        <f>F45/$B$45</f>
        <v>0.25498656000000003</v>
      </c>
      <c r="G46" s="270"/>
      <c r="H46" s="270"/>
    </row>
    <row r="47" spans="1:8" ht="27" customHeight="1" x14ac:dyDescent="0.4">
      <c r="A47" s="389"/>
      <c r="B47" s="390"/>
      <c r="C47" s="318" t="s">
        <v>69</v>
      </c>
      <c r="D47" s="324">
        <v>0.24</v>
      </c>
      <c r="E47" s="270"/>
      <c r="F47" s="325"/>
      <c r="G47" s="270"/>
      <c r="H47" s="270"/>
    </row>
    <row r="48" spans="1:8" ht="18.75" customHeight="1" x14ac:dyDescent="0.3">
      <c r="A48" s="270"/>
      <c r="B48" s="270"/>
      <c r="C48" s="318" t="s">
        <v>70</v>
      </c>
      <c r="D48" s="321">
        <f>D47*$B$45</f>
        <v>24</v>
      </c>
      <c r="E48" s="270"/>
      <c r="F48" s="325"/>
      <c r="G48" s="270"/>
      <c r="H48" s="270"/>
    </row>
    <row r="49" spans="1:8" ht="19.5" customHeight="1" x14ac:dyDescent="0.3">
      <c r="A49" s="270"/>
      <c r="B49" s="270"/>
      <c r="C49" s="326" t="s">
        <v>71</v>
      </c>
      <c r="D49" s="327">
        <f>D48/B34</f>
        <v>24</v>
      </c>
      <c r="E49" s="270"/>
      <c r="F49" s="328"/>
      <c r="G49" s="270"/>
      <c r="H49" s="270"/>
    </row>
    <row r="50" spans="1:8" ht="18.75" customHeight="1" x14ac:dyDescent="0.3">
      <c r="A50" s="270"/>
      <c r="B50" s="270"/>
      <c r="C50" s="329" t="s">
        <v>72</v>
      </c>
      <c r="D50" s="330">
        <f>AVERAGE(E38:E41,G38:G41)</f>
        <v>9906842.2569861934</v>
      </c>
      <c r="E50" s="270"/>
      <c r="F50" s="328"/>
      <c r="G50" s="270"/>
      <c r="H50" s="270"/>
    </row>
    <row r="51" spans="1:8" ht="18.75" customHeight="1" x14ac:dyDescent="0.3">
      <c r="A51" s="270"/>
      <c r="B51" s="270"/>
      <c r="C51" s="318" t="s">
        <v>73</v>
      </c>
      <c r="D51" s="331">
        <f>STDEV(E38:E41,G38:G41)/D50</f>
        <v>5.6801858695594201E-3</v>
      </c>
      <c r="E51" s="270"/>
      <c r="F51" s="328"/>
      <c r="G51" s="270"/>
      <c r="H51" s="270"/>
    </row>
    <row r="52" spans="1:8" ht="19.5" customHeight="1" x14ac:dyDescent="0.3">
      <c r="A52" s="270"/>
      <c r="B52" s="270"/>
      <c r="C52" s="326" t="s">
        <v>17</v>
      </c>
      <c r="D52" s="332">
        <f>COUNT(E38:E41,G38:G41)</f>
        <v>6</v>
      </c>
      <c r="E52" s="270"/>
      <c r="F52" s="270"/>
      <c r="G52" s="270"/>
      <c r="H52" s="270"/>
    </row>
    <row r="53" spans="1:8" ht="18.75" customHeight="1" x14ac:dyDescent="0.3">
      <c r="A53" s="270"/>
      <c r="B53" s="270"/>
      <c r="C53" s="270"/>
      <c r="D53" s="270"/>
      <c r="E53" s="270"/>
      <c r="F53" s="270"/>
      <c r="G53" s="270"/>
      <c r="H53" s="270"/>
    </row>
    <row r="54" spans="1:8" ht="18.75" customHeight="1" x14ac:dyDescent="0.3">
      <c r="A54" s="271" t="s">
        <v>1</v>
      </c>
      <c r="B54" s="333" t="s">
        <v>74</v>
      </c>
      <c r="C54" s="270"/>
      <c r="D54" s="270"/>
      <c r="E54" s="270"/>
      <c r="F54" s="270"/>
      <c r="G54" s="270"/>
      <c r="H54" s="270"/>
    </row>
    <row r="55" spans="1:8" ht="18.75" customHeight="1" x14ac:dyDescent="0.3">
      <c r="A55" s="270" t="s">
        <v>75</v>
      </c>
      <c r="B55" s="334" t="str">
        <f>B21</f>
        <v>Pyridoxine HCl 5mg/Ml</v>
      </c>
      <c r="C55" s="270"/>
      <c r="D55" s="270"/>
      <c r="E55" s="270"/>
      <c r="F55" s="270"/>
      <c r="G55" s="270"/>
      <c r="H55" s="270"/>
    </row>
    <row r="56" spans="1:8" ht="26.25" customHeight="1" x14ac:dyDescent="0.4">
      <c r="A56" s="279" t="s">
        <v>76</v>
      </c>
      <c r="B56" s="335">
        <v>1</v>
      </c>
      <c r="C56" s="336" t="s">
        <v>77</v>
      </c>
      <c r="D56" s="337">
        <v>5</v>
      </c>
      <c r="E56" s="270" t="str">
        <f>B20</f>
        <v>Pyridoxine HCl</v>
      </c>
      <c r="F56" s="270"/>
      <c r="G56" s="270"/>
      <c r="H56" s="336"/>
    </row>
    <row r="57" spans="1:8" ht="19.5" customHeight="1" x14ac:dyDescent="0.3">
      <c r="A57" s="270"/>
      <c r="B57" s="270"/>
      <c r="C57" s="270"/>
      <c r="D57" s="270"/>
      <c r="E57" s="270"/>
      <c r="F57" s="270"/>
      <c r="G57" s="270"/>
      <c r="H57" s="336"/>
    </row>
    <row r="58" spans="1:8" ht="27" customHeight="1" x14ac:dyDescent="0.4">
      <c r="A58" s="291" t="s">
        <v>78</v>
      </c>
      <c r="B58" s="292">
        <v>100</v>
      </c>
      <c r="C58" s="270"/>
      <c r="D58" s="338" t="s">
        <v>79</v>
      </c>
      <c r="E58" s="339" t="s">
        <v>52</v>
      </c>
      <c r="F58" s="339" t="s">
        <v>53</v>
      </c>
      <c r="G58" s="339" t="s">
        <v>80</v>
      </c>
      <c r="H58" s="295" t="s">
        <v>81</v>
      </c>
    </row>
    <row r="59" spans="1:8" ht="26.25" customHeight="1" x14ac:dyDescent="0.4">
      <c r="A59" s="293" t="s">
        <v>82</v>
      </c>
      <c r="B59" s="294">
        <v>1</v>
      </c>
      <c r="C59" s="408" t="s">
        <v>83</v>
      </c>
      <c r="D59" s="411">
        <v>4</v>
      </c>
      <c r="E59" s="340">
        <v>1</v>
      </c>
      <c r="F59" s="341">
        <v>8635651</v>
      </c>
      <c r="G59" s="342">
        <f t="shared" ref="G59:G70" si="0">IF(ISBLANK(F59),"-",(F59/$D$50*$D$47*$B$67)*($B$56/$D$59))</f>
        <v>5.2301131537106507</v>
      </c>
      <c r="H59" s="343">
        <f t="shared" ref="H59:H70" si="1">IF(ISBLANK(F59),"-",G59/$D$56)</f>
        <v>1.0460226307421301</v>
      </c>
    </row>
    <row r="60" spans="1:8" ht="26.25" customHeight="1" x14ac:dyDescent="0.4">
      <c r="A60" s="293" t="s">
        <v>84</v>
      </c>
      <c r="B60" s="294">
        <v>1</v>
      </c>
      <c r="C60" s="409"/>
      <c r="D60" s="412"/>
      <c r="E60" s="344">
        <v>2</v>
      </c>
      <c r="F60" s="304">
        <v>8615426</v>
      </c>
      <c r="G60" s="345">
        <f t="shared" si="0"/>
        <v>5.2178640437670234</v>
      </c>
      <c r="H60" s="346">
        <f t="shared" si="1"/>
        <v>1.0435728087534046</v>
      </c>
    </row>
    <row r="61" spans="1:8" ht="26.25" customHeight="1" x14ac:dyDescent="0.4">
      <c r="A61" s="293" t="s">
        <v>85</v>
      </c>
      <c r="B61" s="294">
        <v>1</v>
      </c>
      <c r="C61" s="409"/>
      <c r="D61" s="412"/>
      <c r="E61" s="344">
        <v>3</v>
      </c>
      <c r="F61" s="304">
        <v>8650037</v>
      </c>
      <c r="G61" s="345">
        <f t="shared" si="0"/>
        <v>5.2388259198737668</v>
      </c>
      <c r="H61" s="346">
        <f t="shared" si="1"/>
        <v>1.0477651839747533</v>
      </c>
    </row>
    <row r="62" spans="1:8" ht="27" customHeight="1" x14ac:dyDescent="0.4">
      <c r="A62" s="293" t="s">
        <v>86</v>
      </c>
      <c r="B62" s="294">
        <v>1</v>
      </c>
      <c r="C62" s="410"/>
      <c r="D62" s="413"/>
      <c r="E62" s="347">
        <v>4</v>
      </c>
      <c r="F62" s="348"/>
      <c r="G62" s="345" t="str">
        <f t="shared" si="0"/>
        <v>-</v>
      </c>
      <c r="H62" s="346" t="str">
        <f t="shared" si="1"/>
        <v>-</v>
      </c>
    </row>
    <row r="63" spans="1:8" ht="26.25" customHeight="1" x14ac:dyDescent="0.4">
      <c r="A63" s="293" t="s">
        <v>87</v>
      </c>
      <c r="B63" s="294">
        <v>1</v>
      </c>
      <c r="C63" s="408" t="s">
        <v>88</v>
      </c>
      <c r="D63" s="414">
        <v>4</v>
      </c>
      <c r="E63" s="340">
        <v>1</v>
      </c>
      <c r="F63" s="341">
        <v>8737318</v>
      </c>
      <c r="G63" s="342">
        <f t="shared" si="0"/>
        <v>5.2916869614060174</v>
      </c>
      <c r="H63" s="343">
        <f t="shared" si="1"/>
        <v>1.0583373922812034</v>
      </c>
    </row>
    <row r="64" spans="1:8" ht="26.25" customHeight="1" x14ac:dyDescent="0.4">
      <c r="A64" s="293" t="s">
        <v>89</v>
      </c>
      <c r="B64" s="294">
        <v>1</v>
      </c>
      <c r="C64" s="409"/>
      <c r="D64" s="415"/>
      <c r="E64" s="344">
        <v>2</v>
      </c>
      <c r="F64" s="304">
        <v>8680093</v>
      </c>
      <c r="G64" s="345">
        <f t="shared" si="0"/>
        <v>5.2570290965593376</v>
      </c>
      <c r="H64" s="346">
        <f t="shared" si="1"/>
        <v>1.0514058193118676</v>
      </c>
    </row>
    <row r="65" spans="1:8" ht="26.25" customHeight="1" x14ac:dyDescent="0.4">
      <c r="A65" s="293" t="s">
        <v>90</v>
      </c>
      <c r="B65" s="294">
        <v>1</v>
      </c>
      <c r="C65" s="409"/>
      <c r="D65" s="415"/>
      <c r="E65" s="344">
        <v>3</v>
      </c>
      <c r="F65" s="304">
        <v>8671775</v>
      </c>
      <c r="G65" s="345">
        <f t="shared" si="0"/>
        <v>5.2519913662003219</v>
      </c>
      <c r="H65" s="346">
        <f t="shared" si="1"/>
        <v>1.0503982732400643</v>
      </c>
    </row>
    <row r="66" spans="1:8" ht="27" customHeight="1" x14ac:dyDescent="0.4">
      <c r="A66" s="293" t="s">
        <v>91</v>
      </c>
      <c r="B66" s="294">
        <v>1</v>
      </c>
      <c r="C66" s="410"/>
      <c r="D66" s="416"/>
      <c r="E66" s="347">
        <v>4</v>
      </c>
      <c r="F66" s="348"/>
      <c r="G66" s="349" t="str">
        <f t="shared" si="0"/>
        <v>-</v>
      </c>
      <c r="H66" s="350" t="str">
        <f t="shared" si="1"/>
        <v>-</v>
      </c>
    </row>
    <row r="67" spans="1:8" ht="26.25" customHeight="1" x14ac:dyDescent="0.4">
      <c r="A67" s="293" t="s">
        <v>92</v>
      </c>
      <c r="B67" s="303">
        <f>(B66/B65)*(B64/B63)*(B62/B61)*(B60/B59)*B58</f>
        <v>100</v>
      </c>
      <c r="C67" s="408" t="s">
        <v>93</v>
      </c>
      <c r="D67" s="411">
        <v>4</v>
      </c>
      <c r="E67" s="340">
        <v>1</v>
      </c>
      <c r="F67" s="341">
        <v>8580254</v>
      </c>
      <c r="G67" s="345">
        <f t="shared" si="0"/>
        <v>5.1965624024845871</v>
      </c>
      <c r="H67" s="346">
        <f t="shared" si="1"/>
        <v>1.0393124804969174</v>
      </c>
    </row>
    <row r="68" spans="1:8" ht="27" customHeight="1" x14ac:dyDescent="0.4">
      <c r="A68" s="351" t="s">
        <v>94</v>
      </c>
      <c r="B68" s="352">
        <f>(D47*B67)/D56*B56</f>
        <v>4.8</v>
      </c>
      <c r="C68" s="409"/>
      <c r="D68" s="412"/>
      <c r="E68" s="344">
        <v>2</v>
      </c>
      <c r="F68" s="304">
        <v>8733381</v>
      </c>
      <c r="G68" s="345">
        <f t="shared" si="0"/>
        <v>5.289302548755928</v>
      </c>
      <c r="H68" s="346">
        <f t="shared" si="1"/>
        <v>1.0578605097511855</v>
      </c>
    </row>
    <row r="69" spans="1:8" ht="26.25" customHeight="1" x14ac:dyDescent="0.4">
      <c r="A69" s="387" t="s">
        <v>67</v>
      </c>
      <c r="B69" s="404"/>
      <c r="C69" s="409"/>
      <c r="D69" s="412"/>
      <c r="E69" s="344">
        <v>3</v>
      </c>
      <c r="F69" s="304">
        <v>8685697</v>
      </c>
      <c r="G69" s="345">
        <f t="shared" si="0"/>
        <v>5.2604231144641131</v>
      </c>
      <c r="H69" s="346">
        <f t="shared" si="1"/>
        <v>1.0520846228928227</v>
      </c>
    </row>
    <row r="70" spans="1:8" ht="27" customHeight="1" x14ac:dyDescent="0.4">
      <c r="A70" s="389"/>
      <c r="B70" s="405"/>
      <c r="C70" s="417"/>
      <c r="D70" s="413"/>
      <c r="E70" s="347">
        <v>4</v>
      </c>
      <c r="F70" s="348"/>
      <c r="G70" s="349" t="str">
        <f t="shared" si="0"/>
        <v>-</v>
      </c>
      <c r="H70" s="350" t="str">
        <f t="shared" si="1"/>
        <v>-</v>
      </c>
    </row>
    <row r="71" spans="1:8" ht="26.25" customHeight="1" x14ac:dyDescent="0.4">
      <c r="A71" s="353"/>
      <c r="B71" s="353"/>
      <c r="C71" s="353"/>
      <c r="D71" s="353"/>
      <c r="E71" s="353"/>
      <c r="F71" s="354"/>
      <c r="G71" s="355" t="s">
        <v>60</v>
      </c>
      <c r="H71" s="356">
        <f>AVERAGE(H59:H70)</f>
        <v>1.0496399690493721</v>
      </c>
    </row>
    <row r="72" spans="1:8" ht="26.25" customHeight="1" x14ac:dyDescent="0.4">
      <c r="A72" s="270"/>
      <c r="B72" s="270"/>
      <c r="C72" s="353"/>
      <c r="D72" s="353"/>
      <c r="E72" s="353"/>
      <c r="F72" s="354"/>
      <c r="G72" s="357" t="s">
        <v>73</v>
      </c>
      <c r="H72" s="358">
        <f>STDEV(H59:H70)/H71</f>
        <v>5.9587982943152019E-3</v>
      </c>
    </row>
    <row r="73" spans="1:8" ht="27" customHeight="1" x14ac:dyDescent="0.4">
      <c r="A73" s="353"/>
      <c r="B73" s="353"/>
      <c r="C73" s="354"/>
      <c r="D73" s="354"/>
      <c r="E73" s="359"/>
      <c r="F73" s="354"/>
      <c r="G73" s="360" t="s">
        <v>17</v>
      </c>
      <c r="H73" s="361">
        <f>COUNT(H59:H70)</f>
        <v>9</v>
      </c>
    </row>
    <row r="74" spans="1:8" ht="18.75" customHeight="1" x14ac:dyDescent="0.3">
      <c r="A74" s="353"/>
      <c r="B74" s="353"/>
      <c r="C74" s="354"/>
      <c r="D74" s="354"/>
      <c r="E74" s="354"/>
      <c r="F74" s="359"/>
      <c r="G74" s="354"/>
      <c r="H74" s="354"/>
    </row>
    <row r="75" spans="1:8" ht="26.25" customHeight="1" x14ac:dyDescent="0.4">
      <c r="A75" s="362" t="s">
        <v>95</v>
      </c>
      <c r="B75" s="363" t="s">
        <v>96</v>
      </c>
      <c r="C75" s="406" t="str">
        <f>B20</f>
        <v>Pyridoxine HCl</v>
      </c>
      <c r="D75" s="406"/>
      <c r="E75" s="364" t="s">
        <v>97</v>
      </c>
      <c r="F75" s="364"/>
      <c r="G75" s="365">
        <f>H71</f>
        <v>1.0496399690493721</v>
      </c>
      <c r="H75" s="354"/>
    </row>
    <row r="76" spans="1:8" ht="19.5" customHeight="1" x14ac:dyDescent="0.3">
      <c r="A76" s="366"/>
      <c r="B76" s="367"/>
      <c r="C76" s="367"/>
      <c r="D76" s="367"/>
      <c r="E76" s="367"/>
      <c r="F76" s="367"/>
      <c r="G76" s="367"/>
      <c r="H76" s="367"/>
    </row>
    <row r="77" spans="1:8" ht="18.75" customHeight="1" x14ac:dyDescent="0.3">
      <c r="A77" s="270"/>
      <c r="B77" s="407" t="s">
        <v>23</v>
      </c>
      <c r="C77" s="407"/>
      <c r="D77" s="336"/>
      <c r="E77" s="368" t="s">
        <v>24</v>
      </c>
      <c r="F77" s="369"/>
      <c r="G77" s="407" t="s">
        <v>25</v>
      </c>
      <c r="H77" s="407"/>
    </row>
    <row r="78" spans="1:8" ht="60" customHeight="1" x14ac:dyDescent="0.3">
      <c r="A78" s="370" t="s">
        <v>26</v>
      </c>
      <c r="B78" s="420" t="s">
        <v>107</v>
      </c>
      <c r="C78" s="371"/>
      <c r="D78" s="372"/>
      <c r="E78" s="419" t="s">
        <v>108</v>
      </c>
      <c r="F78" s="270"/>
      <c r="G78" s="373"/>
      <c r="H78" s="373"/>
    </row>
    <row r="79" spans="1:8" ht="60" customHeight="1" x14ac:dyDescent="0.3">
      <c r="A79" s="370" t="s">
        <v>27</v>
      </c>
      <c r="B79" s="374"/>
      <c r="C79" s="374"/>
      <c r="D79" s="375"/>
      <c r="E79" s="376"/>
      <c r="F79" s="369"/>
      <c r="G79" s="377"/>
      <c r="H79" s="377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sst p</vt:lpstr>
      <vt:lpstr>sst t</vt:lpstr>
      <vt:lpstr>SST n</vt:lpstr>
      <vt:lpstr>Niacinamide</vt:lpstr>
      <vt:lpstr>Thiamine HCl</vt:lpstr>
      <vt:lpstr>Pyridoxine HCl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dcterms:created xsi:type="dcterms:W3CDTF">2005-07-05T10:19:27Z</dcterms:created>
  <dcterms:modified xsi:type="dcterms:W3CDTF">2016-08-01T10:05:49Z</dcterms:modified>
  <cp:category/>
</cp:coreProperties>
</file>