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855" windowWidth="18615" windowHeight="1141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E32"/>
  <c r="B33"/>
  <c r="B27"/>
  <c r="F55" i="2"/>
  <c r="F51"/>
  <c r="F49"/>
  <c r="D47"/>
  <c r="E47" s="1"/>
  <c r="F47" s="1"/>
  <c r="F46"/>
  <c r="F48" s="1"/>
  <c r="F52" s="1"/>
  <c r="D55" s="1"/>
  <c r="E46"/>
  <c r="D46"/>
  <c r="B34"/>
  <c r="B16"/>
  <c r="F68" i="1"/>
  <c r="F64"/>
  <c r="F62"/>
  <c r="F60"/>
  <c r="E60"/>
  <c r="D60"/>
  <c r="D59"/>
  <c r="E59" s="1"/>
  <c r="F59" s="1"/>
  <c r="B39"/>
  <c r="A39" s="1"/>
  <c r="B40" s="1"/>
  <c r="A40" s="1"/>
  <c r="B41" s="1"/>
  <c r="A41" s="1"/>
  <c r="B42" s="1"/>
  <c r="A42" s="1"/>
  <c r="F61" l="1"/>
  <c r="F65" s="1"/>
</calcChain>
</file>

<file path=xl/sharedStrings.xml><?xml version="1.0" encoding="utf-8"?>
<sst xmlns="http://schemas.openxmlformats.org/spreadsheetml/2006/main" count="137" uniqueCount="83">
  <si>
    <t>MICOBIOLOGY NO.</t>
  </si>
  <si>
    <t>BIOL/002/2016</t>
  </si>
  <si>
    <t>DATE RECEIVED</t>
  </si>
  <si>
    <t>2016-06-27 09:55:25</t>
  </si>
  <si>
    <t>Analysis Report</t>
  </si>
  <si>
    <t>Tylosin Microbial Assay</t>
  </si>
  <si>
    <t>Sample Name:</t>
  </si>
  <si>
    <t>G-LOSIN INJECTION</t>
  </si>
  <si>
    <t>Lab Ref No:</t>
  </si>
  <si>
    <t>NDQD2016061194</t>
  </si>
  <si>
    <t>Active Ingredient:</t>
  </si>
  <si>
    <t>Tylosin</t>
  </si>
  <si>
    <t>Label Claim:</t>
  </si>
  <si>
    <t>Each  ml contains mg of Tylosin</t>
  </si>
  <si>
    <t>Date Test Set:</t>
  </si>
  <si>
    <t>18/08/2016</t>
  </si>
  <si>
    <t>Date of Results:</t>
  </si>
  <si>
    <t>27/09/2016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</si>
  <si>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</si>
  <si>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</si>
  <si>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</si>
  <si>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</si>
  <si>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</si>
  <si>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</si>
  <si>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</si>
  <si>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</si>
  <si>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</si>
  <si>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</si>
  <si>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</si>
  <si>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</si>
  <si>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</si>
  <si>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</si>
  <si>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</si>
  <si>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</si>
  <si>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</si>
  <si>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</si>
  <si>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</si>
  <si>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</si>
  <si>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</si>
  <si>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</si>
  <si>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</si>
  <si>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</si>
  <si>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</si>
  <si>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</si>
  <si>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</si>
  <si>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</si>
  <si>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</si>
  <si>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</si>
  <si>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</si>
  <si>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</si>
  <si>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</si>
  <si>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</si>
  <si>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</si>
  <si>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</si>
  <si>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</si>
  <si>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</si>
  <si>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</si>
  <si>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</si>
  <si>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</si>
  <si>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</si>
  <si>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</si>
  <si>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</si>
  <si>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</si>
  <si>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</si>
  <si>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</si>
  <si>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</si>
  <si>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</si>
  <si>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</si>
  <si>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</si>
  <si>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</si>
  <si>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</si>
  <si>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</si>
  <si>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</si>
  <si>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</si>
  <si>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</si>
  <si>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Specification:</t>
  </si>
  <si>
    <t>Calculated</t>
  </si>
  <si>
    <t>mg/ml</t>
  </si>
  <si>
    <t>14000 EU / vial</t>
  </si>
  <si>
    <t>7 mL</t>
  </si>
  <si>
    <t>C5</t>
  </si>
  <si>
    <t>C6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</si>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</sst>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6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/>
    <xf numFmtId="0" fontId="14" fillId="2" borderId="29" xfId="0" applyFont="1" applyFill="1" applyBorder="1" applyAlignment="1">
      <alignment horizontal="center"/>
    </xf>
    <xf numFmtId="2" fontId="14" fillId="2" borderId="23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 vertical="top"/>
    </xf>
    <xf numFmtId="0" fontId="13" fillId="2" borderId="19" xfId="0" applyFont="1" applyFill="1" applyBorder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1" zoomScale="80" zoomScaleNormal="85" workbookViewId="0">
      <selection activeCell="B73" sqref="B7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0.28399999999999997</v>
      </c>
      <c r="C23" s="13" t="s">
        <v>23</v>
      </c>
    </row>
    <row r="24" spans="1:7" s="9" customFormat="1" ht="16.5" customHeight="1">
      <c r="A24" s="128" t="s">
        <v>75</v>
      </c>
      <c r="B24" s="129" t="s">
        <v>76</v>
      </c>
      <c r="C24" s="13"/>
      <c r="D24" s="14"/>
      <c r="E24" s="15"/>
    </row>
    <row r="25" spans="1:7" s="9" customFormat="1" ht="19.5" customHeight="1">
      <c r="A25" s="16" t="s">
        <v>26</v>
      </c>
      <c r="B25" s="17">
        <v>200</v>
      </c>
      <c r="C25" s="130" t="s">
        <v>77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B23*B25/B22</f>
        <v>11360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8" t="s">
        <v>29</v>
      </c>
      <c r="B30" s="119"/>
      <c r="C30" s="120" t="s">
        <v>30</v>
      </c>
      <c r="D30" s="120"/>
      <c r="E30" s="120"/>
      <c r="F30" s="121"/>
    </row>
    <row r="31" spans="1:7" ht="20.100000000000001" customHeight="1">
      <c r="A31" s="25" t="s">
        <v>31</v>
      </c>
      <c r="B31" s="131" t="s">
        <v>78</v>
      </c>
      <c r="C31" s="122" t="s">
        <v>32</v>
      </c>
      <c r="D31" s="123"/>
      <c r="E31" s="123" t="s">
        <v>33</v>
      </c>
      <c r="F31" s="124"/>
    </row>
    <row r="32" spans="1:7" ht="20.100000000000001" customHeight="1">
      <c r="A32" s="27" t="s">
        <v>34</v>
      </c>
      <c r="B32" s="132" t="s">
        <v>79</v>
      </c>
      <c r="C32" s="125">
        <v>-0.99399999999999999</v>
      </c>
      <c r="D32" s="126"/>
      <c r="E32" s="133">
        <f>POWER(C32,2)</f>
        <v>0.98803600000000003</v>
      </c>
      <c r="F32" s="134"/>
      <c r="G32" s="9"/>
    </row>
    <row r="33" spans="1:9" ht="20.100000000000001" customHeight="1">
      <c r="A33" s="97" t="s">
        <v>36</v>
      </c>
      <c r="B33" s="99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6" t="s">
        <v>37</v>
      </c>
      <c r="B36" s="116"/>
      <c r="C36" s="116"/>
      <c r="D36" s="116"/>
      <c r="E36" s="116"/>
      <c r="F36" s="116"/>
      <c r="G36" s="9"/>
    </row>
    <row r="37" spans="1:9" ht="20.100000000000001" customHeight="1">
      <c r="A37" s="109"/>
      <c r="B37" s="109"/>
      <c r="C37" s="109"/>
      <c r="D37" s="109"/>
      <c r="E37" s="109"/>
      <c r="F37" s="109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2" t="s">
        <v>43</v>
      </c>
    </row>
    <row r="39" spans="1:9" s="85" customFormat="1">
      <c r="A39" s="104">
        <f>B39*C39/(D39)*E39/F39</f>
        <v>5</v>
      </c>
      <c r="B39" s="106">
        <f>B33</f>
        <v>2000</v>
      </c>
      <c r="C39" s="93">
        <v>100</v>
      </c>
      <c r="D39" s="93">
        <v>2000</v>
      </c>
      <c r="E39" s="101">
        <v>100</v>
      </c>
      <c r="F39" s="111">
        <v>2000</v>
      </c>
    </row>
    <row r="40" spans="1:9" s="85" customFormat="1">
      <c r="A40" s="104">
        <f>B40*C40/D40</f>
        <v>0.5</v>
      </c>
      <c r="B40" s="100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4">
        <f>B41*C41/D41</f>
        <v>0.05</v>
      </c>
      <c r="B41" s="100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5">
        <f>B42*C42/D42</f>
        <v>5.0000000000000001E-3</v>
      </c>
      <c r="B42" s="103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7"/>
      <c r="B43" s="108"/>
      <c r="C43" s="89"/>
      <c r="D43" s="89"/>
      <c r="E43" s="90"/>
      <c r="F43" s="89"/>
    </row>
    <row r="44" spans="1:9" s="85" customFormat="1" ht="16.5" customHeight="1">
      <c r="A44" s="117" t="s">
        <v>44</v>
      </c>
      <c r="B44" s="117"/>
      <c r="C44" s="117"/>
      <c r="D44" s="117"/>
      <c r="E44" s="117"/>
      <c r="F44" s="117"/>
    </row>
    <row r="45" spans="1:9" s="85" customFormat="1">
      <c r="A45" s="107"/>
      <c r="B45" s="108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2">
        <v>50</v>
      </c>
      <c r="B47" s="110">
        <v>5000</v>
      </c>
      <c r="C47" s="102">
        <v>50</v>
      </c>
      <c r="D47" s="110">
        <v>5000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6.21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-0.14299999999999999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135" t="s">
        <v>80</v>
      </c>
      <c r="B59" s="59">
        <v>50</v>
      </c>
      <c r="C59" s="60">
        <v>3580</v>
      </c>
      <c r="D59" s="61">
        <f>LN(C59)</f>
        <v>8.1831180793947453</v>
      </c>
      <c r="E59" s="61">
        <f>(D59-$B$54)/$B$55</f>
        <v>-13.798028527235983</v>
      </c>
      <c r="F59" s="62">
        <f>EXP(E59)</f>
        <v>1.0176357358134285E-6</v>
      </c>
      <c r="G59" s="63"/>
      <c r="H59" s="63"/>
      <c r="I59" s="63"/>
    </row>
    <row r="60" spans="1:9" s="64" customFormat="1" ht="27" customHeight="1">
      <c r="A60" s="136" t="s">
        <v>81</v>
      </c>
      <c r="B60" s="66">
        <v>50</v>
      </c>
      <c r="C60" s="67">
        <v>4141</v>
      </c>
      <c r="D60" s="68">
        <f>LN(C60)</f>
        <v>8.3286925835455676</v>
      </c>
      <c r="E60" s="68">
        <f>(D60-$B$54)/$B$55</f>
        <v>-14.816032052766209</v>
      </c>
      <c r="F60" s="69">
        <f>EXP(E60)</f>
        <v>3.6768764397010118E-7</v>
      </c>
      <c r="G60" s="63"/>
      <c r="H60" s="63"/>
      <c r="I60" s="63"/>
    </row>
    <row r="61" spans="1:9" ht="26.25" customHeight="1">
      <c r="A61" s="8"/>
      <c r="B61" s="45"/>
      <c r="C61" s="8"/>
      <c r="D61" s="115" t="s">
        <v>59</v>
      </c>
      <c r="E61" s="115"/>
      <c r="F61" s="70">
        <f>AVERAGE(F59:F60)</f>
        <v>6.9266168989176486E-7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0.10275531776859298</v>
      </c>
      <c r="G62" s="9"/>
      <c r="H62" s="9"/>
    </row>
    <row r="63" spans="1:9" ht="26.25" customHeight="1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10000</v>
      </c>
      <c r="G64" s="9"/>
      <c r="H64" s="9"/>
    </row>
    <row r="65" spans="1:9" ht="25.5" customHeight="1">
      <c r="E65" s="71" t="s">
        <v>63</v>
      </c>
      <c r="F65" s="75">
        <f>F64*F61</f>
        <v>6.9266168989176487E-3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7">
        <f>F65/B25</f>
        <v>3.4633084494588245E-5</v>
      </c>
      <c r="E68" s="137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129" t="s">
        <v>82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NDQD2016061194 / Bacterial Endotoxin / Download 1  /  Analyst - Eric Ngamau /  Date 27-09-2016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8" t="s">
        <v>29</v>
      </c>
      <c r="B30" s="119"/>
      <c r="C30" s="120" t="s">
        <v>30</v>
      </c>
      <c r="D30" s="120"/>
      <c r="E30" s="120"/>
      <c r="F30" s="121"/>
    </row>
    <row r="31" spans="1:7" ht="20.100000000000001" customHeight="1">
      <c r="A31" s="22"/>
      <c r="B31" s="23"/>
      <c r="C31" s="122" t="s">
        <v>32</v>
      </c>
      <c r="D31" s="123"/>
      <c r="E31" s="123" t="s">
        <v>33</v>
      </c>
      <c r="F31" s="124"/>
    </row>
    <row r="32" spans="1:7" ht="20.100000000000001" customHeight="1">
      <c r="A32" s="25" t="s">
        <v>31</v>
      </c>
      <c r="B32" s="26" t="s">
        <v>74</v>
      </c>
      <c r="C32" s="125">
        <v>-0.999</v>
      </c>
      <c r="D32" s="126"/>
      <c r="E32" s="113">
        <v>0.998</v>
      </c>
      <c r="F32" s="114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5" t="s">
        <v>59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7">
        <f>F52*5/500</f>
        <v>4.3190433674064307E-7</v>
      </c>
      <c r="E55" s="127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2016-09-27T11:13:01Z</dcterms:modified>
</cp:coreProperties>
</file>