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25" windowWidth="20775" windowHeight="11445" activeTab="1"/>
  </bookViews>
  <sheets>
    <sheet name="SST" sheetId="1" r:id="rId1"/>
    <sheet name="Oxytetracycline Hydrochloride 2" sheetId="4" r:id="rId2"/>
  </sheets>
  <definedNames>
    <definedName name="_xlnm.Print_Area" localSheetId="1">'Oxytetracycline Hydrochloride 2'!$A$1:$I$79</definedName>
    <definedName name="_xlnm.Print_Area" localSheetId="0">SST!$A$15:$G$61</definedName>
  </definedNames>
  <calcPr calcId="145621"/>
</workbook>
</file>

<file path=xl/calcChain.xml><?xml version="1.0" encoding="utf-8"?>
<calcChain xmlns="http://schemas.openxmlformats.org/spreadsheetml/2006/main">
  <c r="B21" i="1" l="1"/>
  <c r="B20" i="1"/>
  <c r="B18" i="1"/>
  <c r="D56" i="4" l="1"/>
  <c r="C75" i="4"/>
  <c r="H70" i="4"/>
  <c r="G70" i="4"/>
  <c r="B67" i="4"/>
  <c r="H66" i="4"/>
  <c r="G66" i="4"/>
  <c r="H62" i="4"/>
  <c r="G62" i="4"/>
  <c r="E56" i="4"/>
  <c r="B55" i="4"/>
  <c r="B45" i="4"/>
  <c r="D48" i="4" s="1"/>
  <c r="F42" i="4"/>
  <c r="D42" i="4"/>
  <c r="G41" i="4"/>
  <c r="E41" i="4"/>
  <c r="B34" i="4"/>
  <c r="D44" i="4" s="1"/>
  <c r="B30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F44" i="4" l="1"/>
  <c r="F45" i="4" s="1"/>
  <c r="F46" i="4" s="1"/>
  <c r="D45" i="4"/>
  <c r="D46" i="4" s="1"/>
  <c r="B68" i="4"/>
  <c r="D49" i="4"/>
  <c r="E38" i="4" l="1"/>
  <c r="E40" i="4"/>
  <c r="E39" i="4"/>
  <c r="G39" i="4"/>
  <c r="G38" i="4"/>
  <c r="G40" i="4"/>
  <c r="E42" i="4" l="1"/>
  <c r="D50" i="4"/>
  <c r="G67" i="4" s="1"/>
  <c r="H67" i="4" s="1"/>
  <c r="G42" i="4"/>
  <c r="D52" i="4"/>
  <c r="G69" i="4" l="1"/>
  <c r="H69" i="4" s="1"/>
  <c r="G59" i="4"/>
  <c r="G63" i="4"/>
  <c r="H63" i="4" s="1"/>
  <c r="G60" i="4"/>
  <c r="H60" i="4" s="1"/>
  <c r="G65" i="4"/>
  <c r="H65" i="4" s="1"/>
  <c r="D51" i="4"/>
  <c r="G68" i="4"/>
  <c r="H68" i="4" s="1"/>
  <c r="G64" i="4"/>
  <c r="H64" i="4" s="1"/>
  <c r="G61" i="4"/>
  <c r="H61" i="4" s="1"/>
  <c r="H59" i="4"/>
  <c r="G71" i="4" l="1"/>
  <c r="G72" i="4" s="1"/>
  <c r="G73" i="4"/>
  <c r="H73" i="4"/>
  <c r="H71" i="4"/>
  <c r="F75" i="4" l="1"/>
  <c r="H72" i="4"/>
</calcChain>
</file>

<file path=xl/sharedStrings.xml><?xml version="1.0" encoding="utf-8"?>
<sst xmlns="http://schemas.openxmlformats.org/spreadsheetml/2006/main" count="138" uniqueCount="104">
  <si>
    <t>HPLC System Suitability Report</t>
  </si>
  <si>
    <t>Analysis Data</t>
  </si>
  <si>
    <t>Assay</t>
  </si>
  <si>
    <t>Sample(s)</t>
  </si>
  <si>
    <t>Reference Substance:</t>
  </si>
  <si>
    <t>TETRACIN SOLUBLE POWDER</t>
  </si>
  <si>
    <t>% age Purity:</t>
  </si>
  <si>
    <t>NDQD2016061195</t>
  </si>
  <si>
    <t>Weight (mg):</t>
  </si>
  <si>
    <t>Oxytetracycline hydrochloride B.P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</si>
  <si>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</si>
  <si>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</si>
  <si>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</si>
  <si>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</si>
  <si>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</si>
  <si>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</si>
  <si>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</si>
  <si>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</si>
  <si>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</si>
  <si>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</si>
  <si>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</si>
  <si>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</si>
  <si>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</si>
  <si>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</si>
  <si>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</si>
  <si>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</si>
  <si>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</si>
  <si>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</si>
  <si>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</si>
  <si>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</si>
  <si>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</si>
  <si>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</si>
  <si>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</si>
  <si>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</si>
  <si>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</si>
  <si>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</si>
  <si>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</si>
  <si>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</si>
  <si>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</si>
  <si>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</si>
  <si>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</si>
  <si>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</si>
  <si>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</si>
  <si>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</si>
  <si>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</si>
  <si>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</si>
  <si>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</si>
  <si>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</si>
  <si>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</si>
  <si>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</si>
  <si>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t>Injection</t>
  </si>
  <si>
    <t>Response:</t>
  </si>
  <si>
    <t>Average:</t>
  </si>
  <si>
    <t>Amt of RS (mg):</t>
  </si>
  <si>
    <t>Amt of RS as free base (mg):</t>
  </si>
  <si>
    <t>Standard Dilution Factor</t>
  </si>
  <si>
    <t>If there are no serial dilutions, or only one dilution, enter 1 in all boxes not used.</t>
  </si>
  <si>
    <t>Desired Concetration (mg/mL):</t>
  </si>
  <si>
    <t>Desired Weight as free base (mg):</t>
  </si>
  <si>
    <t>Desired Weight as salt (mg):</t>
  </si>
  <si>
    <t>RSD:</t>
  </si>
  <si>
    <t>Determination of Content of Active Ingredient in the Sample</t>
  </si>
  <si>
    <t xml:space="preserve">Label Claim: </t>
  </si>
  <si>
    <t>Determined Amt (mg)</t>
  </si>
  <si>
    <t>% Assay</t>
  </si>
  <si>
    <t>Assay Smp A</t>
  </si>
  <si>
    <t>Assay Smp B</t>
  </si>
  <si>
    <t>Sample Dilution Factor</t>
  </si>
  <si>
    <t>Assay Smp C</t>
  </si>
  <si>
    <t xml:space="preserve">The content of </t>
  </si>
  <si>
    <t>O4-1</t>
  </si>
  <si>
    <t>Purity correction:</t>
  </si>
  <si>
    <t>Conc (mg/mL):</t>
  </si>
  <si>
    <t>National Quality Control Laoboratory</t>
  </si>
  <si>
    <t>2014-10-31 10:19:50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</si>
  <si>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</si>
  <si>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Desired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</si>
  <si>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</si>
  <si>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</si>
  <si>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</si>
  <si>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</si>
  <si>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</si>
  <si>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</si>
  <si>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</si>
  <si>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Average Desired Response:</t>
  </si>
  <si>
    <t xml:space="preserve">Each </t>
  </si>
  <si>
    <t>contains</t>
  </si>
  <si>
    <t>Initial    Sample dilution (mL):</t>
  </si>
  <si>
    <t>Sample Weight (g)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</si>
  <si>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</si>
  <si>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</si>
  <si>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</si>
  <si>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</si>
  <si>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</si>
  <si>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</si>
  <si>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</si>
  <si>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</si>
  <si>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Desired Sample Weight (g):</t>
  </si>
  <si>
    <t>Comment</t>
  </si>
  <si>
    <t xml:space="preserve">in the sample is </t>
  </si>
  <si>
    <t xml:space="preserve">NDQD2016061195    </t>
  </si>
  <si>
    <t>Each gram contains Oxytetracycline hydrochloride B.P 50mg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</si>
  <si>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</t>
    </r>
  </si>
  <si>
    <t>Oxytetracycline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</si>
</sst>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0\ &quot;g&quot;"/>
    <numFmt numFmtId="170" formatCode="0.0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4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2" fillId="2" borderId="0"/>
    <xf numFmtId="0" fontId="13" fillId="2" borderId="0"/>
  </cellStyleXfs>
  <cellXfs count="18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0" fillId="3" borderId="20" xfId="0" applyFont="1" applyFill="1" applyBorder="1" applyAlignment="1" applyProtection="1">
      <alignment horizontal="center"/>
      <protection locked="0"/>
    </xf>
    <xf numFmtId="0" fontId="10" fillId="3" borderId="14" xfId="0" applyFont="1" applyFill="1" applyBorder="1" applyAlignment="1" applyProtection="1">
      <alignment horizontal="center"/>
      <protection locked="0"/>
    </xf>
    <xf numFmtId="0" fontId="10" fillId="3" borderId="12" xfId="0" applyFont="1" applyFill="1" applyBorder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left"/>
      <protection locked="0"/>
    </xf>
    <xf numFmtId="0" fontId="13" fillId="2" borderId="0" xfId="2" applyFill="1"/>
    <xf numFmtId="0" fontId="16" fillId="2" borderId="0" xfId="2" applyFont="1" applyFill="1"/>
    <xf numFmtId="0" fontId="19" fillId="2" borderId="0" xfId="2" applyFont="1" applyFill="1"/>
    <xf numFmtId="0" fontId="21" fillId="3" borderId="0" xfId="2" applyFont="1" applyFill="1" applyAlignment="1" applyProtection="1">
      <alignment horizontal="right"/>
      <protection locked="0"/>
    </xf>
    <xf numFmtId="166" fontId="21" fillId="3" borderId="0" xfId="2" applyNumberFormat="1" applyFont="1" applyFill="1" applyAlignment="1" applyProtection="1">
      <alignment horizontal="left"/>
      <protection locked="0"/>
    </xf>
    <xf numFmtId="166" fontId="16" fillId="2" borderId="0" xfId="2" applyNumberFormat="1" applyFont="1" applyFill="1" applyAlignment="1">
      <alignment horizontal="left"/>
    </xf>
    <xf numFmtId="0" fontId="22" fillId="2" borderId="0" xfId="2" applyFont="1" applyFill="1" applyAlignment="1">
      <alignment horizontal="left"/>
    </xf>
    <xf numFmtId="0" fontId="19" fillId="2" borderId="0" xfId="2" applyFont="1" applyFill="1" applyAlignment="1">
      <alignment horizontal="right"/>
    </xf>
    <xf numFmtId="0" fontId="16" fillId="2" borderId="0" xfId="2" applyFont="1" applyFill="1" applyAlignment="1">
      <alignment horizontal="right"/>
    </xf>
    <xf numFmtId="0" fontId="20" fillId="3" borderId="0" xfId="2" applyFont="1" applyFill="1" applyAlignment="1" applyProtection="1">
      <alignment horizontal="center"/>
      <protection locked="0"/>
    </xf>
    <xf numFmtId="0" fontId="21" fillId="3" borderId="0" xfId="2" applyFont="1" applyFill="1" applyAlignment="1" applyProtection="1">
      <alignment horizontal="center"/>
      <protection locked="0"/>
    </xf>
    <xf numFmtId="0" fontId="19" fillId="2" borderId="0" xfId="2" applyFont="1" applyFill="1" applyAlignment="1">
      <alignment horizontal="center"/>
    </xf>
    <xf numFmtId="0" fontId="23" fillId="2" borderId="0" xfId="2" applyFont="1" applyFill="1"/>
    <xf numFmtId="0" fontId="24" fillId="2" borderId="0" xfId="2" applyFont="1" applyFill="1"/>
    <xf numFmtId="2" fontId="20" fillId="3" borderId="0" xfId="2" applyNumberFormat="1" applyFont="1" applyFill="1" applyAlignment="1" applyProtection="1">
      <alignment horizontal="center"/>
      <protection locked="0"/>
    </xf>
    <xf numFmtId="2" fontId="19" fillId="2" borderId="0" xfId="2" applyNumberFormat="1" applyFont="1" applyFill="1" applyAlignment="1">
      <alignment horizontal="center"/>
    </xf>
    <xf numFmtId="0" fontId="17" fillId="2" borderId="0" xfId="2" applyFont="1" applyFill="1" applyAlignment="1">
      <alignment horizontal="left" vertical="center" wrapText="1"/>
    </xf>
    <xf numFmtId="167" fontId="19" fillId="2" borderId="0" xfId="2" applyNumberFormat="1" applyFont="1" applyFill="1" applyAlignment="1">
      <alignment horizontal="center"/>
    </xf>
    <xf numFmtId="0" fontId="25" fillId="2" borderId="0" xfId="2" applyFont="1" applyFill="1"/>
    <xf numFmtId="0" fontId="16" fillId="2" borderId="12" xfId="2" applyFont="1" applyFill="1" applyBorder="1" applyAlignment="1">
      <alignment horizontal="right"/>
    </xf>
    <xf numFmtId="0" fontId="20" fillId="3" borderId="13" xfId="2" applyFont="1" applyFill="1" applyBorder="1" applyAlignment="1" applyProtection="1">
      <alignment horizontal="center"/>
      <protection locked="0"/>
    </xf>
    <xf numFmtId="0" fontId="19" fillId="2" borderId="45" xfId="2" applyFont="1" applyFill="1" applyBorder="1"/>
    <xf numFmtId="0" fontId="19" fillId="2" borderId="46" xfId="2" applyFont="1" applyFill="1" applyBorder="1"/>
    <xf numFmtId="0" fontId="16" fillId="2" borderId="14" xfId="2" applyFont="1" applyFill="1" applyBorder="1" applyAlignment="1">
      <alignment horizontal="right"/>
    </xf>
    <xf numFmtId="0" fontId="20" fillId="3" borderId="15" xfId="2" applyFont="1" applyFill="1" applyBorder="1" applyAlignment="1" applyProtection="1">
      <alignment horizontal="center"/>
      <protection locked="0"/>
    </xf>
    <xf numFmtId="0" fontId="19" fillId="2" borderId="13" xfId="2" applyFont="1" applyFill="1" applyBorder="1" applyAlignment="1">
      <alignment horizontal="center"/>
    </xf>
    <xf numFmtId="0" fontId="19" fillId="2" borderId="16" xfId="2" applyFont="1" applyFill="1" applyBorder="1" applyAlignment="1">
      <alignment horizontal="center"/>
    </xf>
    <xf numFmtId="0" fontId="19" fillId="2" borderId="17" xfId="2" applyFont="1" applyFill="1" applyBorder="1" applyAlignment="1">
      <alignment horizontal="center"/>
    </xf>
    <xf numFmtId="0" fontId="19" fillId="2" borderId="18" xfId="2" applyFont="1" applyFill="1" applyBorder="1" applyAlignment="1">
      <alignment horizontal="center"/>
    </xf>
    <xf numFmtId="0" fontId="16" fillId="2" borderId="19" xfId="2" applyFont="1" applyFill="1" applyBorder="1" applyAlignment="1">
      <alignment horizontal="center"/>
    </xf>
    <xf numFmtId="168" fontId="16" fillId="2" borderId="17" xfId="2" applyNumberFormat="1" applyFont="1" applyFill="1" applyBorder="1" applyAlignment="1">
      <alignment horizontal="center"/>
    </xf>
    <xf numFmtId="168" fontId="16" fillId="2" borderId="18" xfId="2" applyNumberFormat="1" applyFont="1" applyFill="1" applyBorder="1" applyAlignment="1">
      <alignment horizontal="center"/>
    </xf>
    <xf numFmtId="0" fontId="16" fillId="2" borderId="15" xfId="2" applyFont="1" applyFill="1" applyBorder="1" applyAlignment="1">
      <alignment horizontal="center"/>
    </xf>
    <xf numFmtId="168" fontId="16" fillId="2" borderId="21" xfId="2" applyNumberFormat="1" applyFont="1" applyFill="1" applyBorder="1" applyAlignment="1">
      <alignment horizontal="center"/>
    </xf>
    <xf numFmtId="168" fontId="16" fillId="2" borderId="22" xfId="2" applyNumberFormat="1" applyFont="1" applyFill="1" applyBorder="1" applyAlignment="1">
      <alignment horizontal="center"/>
    </xf>
    <xf numFmtId="0" fontId="16" fillId="2" borderId="23" xfId="2" applyFont="1" applyFill="1" applyBorder="1" applyAlignment="1">
      <alignment horizontal="center"/>
    </xf>
    <xf numFmtId="0" fontId="20" fillId="3" borderId="24" xfId="2" applyFont="1" applyFill="1" applyBorder="1" applyAlignment="1" applyProtection="1">
      <alignment horizontal="center"/>
      <protection locked="0"/>
    </xf>
    <xf numFmtId="168" fontId="16" fillId="2" borderId="25" xfId="2" applyNumberFormat="1" applyFont="1" applyFill="1" applyBorder="1" applyAlignment="1">
      <alignment horizontal="center"/>
    </xf>
    <xf numFmtId="168" fontId="16" fillId="2" borderId="26" xfId="2" applyNumberFormat="1" applyFont="1" applyFill="1" applyBorder="1" applyAlignment="1">
      <alignment horizontal="center"/>
    </xf>
    <xf numFmtId="0" fontId="16" fillId="2" borderId="15" xfId="2" applyFont="1" applyFill="1" applyBorder="1" applyAlignment="1">
      <alignment horizontal="right"/>
    </xf>
    <xf numFmtId="1" fontId="19" fillId="6" borderId="27" xfId="2" applyNumberFormat="1" applyFont="1" applyFill="1" applyBorder="1" applyAlignment="1">
      <alignment horizontal="center"/>
    </xf>
    <xf numFmtId="168" fontId="19" fillId="6" borderId="28" xfId="2" applyNumberFormat="1" applyFont="1" applyFill="1" applyBorder="1" applyAlignment="1">
      <alignment horizontal="center"/>
    </xf>
    <xf numFmtId="168" fontId="19" fillId="6" borderId="29" xfId="2" applyNumberFormat="1" applyFont="1" applyFill="1" applyBorder="1" applyAlignment="1">
      <alignment horizontal="center"/>
    </xf>
    <xf numFmtId="0" fontId="16" fillId="2" borderId="31" xfId="2" applyFont="1" applyFill="1" applyBorder="1" applyAlignment="1">
      <alignment horizontal="right"/>
    </xf>
    <xf numFmtId="0" fontId="20" fillId="3" borderId="31" xfId="2" applyFont="1" applyFill="1" applyBorder="1" applyAlignment="1" applyProtection="1">
      <alignment horizontal="center"/>
      <protection locked="0"/>
    </xf>
    <xf numFmtId="0" fontId="16" fillId="2" borderId="0" xfId="2" applyFont="1" applyFill="1" applyAlignment="1">
      <alignment horizontal="center"/>
    </xf>
    <xf numFmtId="0" fontId="16" fillId="2" borderId="32" xfId="2" applyFont="1" applyFill="1" applyBorder="1" applyAlignment="1">
      <alignment horizontal="right"/>
    </xf>
    <xf numFmtId="2" fontId="16" fillId="6" borderId="32" xfId="2" applyNumberFormat="1" applyFont="1" applyFill="1" applyBorder="1" applyAlignment="1">
      <alignment horizontal="center"/>
    </xf>
    <xf numFmtId="2" fontId="16" fillId="2" borderId="0" xfId="2" applyNumberFormat="1" applyFont="1" applyFill="1" applyAlignment="1">
      <alignment horizontal="center"/>
    </xf>
    <xf numFmtId="2" fontId="16" fillId="7" borderId="32" xfId="2" applyNumberFormat="1" applyFont="1" applyFill="1" applyBorder="1" applyAlignment="1">
      <alignment horizontal="center"/>
    </xf>
    <xf numFmtId="2" fontId="16" fillId="6" borderId="33" xfId="2" applyNumberFormat="1" applyFont="1" applyFill="1" applyBorder="1" applyAlignment="1">
      <alignment horizontal="center"/>
    </xf>
    <xf numFmtId="0" fontId="20" fillId="3" borderId="32" xfId="2" applyFont="1" applyFill="1" applyBorder="1" applyAlignment="1" applyProtection="1">
      <alignment horizontal="center"/>
      <protection locked="0"/>
    </xf>
    <xf numFmtId="0" fontId="16" fillId="2" borderId="47" xfId="2" applyFont="1" applyFill="1" applyBorder="1" applyAlignment="1">
      <alignment horizontal="right"/>
    </xf>
    <xf numFmtId="2" fontId="16" fillId="7" borderId="47" xfId="2" applyNumberFormat="1" applyFont="1" applyFill="1" applyBorder="1" applyAlignment="1">
      <alignment horizontal="center"/>
    </xf>
    <xf numFmtId="2" fontId="19" fillId="6" borderId="33" xfId="2" applyNumberFormat="1" applyFont="1" applyFill="1" applyBorder="1" applyAlignment="1">
      <alignment horizontal="center"/>
    </xf>
    <xf numFmtId="0" fontId="16" fillId="2" borderId="39" xfId="2" applyFont="1" applyFill="1" applyBorder="1" applyAlignment="1">
      <alignment horizontal="right"/>
    </xf>
    <xf numFmtId="168" fontId="19" fillId="7" borderId="39" xfId="2" applyNumberFormat="1" applyFont="1" applyFill="1" applyBorder="1" applyAlignment="1">
      <alignment horizontal="center"/>
    </xf>
    <xf numFmtId="168" fontId="19" fillId="2" borderId="0" xfId="2" applyNumberFormat="1" applyFont="1" applyFill="1" applyAlignment="1">
      <alignment horizontal="center"/>
    </xf>
    <xf numFmtId="10" fontId="16" fillId="6" borderId="32" xfId="2" applyNumberFormat="1" applyFont="1" applyFill="1" applyBorder="1" applyAlignment="1">
      <alignment horizontal="center"/>
    </xf>
    <xf numFmtId="10" fontId="16" fillId="2" borderId="0" xfId="2" applyNumberFormat="1" applyFont="1" applyFill="1" applyAlignment="1">
      <alignment horizontal="center"/>
    </xf>
    <xf numFmtId="0" fontId="16" fillId="2" borderId="33" xfId="2" applyFont="1" applyFill="1" applyBorder="1" applyAlignment="1">
      <alignment horizontal="right"/>
    </xf>
    <xf numFmtId="0" fontId="16" fillId="7" borderId="33" xfId="2" applyFont="1" applyFill="1" applyBorder="1" applyAlignment="1">
      <alignment horizontal="center"/>
    </xf>
    <xf numFmtId="0" fontId="22" fillId="2" borderId="0" xfId="2" applyFont="1" applyFill="1"/>
    <xf numFmtId="0" fontId="19" fillId="2" borderId="0" xfId="2" applyFont="1" applyFill="1" applyAlignment="1">
      <alignment horizontal="left"/>
    </xf>
    <xf numFmtId="0" fontId="16" fillId="2" borderId="0" xfId="2" applyFont="1" applyFill="1" applyAlignment="1">
      <alignment horizontal="left"/>
    </xf>
    <xf numFmtId="169" fontId="20" fillId="3" borderId="0" xfId="2" applyNumberFormat="1" applyFont="1" applyFill="1" applyAlignment="1" applyProtection="1">
      <alignment horizontal="center"/>
      <protection locked="0"/>
    </xf>
    <xf numFmtId="170" fontId="20" fillId="3" borderId="0" xfId="2" applyNumberFormat="1" applyFont="1" applyFill="1" applyAlignment="1" applyProtection="1">
      <alignment horizontal="center"/>
      <protection locked="0"/>
    </xf>
    <xf numFmtId="2" fontId="19" fillId="2" borderId="35" xfId="2" applyNumberFormat="1" applyFont="1" applyFill="1" applyBorder="1" applyAlignment="1">
      <alignment horizontal="center"/>
    </xf>
    <xf numFmtId="0" fontId="19" fillId="2" borderId="35" xfId="2" applyFont="1" applyFill="1" applyBorder="1" applyAlignment="1">
      <alignment horizontal="center"/>
    </xf>
    <xf numFmtId="0" fontId="16" fillId="2" borderId="35" xfId="2" applyFont="1" applyFill="1" applyBorder="1" applyAlignment="1">
      <alignment horizontal="center"/>
    </xf>
    <xf numFmtId="2" fontId="16" fillId="2" borderId="35" xfId="2" applyNumberFormat="1" applyFont="1" applyFill="1" applyBorder="1" applyAlignment="1">
      <alignment horizontal="center"/>
    </xf>
    <xf numFmtId="10" fontId="16" fillId="2" borderId="13" xfId="2" applyNumberFormat="1" applyFont="1" applyFill="1" applyBorder="1" applyAlignment="1">
      <alignment horizontal="center" vertical="center"/>
    </xf>
    <xf numFmtId="0" fontId="16" fillId="2" borderId="37" xfId="2" applyFont="1" applyFill="1" applyBorder="1" applyAlignment="1">
      <alignment horizontal="center"/>
    </xf>
    <xf numFmtId="2" fontId="16" fillId="2" borderId="37" xfId="2" applyNumberFormat="1" applyFont="1" applyFill="1" applyBorder="1" applyAlignment="1">
      <alignment horizontal="center"/>
    </xf>
    <xf numFmtId="10" fontId="16" fillId="2" borderId="15" xfId="2" applyNumberFormat="1" applyFont="1" applyFill="1" applyBorder="1" applyAlignment="1">
      <alignment horizontal="center" vertical="center"/>
    </xf>
    <xf numFmtId="0" fontId="16" fillId="2" borderId="34" xfId="2" applyFont="1" applyFill="1" applyBorder="1" applyAlignment="1">
      <alignment horizontal="center"/>
    </xf>
    <xf numFmtId="0" fontId="21" fillId="3" borderId="36" xfId="2" applyFont="1" applyFill="1" applyBorder="1" applyAlignment="1" applyProtection="1">
      <alignment horizontal="center"/>
      <protection locked="0"/>
    </xf>
    <xf numFmtId="2" fontId="16" fillId="2" borderId="34" xfId="2" applyNumberFormat="1" applyFont="1" applyFill="1" applyBorder="1" applyAlignment="1">
      <alignment horizontal="center"/>
    </xf>
    <xf numFmtId="10" fontId="16" fillId="2" borderId="38" xfId="2" applyNumberFormat="1" applyFont="1" applyFill="1" applyBorder="1" applyAlignment="1">
      <alignment horizontal="center" vertical="center"/>
    </xf>
    <xf numFmtId="10" fontId="16" fillId="2" borderId="35" xfId="2" applyNumberFormat="1" applyFont="1" applyFill="1" applyBorder="1" applyAlignment="1">
      <alignment horizontal="center" vertical="center"/>
    </xf>
    <xf numFmtId="10" fontId="16" fillId="2" borderId="37" xfId="2" applyNumberFormat="1" applyFont="1" applyFill="1" applyBorder="1" applyAlignment="1">
      <alignment horizontal="center" vertical="center"/>
    </xf>
    <xf numFmtId="10" fontId="16" fillId="2" borderId="34" xfId="2" applyNumberFormat="1" applyFont="1" applyFill="1" applyBorder="1" applyAlignment="1">
      <alignment horizontal="center" vertical="center"/>
    </xf>
    <xf numFmtId="0" fontId="16" fillId="2" borderId="36" xfId="2" applyFont="1" applyFill="1" applyBorder="1" applyAlignment="1">
      <alignment horizontal="right"/>
    </xf>
    <xf numFmtId="164" fontId="16" fillId="2" borderId="38" xfId="2" applyNumberFormat="1" applyFont="1" applyFill="1" applyBorder="1" applyAlignment="1">
      <alignment horizontal="center"/>
    </xf>
    <xf numFmtId="2" fontId="20" fillId="7" borderId="23" xfId="2" applyNumberFormat="1" applyFont="1" applyFill="1" applyBorder="1" applyAlignment="1">
      <alignment horizontal="center"/>
    </xf>
    <xf numFmtId="10" fontId="20" fillId="7" borderId="23" xfId="2" applyNumberFormat="1" applyFont="1" applyFill="1" applyBorder="1" applyAlignment="1">
      <alignment horizontal="center"/>
    </xf>
    <xf numFmtId="10" fontId="20" fillId="6" borderId="40" xfId="2" applyNumberFormat="1" applyFont="1" applyFill="1" applyBorder="1" applyAlignment="1">
      <alignment horizontal="center"/>
    </xf>
    <xf numFmtId="0" fontId="20" fillId="7" borderId="41" xfId="2" applyFont="1" applyFill="1" applyBorder="1" applyAlignment="1">
      <alignment horizontal="center"/>
    </xf>
    <xf numFmtId="0" fontId="19" fillId="2" borderId="0" xfId="2" applyFont="1" applyFill="1" applyAlignment="1">
      <alignment horizontal="right" vertical="center"/>
    </xf>
    <xf numFmtId="0" fontId="16" fillId="2" borderId="0" xfId="2" applyFont="1" applyFill="1" applyAlignment="1">
      <alignment horizontal="right" vertical="center"/>
    </xf>
    <xf numFmtId="0" fontId="16" fillId="2" borderId="0" xfId="2" applyFont="1" applyFill="1" applyAlignment="1">
      <alignment vertical="center"/>
    </xf>
    <xf numFmtId="165" fontId="20" fillId="2" borderId="0" xfId="2" applyNumberFormat="1" applyFont="1" applyFill="1" applyAlignment="1">
      <alignment horizontal="center" vertical="center"/>
    </xf>
    <xf numFmtId="0" fontId="17" fillId="2" borderId="9" xfId="2" applyFont="1" applyFill="1" applyBorder="1" applyAlignment="1">
      <alignment horizontal="left" vertical="center" wrapText="1"/>
    </xf>
    <xf numFmtId="0" fontId="16" fillId="2" borderId="9" xfId="2" applyFont="1" applyFill="1" applyBorder="1"/>
    <xf numFmtId="0" fontId="16" fillId="2" borderId="9" xfId="2" applyFont="1" applyFill="1" applyBorder="1" applyAlignment="1">
      <alignment horizontal="center"/>
    </xf>
    <xf numFmtId="0" fontId="16" fillId="2" borderId="7" xfId="2" applyFont="1" applyFill="1" applyBorder="1"/>
    <xf numFmtId="0" fontId="19" fillId="2" borderId="11" xfId="2" applyFont="1" applyFill="1" applyBorder="1"/>
    <xf numFmtId="0" fontId="16" fillId="2" borderId="11" xfId="2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9" fillId="2" borderId="0" xfId="2" applyFont="1" applyFill="1" applyAlignment="1">
      <alignment horizontal="center" vertical="center"/>
    </xf>
    <xf numFmtId="0" fontId="17" fillId="2" borderId="12" xfId="2" applyFont="1" applyFill="1" applyBorder="1" applyAlignment="1">
      <alignment horizontal="left" vertical="center" wrapText="1"/>
    </xf>
    <xf numFmtId="0" fontId="17" fillId="2" borderId="10" xfId="2" applyFont="1" applyFill="1" applyBorder="1" applyAlignment="1">
      <alignment horizontal="left" vertical="center" wrapText="1"/>
    </xf>
    <xf numFmtId="0" fontId="17" fillId="2" borderId="36" xfId="2" applyFont="1" applyFill="1" applyBorder="1" applyAlignment="1">
      <alignment horizontal="left" vertical="center" wrapText="1"/>
    </xf>
    <xf numFmtId="0" fontId="17" fillId="2" borderId="9" xfId="2" applyFont="1" applyFill="1" applyBorder="1" applyAlignment="1">
      <alignment horizontal="left" vertical="center" wrapText="1"/>
    </xf>
    <xf numFmtId="0" fontId="19" fillId="2" borderId="10" xfId="2" applyFont="1" applyFill="1" applyBorder="1" applyAlignment="1">
      <alignment horizontal="center" vertical="center"/>
    </xf>
    <xf numFmtId="0" fontId="19" fillId="2" borderId="9" xfId="2" applyFont="1" applyFill="1" applyBorder="1" applyAlignment="1">
      <alignment horizontal="center" vertical="center"/>
    </xf>
    <xf numFmtId="164" fontId="21" fillId="3" borderId="35" xfId="2" applyNumberFormat="1" applyFont="1" applyFill="1" applyBorder="1" applyAlignment="1" applyProtection="1">
      <alignment horizontal="center" vertical="center"/>
      <protection locked="0"/>
    </xf>
    <xf numFmtId="164" fontId="21" fillId="3" borderId="37" xfId="2" applyNumberFormat="1" applyFont="1" applyFill="1" applyBorder="1" applyAlignment="1" applyProtection="1">
      <alignment horizontal="center" vertical="center"/>
      <protection locked="0"/>
    </xf>
    <xf numFmtId="164" fontId="21" fillId="3" borderId="34" xfId="2" applyNumberFormat="1" applyFont="1" applyFill="1" applyBorder="1" applyAlignment="1" applyProtection="1">
      <alignment horizontal="center" vertical="center"/>
      <protection locked="0"/>
    </xf>
    <xf numFmtId="0" fontId="19" fillId="2" borderId="36" xfId="2" applyFont="1" applyFill="1" applyBorder="1" applyAlignment="1">
      <alignment horizontal="center" vertical="center"/>
    </xf>
    <xf numFmtId="0" fontId="17" fillId="2" borderId="13" xfId="2" applyFont="1" applyFill="1" applyBorder="1" applyAlignment="1">
      <alignment horizontal="left" vertical="center" wrapText="1"/>
    </xf>
    <xf numFmtId="0" fontId="17" fillId="2" borderId="38" xfId="2" applyFont="1" applyFill="1" applyBorder="1" applyAlignment="1">
      <alignment horizontal="left" vertical="center" wrapText="1"/>
    </xf>
    <xf numFmtId="0" fontId="19" fillId="2" borderId="45" xfId="2" applyFont="1" applyFill="1" applyBorder="1" applyAlignment="1">
      <alignment horizontal="center"/>
    </xf>
    <xf numFmtId="0" fontId="19" fillId="2" borderId="30" xfId="2" applyFont="1" applyFill="1" applyBorder="1" applyAlignment="1">
      <alignment horizontal="center"/>
    </xf>
    <xf numFmtId="0" fontId="14" fillId="2" borderId="0" xfId="2" applyFont="1" applyFill="1" applyAlignment="1">
      <alignment horizontal="center" vertical="center"/>
    </xf>
    <xf numFmtId="0" fontId="15" fillId="2" borderId="0" xfId="2" applyFont="1" applyFill="1" applyAlignment="1">
      <alignment horizontal="center" vertical="center"/>
    </xf>
    <xf numFmtId="0" fontId="17" fillId="2" borderId="42" xfId="2" applyFont="1" applyFill="1" applyBorder="1" applyAlignment="1">
      <alignment horizontal="center"/>
    </xf>
    <xf numFmtId="0" fontId="17" fillId="2" borderId="43" xfId="2" applyFont="1" applyFill="1" applyBorder="1" applyAlignment="1">
      <alignment horizontal="center"/>
    </xf>
    <xf numFmtId="0" fontId="17" fillId="2" borderId="44" xfId="2" applyFont="1" applyFill="1" applyBorder="1" applyAlignment="1">
      <alignment horizontal="center"/>
    </xf>
    <xf numFmtId="0" fontId="18" fillId="2" borderId="10" xfId="2" applyFont="1" applyFill="1" applyBorder="1" applyAlignment="1">
      <alignment horizontal="center" vertical="center"/>
    </xf>
    <xf numFmtId="0" fontId="10" fillId="3" borderId="0" xfId="2" applyFont="1" applyFill="1" applyAlignment="1" applyProtection="1">
      <alignment horizontal="left"/>
      <protection locked="0"/>
    </xf>
    <xf numFmtId="0" fontId="20" fillId="3" borderId="0" xfId="2" applyFont="1" applyFill="1" applyAlignment="1" applyProtection="1">
      <alignment horizontal="left"/>
      <protection locked="0"/>
    </xf>
    <xf numFmtId="0" fontId="9" fillId="3" borderId="0" xfId="1" applyFont="1" applyFill="1" applyAlignment="1" applyProtection="1">
      <alignment horizontal="left" wrapText="1"/>
      <protection locked="0"/>
    </xf>
    <xf numFmtId="0" fontId="9" fillId="3" borderId="0" xfId="2" applyFont="1" applyFill="1" applyAlignment="1" applyProtection="1">
      <alignment horizontal="left"/>
      <protection locked="0"/>
    </xf>
    <xf numFmtId="0" fontId="21" fillId="3" borderId="0" xfId="2" applyFont="1" applyFill="1" applyAlignment="1" applyProtection="1">
      <alignment horizontal="left"/>
      <protection locked="0"/>
    </xf>
    <xf numFmtId="0" fontId="17" fillId="2" borderId="42" xfId="2" applyFont="1" applyFill="1" applyBorder="1" applyAlignment="1">
      <alignment horizontal="justify" vertical="center" wrapText="1"/>
    </xf>
    <xf numFmtId="0" fontId="17" fillId="2" borderId="43" xfId="2" applyFont="1" applyFill="1" applyBorder="1" applyAlignment="1">
      <alignment horizontal="justify" vertical="center" wrapText="1"/>
    </xf>
    <xf numFmtId="0" fontId="17" fillId="2" borderId="44" xfId="2" applyFont="1" applyFill="1" applyBorder="1" applyAlignment="1">
      <alignment horizontal="justify" vertical="center" wrapText="1"/>
    </xf>
    <xf numFmtId="0" fontId="17" fillId="2" borderId="42" xfId="2" applyFont="1" applyFill="1" applyBorder="1" applyAlignment="1">
      <alignment horizontal="left" vertical="center" wrapText="1"/>
    </xf>
    <xf numFmtId="0" fontId="17" fillId="2" borderId="43" xfId="2" applyFont="1" applyFill="1" applyBorder="1" applyAlignment="1">
      <alignment horizontal="left" vertical="center" wrapText="1"/>
    </xf>
    <xf numFmtId="0" fontId="17" fillId="2" borderId="44" xfId="2" applyFont="1" applyFill="1" applyBorder="1" applyAlignment="1">
      <alignment horizontal="left" vertical="center" wrapText="1"/>
    </xf>
    <xf numFmtId="22" fontId="6" fillId="2" borderId="0" xfId="0" applyNumberFormat="1" applyFont="1" applyFill="1"/>
  </cellXfs>
  <cellStyles count="3">
    <cellStyle name="Normal" xfId="0" builtinId="0"/>
    <cellStyle name="Normal 2" xfId="1"/>
    <cellStyle name="Normal 3" xfId="2"/>
  </cellStyles>
  <dxfs count="3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54" t="s">
        <v>0</v>
      </c>
      <c r="B15" s="154"/>
      <c r="C15" s="154"/>
      <c r="D15" s="154"/>
      <c r="E15" s="15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12" t="s">
        <v>7</v>
      </c>
      <c r="D17" s="9"/>
      <c r="E17" s="10"/>
    </row>
    <row r="18" spans="1:6" ht="16.5" customHeight="1" x14ac:dyDescent="0.3">
      <c r="A18" s="11" t="s">
        <v>4</v>
      </c>
      <c r="B18" s="8" t="str">
        <f>'Oxytetracycline Hydrochloride 2'!B26:C26</f>
        <v>Oxytetracycline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</v>
      </c>
      <c r="C19" s="10"/>
      <c r="D19" s="10"/>
      <c r="E19" s="10"/>
    </row>
    <row r="20" spans="1:6" ht="16.5" customHeight="1" x14ac:dyDescent="0.3">
      <c r="A20" s="7" t="s">
        <v>8</v>
      </c>
      <c r="B20" s="12">
        <f>'Oxytetracycline Hydrochloride 2'!D43</f>
        <v>20.27</v>
      </c>
      <c r="C20" s="10"/>
      <c r="D20" s="10"/>
      <c r="E20" s="10"/>
    </row>
    <row r="21" spans="1:6" ht="16.5" customHeight="1" x14ac:dyDescent="0.3">
      <c r="A21" s="7" t="s">
        <v>10</v>
      </c>
      <c r="B21" s="13">
        <f>'Oxytetracycline Hydrochloride 2'!D46</f>
        <v>0.16904541170077883</v>
      </c>
      <c r="C21" s="10"/>
      <c r="D21" s="10"/>
      <c r="E21" s="10"/>
    </row>
    <row r="22" spans="1:6" ht="15.75" customHeight="1" x14ac:dyDescent="0.25">
      <c r="A22" s="10"/>
      <c r="B22" s="188">
        <v>42549.629074074073</v>
      </c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79487814</v>
      </c>
      <c r="C24" s="18">
        <v>1531</v>
      </c>
      <c r="D24" s="19">
        <v>0.9</v>
      </c>
      <c r="E24" s="20">
        <v>10.9</v>
      </c>
    </row>
    <row r="25" spans="1:6" ht="16.5" customHeight="1" x14ac:dyDescent="0.3">
      <c r="A25" s="17">
        <v>2</v>
      </c>
      <c r="B25" s="18">
        <v>79453562</v>
      </c>
      <c r="C25" s="18">
        <v>1523.8</v>
      </c>
      <c r="D25" s="19">
        <v>0.9</v>
      </c>
      <c r="E25" s="19">
        <v>10.9</v>
      </c>
    </row>
    <row r="26" spans="1:6" ht="16.5" customHeight="1" x14ac:dyDescent="0.3">
      <c r="A26" s="17">
        <v>3</v>
      </c>
      <c r="B26" s="18">
        <v>79526150</v>
      </c>
      <c r="C26" s="18">
        <v>1523.8</v>
      </c>
      <c r="D26" s="19">
        <v>0.9</v>
      </c>
      <c r="E26" s="19">
        <v>10.9</v>
      </c>
    </row>
    <row r="27" spans="1:6" ht="16.5" customHeight="1" x14ac:dyDescent="0.3">
      <c r="A27" s="17">
        <v>4</v>
      </c>
      <c r="B27" s="18">
        <v>79510656</v>
      </c>
      <c r="C27" s="18">
        <v>1498.4</v>
      </c>
      <c r="D27" s="19">
        <v>0.9</v>
      </c>
      <c r="E27" s="19">
        <v>10.8</v>
      </c>
    </row>
    <row r="28" spans="1:6" ht="16.5" customHeight="1" x14ac:dyDescent="0.3">
      <c r="A28" s="17">
        <v>5</v>
      </c>
      <c r="B28" s="18">
        <v>79372698</v>
      </c>
      <c r="C28" s="18">
        <v>1545.9</v>
      </c>
      <c r="D28" s="19">
        <v>0.9</v>
      </c>
      <c r="E28" s="19">
        <v>11</v>
      </c>
    </row>
    <row r="29" spans="1:6" ht="16.5" customHeight="1" x14ac:dyDescent="0.3">
      <c r="A29" s="17">
        <v>6</v>
      </c>
      <c r="B29" s="21">
        <v>79242078</v>
      </c>
      <c r="C29" s="21">
        <v>1566.1</v>
      </c>
      <c r="D29" s="22">
        <v>0.9</v>
      </c>
      <c r="E29" s="22">
        <v>11</v>
      </c>
    </row>
    <row r="30" spans="1:6" ht="16.5" customHeight="1" x14ac:dyDescent="0.3">
      <c r="A30" s="23" t="s">
        <v>16</v>
      </c>
      <c r="B30" s="24">
        <f>AVERAGE(B24:B29)</f>
        <v>79432159.666666672</v>
      </c>
      <c r="C30" s="25">
        <f>AVERAGE(C24:C29)</f>
        <v>1531.5</v>
      </c>
      <c r="D30" s="26">
        <f>AVERAGE(D24:D29)</f>
        <v>0.9</v>
      </c>
      <c r="E30" s="26">
        <f>AVERAGE(E24:E29)</f>
        <v>10.916666666666666</v>
      </c>
    </row>
    <row r="31" spans="1:6" ht="16.5" customHeight="1" x14ac:dyDescent="0.3">
      <c r="A31" s="27" t="s">
        <v>17</v>
      </c>
      <c r="B31" s="28">
        <f>(STDEV(B24:B29)/B30)</f>
        <v>1.3584618937690178E-3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102</v>
      </c>
      <c r="C35" s="38"/>
      <c r="D35" s="38"/>
      <c r="E35" s="39"/>
      <c r="F35" s="2"/>
    </row>
    <row r="36" spans="1:6" ht="16.5" customHeight="1" x14ac:dyDescent="0.3">
      <c r="A36" s="11"/>
      <c r="B36" s="40" t="s">
        <v>21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22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102</v>
      </c>
      <c r="C56" s="38"/>
      <c r="D56" s="38"/>
      <c r="E56" s="39"/>
      <c r="F56" s="2"/>
    </row>
    <row r="57" spans="1:7" ht="16.5" customHeight="1" x14ac:dyDescent="0.3">
      <c r="A57" s="11"/>
      <c r="B57" s="40" t="s">
        <v>21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55" t="s">
        <v>23</v>
      </c>
      <c r="C59" s="155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8"/>
      <c r="C60" s="48"/>
      <c r="E60" s="48"/>
      <c r="F60" s="2"/>
      <c r="G60" s="49"/>
    </row>
    <row r="61" spans="1:7" ht="15" customHeight="1" x14ac:dyDescent="0.3">
      <c r="A61" s="47" t="s">
        <v>27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0"/>
  <sheetViews>
    <sheetView tabSelected="1" view="pageBreakPreview" zoomScale="60" zoomScaleNormal="55" workbookViewId="0">
      <selection sqref="A1:I79"/>
    </sheetView>
  </sheetViews>
  <sheetFormatPr defaultRowHeight="12.75" x14ac:dyDescent="0.2"/>
  <cols>
    <col min="1" max="1" width="61.28515625" style="56" customWidth="1"/>
    <col min="2" max="2" width="30.140625" style="56" customWidth="1"/>
    <col min="3" max="3" width="50.140625" style="56" customWidth="1"/>
    <col min="4" max="4" width="22.85546875" style="56" customWidth="1"/>
    <col min="5" max="5" width="25.5703125" style="56" customWidth="1"/>
    <col min="6" max="6" width="19.28515625" style="56" customWidth="1"/>
    <col min="7" max="7" width="27" style="56" customWidth="1"/>
    <col min="8" max="8" width="19.7109375" style="56" customWidth="1"/>
    <col min="9" max="9" width="9" style="56" hidden="1" customWidth="1"/>
    <col min="10" max="16384" width="9.140625" style="56"/>
  </cols>
  <sheetData>
    <row r="1" spans="1:9" ht="18.75" customHeight="1" x14ac:dyDescent="0.2">
      <c r="A1" s="171" t="s">
        <v>73</v>
      </c>
      <c r="B1" s="171"/>
      <c r="C1" s="171"/>
      <c r="D1" s="171"/>
      <c r="E1" s="171"/>
      <c r="F1" s="171"/>
      <c r="G1" s="171"/>
      <c r="H1" s="171"/>
      <c r="I1" s="171"/>
    </row>
    <row r="2" spans="1:9" ht="18.75" customHeight="1" x14ac:dyDescent="0.2">
      <c r="A2" s="171"/>
      <c r="B2" s="171"/>
      <c r="C2" s="171"/>
      <c r="D2" s="171"/>
      <c r="E2" s="171"/>
      <c r="F2" s="171"/>
      <c r="G2" s="171"/>
      <c r="H2" s="171"/>
      <c r="I2" s="171"/>
    </row>
    <row r="3" spans="1:9" ht="18.75" customHeight="1" x14ac:dyDescent="0.2">
      <c r="A3" s="171"/>
      <c r="B3" s="171"/>
      <c r="C3" s="171"/>
      <c r="D3" s="171"/>
      <c r="E3" s="171"/>
      <c r="F3" s="171"/>
      <c r="G3" s="171"/>
      <c r="H3" s="171"/>
      <c r="I3" s="171"/>
    </row>
    <row r="4" spans="1:9" ht="18.75" customHeight="1" x14ac:dyDescent="0.2">
      <c r="A4" s="171"/>
      <c r="B4" s="171"/>
      <c r="C4" s="171"/>
      <c r="D4" s="171"/>
      <c r="E4" s="171"/>
      <c r="F4" s="171"/>
      <c r="G4" s="171"/>
      <c r="H4" s="171"/>
      <c r="I4" s="171"/>
    </row>
    <row r="5" spans="1:9" ht="18.75" customHeight="1" x14ac:dyDescent="0.2">
      <c r="A5" s="171"/>
      <c r="B5" s="171"/>
      <c r="C5" s="171"/>
      <c r="D5" s="171"/>
      <c r="E5" s="171"/>
      <c r="F5" s="171"/>
      <c r="G5" s="171"/>
      <c r="H5" s="171"/>
      <c r="I5" s="171"/>
    </row>
    <row r="6" spans="1:9" ht="18.75" customHeight="1" x14ac:dyDescent="0.2">
      <c r="A6" s="171"/>
      <c r="B6" s="171"/>
      <c r="C6" s="171"/>
      <c r="D6" s="171"/>
      <c r="E6" s="171"/>
      <c r="F6" s="171"/>
      <c r="G6" s="171"/>
      <c r="H6" s="171"/>
      <c r="I6" s="171"/>
    </row>
    <row r="7" spans="1:9" ht="18.75" customHeight="1" x14ac:dyDescent="0.2">
      <c r="A7" s="171"/>
      <c r="B7" s="171"/>
      <c r="C7" s="171"/>
      <c r="D7" s="171"/>
      <c r="E7" s="171"/>
      <c r="F7" s="171"/>
      <c r="G7" s="171"/>
      <c r="H7" s="171"/>
      <c r="I7" s="171"/>
    </row>
    <row r="8" spans="1:9" ht="18.75" customHeight="1" x14ac:dyDescent="0.2">
      <c r="A8" s="172" t="s">
        <v>28</v>
      </c>
      <c r="B8" s="172"/>
      <c r="C8" s="172"/>
      <c r="D8" s="172"/>
      <c r="E8" s="172"/>
      <c r="F8" s="172"/>
      <c r="G8" s="172"/>
      <c r="H8" s="172"/>
      <c r="I8" s="172"/>
    </row>
    <row r="9" spans="1:9" ht="18.75" customHeight="1" x14ac:dyDescent="0.2">
      <c r="A9" s="172"/>
      <c r="B9" s="172"/>
      <c r="C9" s="172"/>
      <c r="D9" s="172"/>
      <c r="E9" s="172"/>
      <c r="F9" s="172"/>
      <c r="G9" s="172"/>
      <c r="H9" s="172"/>
      <c r="I9" s="172"/>
    </row>
    <row r="10" spans="1:9" ht="18.75" customHeight="1" x14ac:dyDescent="0.2">
      <c r="A10" s="172"/>
      <c r="B10" s="172"/>
      <c r="C10" s="172"/>
      <c r="D10" s="172"/>
      <c r="E10" s="172"/>
      <c r="F10" s="172"/>
      <c r="G10" s="172"/>
      <c r="H10" s="172"/>
      <c r="I10" s="172"/>
    </row>
    <row r="11" spans="1:9" ht="18.75" customHeight="1" x14ac:dyDescent="0.2">
      <c r="A11" s="172"/>
      <c r="B11" s="172"/>
      <c r="C11" s="172"/>
      <c r="D11" s="172"/>
      <c r="E11" s="172"/>
      <c r="F11" s="172"/>
      <c r="G11" s="172"/>
      <c r="H11" s="172"/>
      <c r="I11" s="172"/>
    </row>
    <row r="12" spans="1:9" ht="18.75" customHeight="1" x14ac:dyDescent="0.2">
      <c r="A12" s="172"/>
      <c r="B12" s="172"/>
      <c r="C12" s="172"/>
      <c r="D12" s="172"/>
      <c r="E12" s="172"/>
      <c r="F12" s="172"/>
      <c r="G12" s="172"/>
      <c r="H12" s="172"/>
      <c r="I12" s="172"/>
    </row>
    <row r="13" spans="1:9" ht="18.75" customHeight="1" x14ac:dyDescent="0.2">
      <c r="A13" s="172"/>
      <c r="B13" s="172"/>
      <c r="C13" s="172"/>
      <c r="D13" s="172"/>
      <c r="E13" s="172"/>
      <c r="F13" s="172"/>
      <c r="G13" s="172"/>
      <c r="H13" s="172"/>
      <c r="I13" s="172"/>
    </row>
    <row r="14" spans="1:9" ht="18.75" customHeight="1" x14ac:dyDescent="0.2">
      <c r="A14" s="172"/>
      <c r="B14" s="172"/>
      <c r="C14" s="172"/>
      <c r="D14" s="172"/>
      <c r="E14" s="172"/>
      <c r="F14" s="172"/>
      <c r="G14" s="172"/>
      <c r="H14" s="172"/>
      <c r="I14" s="172"/>
    </row>
    <row r="15" spans="1:9" ht="19.5" customHeight="1" thickBot="1" x14ac:dyDescent="0.35">
      <c r="A15" s="57"/>
      <c r="B15" s="57"/>
      <c r="C15" s="57"/>
      <c r="D15" s="57"/>
      <c r="E15" s="57"/>
      <c r="F15" s="57"/>
      <c r="G15" s="57"/>
      <c r="H15" s="57"/>
    </row>
    <row r="16" spans="1:9" ht="19.5" customHeight="1" thickBot="1" x14ac:dyDescent="0.35">
      <c r="A16" s="173" t="s">
        <v>29</v>
      </c>
      <c r="B16" s="174"/>
      <c r="C16" s="174"/>
      <c r="D16" s="174"/>
      <c r="E16" s="174"/>
      <c r="F16" s="174"/>
      <c r="G16" s="174"/>
      <c r="H16" s="175"/>
    </row>
    <row r="17" spans="1:8" ht="20.25" customHeight="1" x14ac:dyDescent="0.2">
      <c r="A17" s="176" t="s">
        <v>30</v>
      </c>
      <c r="B17" s="176"/>
      <c r="C17" s="176"/>
      <c r="D17" s="176"/>
      <c r="E17" s="176"/>
      <c r="F17" s="176"/>
      <c r="G17" s="176"/>
      <c r="H17" s="176"/>
    </row>
    <row r="18" spans="1:8" ht="26.25" customHeight="1" x14ac:dyDescent="0.4">
      <c r="A18" s="58" t="s">
        <v>31</v>
      </c>
      <c r="B18" s="177" t="s">
        <v>5</v>
      </c>
      <c r="C18" s="178"/>
      <c r="D18" s="57"/>
      <c r="E18" s="57"/>
      <c r="F18" s="57"/>
      <c r="G18" s="57"/>
      <c r="H18" s="57"/>
    </row>
    <row r="19" spans="1:8" ht="26.25" customHeight="1" x14ac:dyDescent="0.4">
      <c r="A19" s="58" t="s">
        <v>32</v>
      </c>
      <c r="B19" s="55" t="s">
        <v>100</v>
      </c>
      <c r="C19" s="59">
        <v>33</v>
      </c>
      <c r="D19" s="57"/>
      <c r="E19" s="57"/>
      <c r="F19" s="57"/>
      <c r="G19" s="57"/>
      <c r="H19" s="57"/>
    </row>
    <row r="20" spans="1:8" ht="26.25" customHeight="1" x14ac:dyDescent="0.4">
      <c r="A20" s="58" t="s">
        <v>33</v>
      </c>
      <c r="B20" s="179" t="s">
        <v>9</v>
      </c>
      <c r="C20" s="179"/>
      <c r="D20" s="57"/>
      <c r="E20" s="57"/>
      <c r="F20" s="57"/>
      <c r="G20" s="57"/>
      <c r="H20" s="57"/>
    </row>
    <row r="21" spans="1:8" ht="26.25" customHeight="1" x14ac:dyDescent="0.4">
      <c r="A21" s="58" t="s">
        <v>34</v>
      </c>
      <c r="B21" s="179" t="s">
        <v>101</v>
      </c>
      <c r="C21" s="179"/>
      <c r="D21" s="179"/>
      <c r="E21" s="179"/>
      <c r="F21" s="179"/>
      <c r="G21" s="179"/>
      <c r="H21" s="179"/>
    </row>
    <row r="22" spans="1:8" ht="26.25" customHeight="1" x14ac:dyDescent="0.4">
      <c r="A22" s="58" t="s">
        <v>35</v>
      </c>
      <c r="B22" s="60" t="s">
        <v>74</v>
      </c>
      <c r="C22" s="57"/>
      <c r="D22" s="57"/>
      <c r="E22" s="57"/>
      <c r="F22" s="57"/>
      <c r="G22" s="57"/>
      <c r="H22" s="57"/>
    </row>
    <row r="23" spans="1:8" ht="26.25" customHeight="1" x14ac:dyDescent="0.4">
      <c r="A23" s="58" t="s">
        <v>36</v>
      </c>
      <c r="B23" s="60"/>
      <c r="C23" s="57"/>
      <c r="D23" s="57"/>
      <c r="E23" s="57"/>
      <c r="F23" s="57"/>
      <c r="G23" s="57"/>
      <c r="H23" s="57"/>
    </row>
    <row r="24" spans="1:8" ht="18.75" customHeight="1" x14ac:dyDescent="0.3">
      <c r="A24" s="58"/>
      <c r="B24" s="61"/>
      <c r="C24" s="57"/>
      <c r="D24" s="57"/>
      <c r="E24" s="57"/>
      <c r="F24" s="57"/>
      <c r="G24" s="57"/>
      <c r="H24" s="57"/>
    </row>
    <row r="25" spans="1:8" ht="18.75" customHeight="1" x14ac:dyDescent="0.3">
      <c r="A25" s="62"/>
      <c r="B25" s="61"/>
      <c r="C25" s="57"/>
      <c r="D25" s="57"/>
      <c r="E25" s="57"/>
      <c r="F25" s="57"/>
      <c r="G25" s="57"/>
      <c r="H25" s="57"/>
    </row>
    <row r="26" spans="1:8" ht="26.25" customHeight="1" x14ac:dyDescent="0.4">
      <c r="A26" s="63" t="s">
        <v>4</v>
      </c>
      <c r="B26" s="179" t="s">
        <v>103</v>
      </c>
      <c r="C26" s="179"/>
      <c r="D26" s="57"/>
      <c r="E26" s="57"/>
      <c r="F26" s="57"/>
      <c r="G26" s="57"/>
      <c r="H26" s="57"/>
    </row>
    <row r="27" spans="1:8" ht="26.25" customHeight="1" x14ac:dyDescent="0.4">
      <c r="A27" s="64" t="s">
        <v>37</v>
      </c>
      <c r="B27" s="180" t="s">
        <v>70</v>
      </c>
      <c r="C27" s="181"/>
      <c r="D27" s="57"/>
      <c r="E27" s="57"/>
      <c r="F27" s="57"/>
      <c r="G27" s="57"/>
      <c r="H27" s="57"/>
    </row>
    <row r="28" spans="1:8" ht="27" customHeight="1" thickBot="1" x14ac:dyDescent="0.45">
      <c r="A28" s="64" t="s">
        <v>6</v>
      </c>
      <c r="B28" s="65">
        <v>90</v>
      </c>
      <c r="C28" s="57"/>
      <c r="D28" s="57"/>
      <c r="E28" s="57"/>
      <c r="F28" s="57"/>
      <c r="G28" s="57"/>
      <c r="H28" s="57"/>
    </row>
    <row r="29" spans="1:8" ht="27" customHeight="1" thickBot="1" x14ac:dyDescent="0.45">
      <c r="A29" s="64" t="s">
        <v>38</v>
      </c>
      <c r="B29" s="66">
        <v>0</v>
      </c>
      <c r="C29" s="182" t="s">
        <v>39</v>
      </c>
      <c r="D29" s="183"/>
      <c r="E29" s="183"/>
      <c r="F29" s="183"/>
      <c r="G29" s="183"/>
      <c r="H29" s="184"/>
    </row>
    <row r="30" spans="1:8" ht="19.5" customHeight="1" thickBot="1" x14ac:dyDescent="0.35">
      <c r="A30" s="64" t="s">
        <v>40</v>
      </c>
      <c r="B30" s="67">
        <f>B28-B29</f>
        <v>90</v>
      </c>
      <c r="C30" s="68"/>
      <c r="D30" s="68"/>
      <c r="E30" s="68"/>
      <c r="F30" s="68"/>
      <c r="G30" s="68"/>
      <c r="H30" s="69"/>
    </row>
    <row r="31" spans="1:8" ht="27" customHeight="1" thickBot="1" x14ac:dyDescent="0.45">
      <c r="A31" s="64" t="s">
        <v>41</v>
      </c>
      <c r="B31" s="70">
        <v>460.43400000000003</v>
      </c>
      <c r="C31" s="185" t="s">
        <v>42</v>
      </c>
      <c r="D31" s="186"/>
      <c r="E31" s="186"/>
      <c r="F31" s="186"/>
      <c r="G31" s="186"/>
      <c r="H31" s="187"/>
    </row>
    <row r="32" spans="1:8" ht="27" customHeight="1" thickBot="1" x14ac:dyDescent="0.45">
      <c r="A32" s="64" t="s">
        <v>43</v>
      </c>
      <c r="B32" s="70">
        <v>496.89</v>
      </c>
      <c r="C32" s="185" t="s">
        <v>44</v>
      </c>
      <c r="D32" s="186"/>
      <c r="E32" s="186"/>
      <c r="F32" s="186"/>
      <c r="G32" s="186"/>
      <c r="H32" s="187"/>
    </row>
    <row r="33" spans="1:8" ht="18.75" customHeight="1" x14ac:dyDescent="0.3">
      <c r="A33" s="64"/>
      <c r="B33" s="71"/>
      <c r="C33" s="72"/>
      <c r="D33" s="72"/>
      <c r="E33" s="72"/>
      <c r="F33" s="72"/>
      <c r="G33" s="72"/>
      <c r="H33" s="72"/>
    </row>
    <row r="34" spans="1:8" ht="18.75" customHeight="1" x14ac:dyDescent="0.3">
      <c r="A34" s="64" t="s">
        <v>45</v>
      </c>
      <c r="B34" s="73">
        <f>B31/B32</f>
        <v>0.92663164885588367</v>
      </c>
      <c r="C34" s="57" t="s">
        <v>46</v>
      </c>
      <c r="D34" s="57"/>
      <c r="E34" s="57"/>
      <c r="F34" s="57"/>
      <c r="G34" s="57"/>
      <c r="H34" s="57"/>
    </row>
    <row r="35" spans="1:8" ht="19.5" customHeight="1" thickBot="1" x14ac:dyDescent="0.35">
      <c r="A35" s="64"/>
      <c r="B35" s="67"/>
      <c r="C35" s="74"/>
      <c r="D35" s="74"/>
      <c r="E35" s="74"/>
      <c r="F35" s="74"/>
      <c r="G35" s="74"/>
      <c r="H35" s="57"/>
    </row>
    <row r="36" spans="1:8" ht="27" customHeight="1" thickBot="1" x14ac:dyDescent="0.45">
      <c r="A36" s="75" t="s">
        <v>47</v>
      </c>
      <c r="B36" s="76">
        <v>100</v>
      </c>
      <c r="C36" s="57"/>
      <c r="D36" s="169" t="s">
        <v>48</v>
      </c>
      <c r="E36" s="170"/>
      <c r="F36" s="77" t="s">
        <v>49</v>
      </c>
      <c r="G36" s="78"/>
      <c r="H36" s="74"/>
    </row>
    <row r="37" spans="1:8" ht="26.25" customHeight="1" x14ac:dyDescent="0.4">
      <c r="A37" s="79" t="s">
        <v>75</v>
      </c>
      <c r="B37" s="80">
        <v>1</v>
      </c>
      <c r="C37" s="81" t="s">
        <v>50</v>
      </c>
      <c r="D37" s="82" t="s">
        <v>51</v>
      </c>
      <c r="E37" s="83" t="s">
        <v>76</v>
      </c>
      <c r="F37" s="82" t="s">
        <v>51</v>
      </c>
      <c r="G37" s="84" t="s">
        <v>76</v>
      </c>
      <c r="H37" s="74"/>
    </row>
    <row r="38" spans="1:8" ht="26.25" customHeight="1" x14ac:dyDescent="0.4">
      <c r="A38" s="79" t="s">
        <v>77</v>
      </c>
      <c r="B38" s="80">
        <v>1</v>
      </c>
      <c r="C38" s="85">
        <v>1</v>
      </c>
      <c r="D38" s="52">
        <v>89778561</v>
      </c>
      <c r="E38" s="86">
        <f>IF(ISBLANK(D38),"-",$D$48/$D$45*D38)</f>
        <v>106218276.02030841</v>
      </c>
      <c r="F38" s="52">
        <v>82493817</v>
      </c>
      <c r="G38" s="87">
        <f>IF(ISBLANK(F38),"-",$D$48/$F$45*F38)</f>
        <v>105624332.7520878</v>
      </c>
      <c r="H38" s="74"/>
    </row>
    <row r="39" spans="1:8" ht="26.25" customHeight="1" x14ac:dyDescent="0.4">
      <c r="A39" s="79" t="s">
        <v>78</v>
      </c>
      <c r="B39" s="80">
        <v>1</v>
      </c>
      <c r="C39" s="88">
        <v>2</v>
      </c>
      <c r="D39" s="53">
        <v>89612328</v>
      </c>
      <c r="E39" s="89">
        <f>IF(ISBLANK(D39),"-",$D$48/$D$45*D39)</f>
        <v>106021603.42407817</v>
      </c>
      <c r="F39" s="53">
        <v>82183136</v>
      </c>
      <c r="G39" s="90">
        <f>IF(ISBLANK(F39),"-",$D$48/$F$45*F39)</f>
        <v>105226539.62628601</v>
      </c>
      <c r="H39" s="74"/>
    </row>
    <row r="40" spans="1:8" ht="26.25" customHeight="1" x14ac:dyDescent="0.4">
      <c r="A40" s="79" t="s">
        <v>79</v>
      </c>
      <c r="B40" s="80">
        <v>1</v>
      </c>
      <c r="C40" s="88">
        <v>3</v>
      </c>
      <c r="D40" s="53">
        <v>89078657</v>
      </c>
      <c r="E40" s="89">
        <f>IF(ISBLANK(D40),"-",$D$48/$D$45*D40)</f>
        <v>105390209.77117664</v>
      </c>
      <c r="F40" s="53">
        <v>81193482</v>
      </c>
      <c r="G40" s="90">
        <f>IF(ISBLANK(F40),"-",$D$48/$F$45*F40)</f>
        <v>103959395.64862967</v>
      </c>
      <c r="H40" s="57"/>
    </row>
    <row r="41" spans="1:8" ht="26.25" customHeight="1" x14ac:dyDescent="0.4">
      <c r="A41" s="79" t="s">
        <v>80</v>
      </c>
      <c r="B41" s="80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H41" s="57"/>
    </row>
    <row r="42" spans="1:8" ht="27" customHeight="1" thickBot="1" x14ac:dyDescent="0.45">
      <c r="A42" s="79" t="s">
        <v>81</v>
      </c>
      <c r="B42" s="80">
        <v>1</v>
      </c>
      <c r="C42" s="95" t="s">
        <v>52</v>
      </c>
      <c r="D42" s="96">
        <f>AVERAGE(D38:D41)</f>
        <v>89489848.666666672</v>
      </c>
      <c r="E42" s="97">
        <f>AVERAGE(E38:E41)</f>
        <v>105876696.40518773</v>
      </c>
      <c r="F42" s="96">
        <f>AVERAGE(F38:F41)</f>
        <v>81956811.666666672</v>
      </c>
      <c r="G42" s="98">
        <f>AVERAGE(G38:G41)</f>
        <v>104936756.00900115</v>
      </c>
      <c r="H42" s="57"/>
    </row>
    <row r="43" spans="1:8" ht="26.25" customHeight="1" x14ac:dyDescent="0.4">
      <c r="A43" s="79" t="s">
        <v>82</v>
      </c>
      <c r="B43" s="65">
        <v>1</v>
      </c>
      <c r="C43" s="99" t="s">
        <v>53</v>
      </c>
      <c r="D43" s="100">
        <v>20.27</v>
      </c>
      <c r="E43" s="57"/>
      <c r="F43" s="100">
        <v>18.73</v>
      </c>
      <c r="G43" s="101"/>
      <c r="H43" s="57"/>
    </row>
    <row r="44" spans="1:8" ht="26.25" customHeight="1" x14ac:dyDescent="0.4">
      <c r="A44" s="79" t="s">
        <v>83</v>
      </c>
      <c r="B44" s="65">
        <v>1</v>
      </c>
      <c r="C44" s="102" t="s">
        <v>54</v>
      </c>
      <c r="D44" s="103">
        <f>D43*$B$34</f>
        <v>18.78282352230876</v>
      </c>
      <c r="E44" s="101"/>
      <c r="F44" s="103">
        <f>F43*$B$34</f>
        <v>17.355810783070702</v>
      </c>
      <c r="G44" s="104"/>
      <c r="H44" s="57"/>
    </row>
    <row r="45" spans="1:8" ht="19.5" customHeight="1" thickBot="1" x14ac:dyDescent="0.35">
      <c r="A45" s="79" t="s">
        <v>55</v>
      </c>
      <c r="B45" s="101">
        <f>(B44/B43)*(B42/B41)*(B40/B39)*(B38/B37)*B36</f>
        <v>100</v>
      </c>
      <c r="C45" s="102" t="s">
        <v>71</v>
      </c>
      <c r="D45" s="105">
        <f>D44*$B$30/100</f>
        <v>16.904541170077884</v>
      </c>
      <c r="E45" s="104"/>
      <c r="F45" s="105">
        <f>F44*$B$30/100</f>
        <v>15.620229704763631</v>
      </c>
      <c r="G45" s="104"/>
      <c r="H45" s="57"/>
    </row>
    <row r="46" spans="1:8" ht="19.5" customHeight="1" thickBot="1" x14ac:dyDescent="0.35">
      <c r="A46" s="157" t="s">
        <v>56</v>
      </c>
      <c r="B46" s="158"/>
      <c r="C46" s="102" t="s">
        <v>72</v>
      </c>
      <c r="D46" s="103">
        <f>D45/$B$45</f>
        <v>0.16904541170077883</v>
      </c>
      <c r="E46" s="104"/>
      <c r="F46" s="106">
        <f>F45/$B$45</f>
        <v>0.1562022970476363</v>
      </c>
      <c r="G46" s="104"/>
      <c r="H46" s="57"/>
    </row>
    <row r="47" spans="1:8" ht="27" customHeight="1" thickBot="1" x14ac:dyDescent="0.45">
      <c r="A47" s="159"/>
      <c r="B47" s="160"/>
      <c r="C47" s="102" t="s">
        <v>57</v>
      </c>
      <c r="D47" s="107">
        <v>0.2</v>
      </c>
      <c r="E47" s="101"/>
      <c r="F47" s="101"/>
      <c r="G47" s="101"/>
      <c r="H47" s="57"/>
    </row>
    <row r="48" spans="1:8" ht="18.75" customHeight="1" x14ac:dyDescent="0.3">
      <c r="A48" s="72"/>
      <c r="B48" s="72"/>
      <c r="C48" s="108" t="s">
        <v>58</v>
      </c>
      <c r="D48" s="109">
        <f>D47*$B$45</f>
        <v>20</v>
      </c>
      <c r="E48" s="101"/>
      <c r="F48" s="101"/>
      <c r="G48" s="101"/>
      <c r="H48" s="57"/>
    </row>
    <row r="49" spans="1:8" ht="19.5" customHeight="1" thickBot="1" x14ac:dyDescent="0.35">
      <c r="A49" s="57"/>
      <c r="B49" s="57"/>
      <c r="C49" s="102" t="s">
        <v>59</v>
      </c>
      <c r="D49" s="110">
        <f>D48/B34</f>
        <v>21.583549433795071</v>
      </c>
      <c r="E49" s="104"/>
      <c r="F49" s="104"/>
      <c r="G49" s="104"/>
      <c r="H49" s="57"/>
    </row>
    <row r="50" spans="1:8" ht="18.75" customHeight="1" x14ac:dyDescent="0.3">
      <c r="A50" s="57"/>
      <c r="B50" s="57"/>
      <c r="C50" s="111" t="s">
        <v>84</v>
      </c>
      <c r="D50" s="112">
        <f>AVERAGE(E38:E41,G38:G41)</f>
        <v>105406726.20709445</v>
      </c>
      <c r="E50" s="113"/>
      <c r="F50" s="113"/>
      <c r="G50" s="113"/>
      <c r="H50" s="57"/>
    </row>
    <row r="51" spans="1:8" ht="18.75" customHeight="1" x14ac:dyDescent="0.3">
      <c r="A51" s="57"/>
      <c r="B51" s="57"/>
      <c r="C51" s="102" t="s">
        <v>60</v>
      </c>
      <c r="D51" s="114">
        <f>STDEV(E38:E41,G38:G41)/D50</f>
        <v>7.6033276970906257E-3</v>
      </c>
      <c r="E51" s="115"/>
      <c r="F51" s="115"/>
      <c r="G51" s="115"/>
      <c r="H51" s="57"/>
    </row>
    <row r="52" spans="1:8" ht="19.5" customHeight="1" thickBot="1" x14ac:dyDescent="0.35">
      <c r="A52" s="57"/>
      <c r="B52" s="57"/>
      <c r="C52" s="116" t="s">
        <v>18</v>
      </c>
      <c r="D52" s="117">
        <f>COUNT(E38:E41,G38:G41)</f>
        <v>6</v>
      </c>
      <c r="E52" s="101"/>
      <c r="F52" s="101"/>
      <c r="G52" s="101"/>
      <c r="H52" s="57"/>
    </row>
    <row r="53" spans="1:8" ht="18.75" customHeight="1" x14ac:dyDescent="0.3">
      <c r="A53" s="57"/>
      <c r="B53" s="57"/>
      <c r="C53" s="57"/>
      <c r="D53" s="57"/>
      <c r="E53" s="57"/>
      <c r="F53" s="57"/>
      <c r="G53" s="57"/>
      <c r="H53" s="57"/>
    </row>
    <row r="54" spans="1:8" ht="18.75" customHeight="1" x14ac:dyDescent="0.3">
      <c r="A54" s="118" t="s">
        <v>1</v>
      </c>
      <c r="B54" s="119" t="s">
        <v>61</v>
      </c>
      <c r="C54" s="57"/>
      <c r="D54" s="57"/>
      <c r="E54" s="57"/>
      <c r="F54" s="57"/>
      <c r="G54" s="57"/>
      <c r="H54" s="57"/>
    </row>
    <row r="55" spans="1:8" ht="18.75" customHeight="1" x14ac:dyDescent="0.3">
      <c r="A55" s="64" t="s">
        <v>62</v>
      </c>
      <c r="B55" s="120" t="str">
        <f>B21</f>
        <v>Each gram contains Oxytetracycline hydrochloride B.P 50mg</v>
      </c>
      <c r="C55" s="57"/>
      <c r="D55" s="57"/>
      <c r="E55" s="57"/>
      <c r="F55" s="57"/>
      <c r="G55" s="57"/>
      <c r="H55" s="57"/>
    </row>
    <row r="56" spans="1:8" ht="26.25" customHeight="1" x14ac:dyDescent="0.4">
      <c r="A56" s="64" t="s">
        <v>85</v>
      </c>
      <c r="B56" s="121">
        <v>1</v>
      </c>
      <c r="C56" s="101" t="s">
        <v>86</v>
      </c>
      <c r="D56" s="122">
        <f>50</f>
        <v>50</v>
      </c>
      <c r="E56" s="57" t="str">
        <f>B20</f>
        <v>Oxytetracycline hydrochloride B.P</v>
      </c>
      <c r="F56" s="57"/>
      <c r="G56" s="57"/>
      <c r="H56" s="57"/>
    </row>
    <row r="57" spans="1:8" ht="19.5" customHeight="1" thickBot="1" x14ac:dyDescent="0.35">
      <c r="A57" s="57"/>
      <c r="B57" s="57"/>
      <c r="C57" s="57"/>
      <c r="D57" s="57"/>
      <c r="E57" s="57"/>
      <c r="F57" s="57"/>
      <c r="G57" s="57"/>
      <c r="H57" s="57"/>
    </row>
    <row r="58" spans="1:8" ht="27" customHeight="1" thickBot="1" x14ac:dyDescent="0.45">
      <c r="A58" s="75" t="s">
        <v>87</v>
      </c>
      <c r="B58" s="76">
        <v>100</v>
      </c>
      <c r="C58" s="57"/>
      <c r="D58" s="123" t="s">
        <v>88</v>
      </c>
      <c r="E58" s="124" t="s">
        <v>50</v>
      </c>
      <c r="F58" s="124" t="s">
        <v>51</v>
      </c>
      <c r="G58" s="124" t="s">
        <v>63</v>
      </c>
      <c r="H58" s="81" t="s">
        <v>64</v>
      </c>
    </row>
    <row r="59" spans="1:8" ht="26.25" customHeight="1" x14ac:dyDescent="0.4">
      <c r="A59" s="79" t="s">
        <v>89</v>
      </c>
      <c r="B59" s="80">
        <v>4</v>
      </c>
      <c r="C59" s="161" t="s">
        <v>65</v>
      </c>
      <c r="D59" s="163">
        <v>2.0026299999999999</v>
      </c>
      <c r="E59" s="125">
        <v>1</v>
      </c>
      <c r="F59" s="54">
        <v>88921773</v>
      </c>
      <c r="G59" s="126">
        <f>IF(ISBLANK(F59),"-",(F59/$D$50*$D$47*$B$67)*$B$56/$D$59)</f>
        <v>52.656147778608535</v>
      </c>
      <c r="H59" s="127">
        <f t="shared" ref="H59:H70" si="0">IF(ISBLANK(F59),"-",G59/$D$56)</f>
        <v>1.0531229555721706</v>
      </c>
    </row>
    <row r="60" spans="1:8" ht="26.25" customHeight="1" x14ac:dyDescent="0.4">
      <c r="A60" s="79" t="s">
        <v>90</v>
      </c>
      <c r="B60" s="80">
        <v>25</v>
      </c>
      <c r="C60" s="156"/>
      <c r="D60" s="164"/>
      <c r="E60" s="128">
        <v>2</v>
      </c>
      <c r="F60" s="53">
        <v>88574129</v>
      </c>
      <c r="G60" s="129">
        <f>IF(ISBLANK(F60),"-",(F60/$D$50*$D$47*$B$67)*$B$56/$D$59)</f>
        <v>52.450286005718041</v>
      </c>
      <c r="H60" s="130">
        <f t="shared" si="0"/>
        <v>1.0490057201143608</v>
      </c>
    </row>
    <row r="61" spans="1:8" ht="26.25" customHeight="1" x14ac:dyDescent="0.4">
      <c r="A61" s="79" t="s">
        <v>91</v>
      </c>
      <c r="B61" s="80">
        <v>1</v>
      </c>
      <c r="C61" s="156"/>
      <c r="D61" s="164"/>
      <c r="E61" s="128">
        <v>3</v>
      </c>
      <c r="F61" s="53">
        <v>88052002</v>
      </c>
      <c r="G61" s="129">
        <f>IF(ISBLANK(F61),"-",(F61/$D$50*$D$47*$B$67)*$B$56/$D$59)</f>
        <v>52.141101926907531</v>
      </c>
      <c r="H61" s="130">
        <f t="shared" si="0"/>
        <v>1.0428220385381506</v>
      </c>
    </row>
    <row r="62" spans="1:8" ht="27" customHeight="1" thickBot="1" x14ac:dyDescent="0.45">
      <c r="A62" s="79" t="s">
        <v>92</v>
      </c>
      <c r="B62" s="80">
        <v>1</v>
      </c>
      <c r="C62" s="162"/>
      <c r="D62" s="165"/>
      <c r="E62" s="131">
        <v>4</v>
      </c>
      <c r="F62" s="132"/>
      <c r="G62" s="133" t="str">
        <f>IF(ISBLANK(F62),"-",(F62/$D$50*$D$47*$B$67)*$B$56/$D$59)</f>
        <v>-</v>
      </c>
      <c r="H62" s="134" t="str">
        <f t="shared" si="0"/>
        <v>-</v>
      </c>
    </row>
    <row r="63" spans="1:8" ht="26.25" customHeight="1" x14ac:dyDescent="0.4">
      <c r="A63" s="79" t="s">
        <v>93</v>
      </c>
      <c r="B63" s="80">
        <v>1</v>
      </c>
      <c r="C63" s="161" t="s">
        <v>66</v>
      </c>
      <c r="D63" s="163">
        <v>2.07951</v>
      </c>
      <c r="E63" s="125">
        <v>1</v>
      </c>
      <c r="F63" s="54">
        <v>91646183</v>
      </c>
      <c r="G63" s="126">
        <f>IF(ISBLANK(F63),"-",(F63/$D$50*$D$47*$B$67)*$B$56/$D$63)</f>
        <v>52.263086772700404</v>
      </c>
      <c r="H63" s="135">
        <f t="shared" si="0"/>
        <v>1.0452617354540081</v>
      </c>
    </row>
    <row r="64" spans="1:8" ht="26.25" customHeight="1" x14ac:dyDescent="0.4">
      <c r="A64" s="79" t="s">
        <v>94</v>
      </c>
      <c r="B64" s="80">
        <v>1</v>
      </c>
      <c r="C64" s="156"/>
      <c r="D64" s="164"/>
      <c r="E64" s="128">
        <v>2</v>
      </c>
      <c r="F64" s="53">
        <v>91034670</v>
      </c>
      <c r="G64" s="129">
        <f>IF(ISBLANK(F64),"-",(F64/$D$50*$D$47*$B$67)*$B$56/$D$63)</f>
        <v>51.91435913412942</v>
      </c>
      <c r="H64" s="136">
        <f t="shared" si="0"/>
        <v>1.0382871826825883</v>
      </c>
    </row>
    <row r="65" spans="1:8" ht="26.25" customHeight="1" x14ac:dyDescent="0.4">
      <c r="A65" s="79" t="s">
        <v>95</v>
      </c>
      <c r="B65" s="80">
        <v>1</v>
      </c>
      <c r="C65" s="156"/>
      <c r="D65" s="164"/>
      <c r="E65" s="128">
        <v>3</v>
      </c>
      <c r="F65" s="53">
        <v>90957955</v>
      </c>
      <c r="G65" s="129">
        <f>IF(ISBLANK(F65),"-",(F65/$D$50*$D$47*$B$67)*$B$56/$D$63)</f>
        <v>51.87061085601762</v>
      </c>
      <c r="H65" s="136">
        <f t="shared" si="0"/>
        <v>1.0374122171203524</v>
      </c>
    </row>
    <row r="66" spans="1:8" ht="27" customHeight="1" thickBot="1" x14ac:dyDescent="0.45">
      <c r="A66" s="79" t="s">
        <v>96</v>
      </c>
      <c r="B66" s="80">
        <v>1</v>
      </c>
      <c r="C66" s="162"/>
      <c r="D66" s="165"/>
      <c r="E66" s="131">
        <v>4</v>
      </c>
      <c r="F66" s="132"/>
      <c r="G66" s="129" t="str">
        <f>IF(ISBLANK(F66),"-",(F66/$D$50*$D$47*$B$67)*$B$56/$D$63)</f>
        <v>-</v>
      </c>
      <c r="H66" s="137" t="str">
        <f t="shared" si="0"/>
        <v>-</v>
      </c>
    </row>
    <row r="67" spans="1:8" ht="26.25" customHeight="1" x14ac:dyDescent="0.4">
      <c r="A67" s="79" t="s">
        <v>67</v>
      </c>
      <c r="B67" s="88">
        <f>(B66/B65)*(B64/B63)*(B62/B61)*(B60/B59)*B58</f>
        <v>625</v>
      </c>
      <c r="C67" s="161" t="s">
        <v>68</v>
      </c>
      <c r="D67" s="163">
        <v>2.0615199999999998</v>
      </c>
      <c r="E67" s="125">
        <v>1</v>
      </c>
      <c r="F67" s="54">
        <v>88598745</v>
      </c>
      <c r="G67" s="126">
        <f>IF(ISBLANK(F67),"-",(F67/$D$50*$D$47*$B$67)*$B$56/$D$67)</f>
        <v>50.966135642206439</v>
      </c>
      <c r="H67" s="127">
        <f t="shared" si="0"/>
        <v>1.0193227128441287</v>
      </c>
    </row>
    <row r="68" spans="1:8" ht="27" customHeight="1" thickBot="1" x14ac:dyDescent="0.45">
      <c r="A68" s="138" t="s">
        <v>97</v>
      </c>
      <c r="B68" s="139">
        <f>(D47*B67)/D56*B56</f>
        <v>2.5</v>
      </c>
      <c r="C68" s="156"/>
      <c r="D68" s="164"/>
      <c r="E68" s="128">
        <v>2</v>
      </c>
      <c r="F68" s="53">
        <v>88102673</v>
      </c>
      <c r="G68" s="129">
        <f>IF(ISBLANK(F68),"-",(F68/$D$50*$D$47*$B$67)*$B$56/$D$67)</f>
        <v>50.680771861485837</v>
      </c>
      <c r="H68" s="130">
        <f t="shared" si="0"/>
        <v>1.0136154372297168</v>
      </c>
    </row>
    <row r="69" spans="1:8" ht="26.25" customHeight="1" x14ac:dyDescent="0.4">
      <c r="A69" s="157" t="s">
        <v>56</v>
      </c>
      <c r="B69" s="167"/>
      <c r="C69" s="156"/>
      <c r="D69" s="164"/>
      <c r="E69" s="128">
        <v>3</v>
      </c>
      <c r="F69" s="53">
        <v>88494421</v>
      </c>
      <c r="G69" s="129">
        <f>IF(ISBLANK(F69),"-",(F69/$D$50*$D$47*$B$67)*$B$56/$D$67)</f>
        <v>50.906123605526481</v>
      </c>
      <c r="H69" s="130">
        <f t="shared" si="0"/>
        <v>1.0181224721105295</v>
      </c>
    </row>
    <row r="70" spans="1:8" ht="27" customHeight="1" thickBot="1" x14ac:dyDescent="0.45">
      <c r="A70" s="159"/>
      <c r="B70" s="168"/>
      <c r="C70" s="166"/>
      <c r="D70" s="165"/>
      <c r="E70" s="131">
        <v>4</v>
      </c>
      <c r="F70" s="132"/>
      <c r="G70" s="133" t="str">
        <f>IF(ISBLANK(F70),"-",(F70/$D$50*$D$47*$B$67)*$B$56/$D$67)</f>
        <v>-</v>
      </c>
      <c r="H70" s="134" t="str">
        <f t="shared" si="0"/>
        <v>-</v>
      </c>
    </row>
    <row r="71" spans="1:8" ht="26.25" customHeight="1" x14ac:dyDescent="0.4">
      <c r="A71" s="101"/>
      <c r="B71" s="101"/>
      <c r="C71" s="101"/>
      <c r="D71" s="101"/>
      <c r="E71" s="101"/>
      <c r="F71" s="111" t="s">
        <v>52</v>
      </c>
      <c r="G71" s="140">
        <f>AVERAGE(G59:G70)</f>
        <v>51.760958175922255</v>
      </c>
      <c r="H71" s="141">
        <f>AVERAGE(H59:H70)</f>
        <v>1.0352191635184451</v>
      </c>
    </row>
    <row r="72" spans="1:8" ht="26.25" customHeight="1" x14ac:dyDescent="0.4">
      <c r="A72" s="57"/>
      <c r="B72" s="57"/>
      <c r="C72" s="101"/>
      <c r="D72" s="101"/>
      <c r="E72" s="101"/>
      <c r="F72" s="102" t="s">
        <v>60</v>
      </c>
      <c r="G72" s="142">
        <f>STDEV(G59:G70)/G71</f>
        <v>1.4061587048428359E-2</v>
      </c>
      <c r="H72" s="142">
        <f>STDEV(H59:H70)/H71</f>
        <v>1.4061587048428355E-2</v>
      </c>
    </row>
    <row r="73" spans="1:8" ht="27" customHeight="1" thickBot="1" x14ac:dyDescent="0.45">
      <c r="A73" s="101"/>
      <c r="B73" s="101"/>
      <c r="C73" s="101"/>
      <c r="D73" s="104"/>
      <c r="E73" s="104"/>
      <c r="F73" s="116" t="s">
        <v>18</v>
      </c>
      <c r="G73" s="143">
        <f>COUNT(G59:G70)</f>
        <v>9</v>
      </c>
      <c r="H73" s="143">
        <f>COUNT(H59:H70)</f>
        <v>9</v>
      </c>
    </row>
    <row r="74" spans="1:8" ht="18.75" customHeight="1" x14ac:dyDescent="0.3">
      <c r="A74" s="101"/>
      <c r="B74" s="101"/>
      <c r="C74" s="101"/>
      <c r="D74" s="104"/>
      <c r="E74" s="104"/>
      <c r="F74" s="104"/>
      <c r="G74" s="104"/>
      <c r="H74" s="101"/>
    </row>
    <row r="75" spans="1:8" ht="26.25" customHeight="1" x14ac:dyDescent="0.3">
      <c r="A75" s="144" t="s">
        <v>98</v>
      </c>
      <c r="B75" s="145" t="s">
        <v>69</v>
      </c>
      <c r="C75" s="156" t="str">
        <f>B20</f>
        <v>Oxytetracycline hydrochloride B.P</v>
      </c>
      <c r="D75" s="156"/>
      <c r="E75" s="146" t="s">
        <v>99</v>
      </c>
      <c r="F75" s="147">
        <f>H71</f>
        <v>1.0352191635184451</v>
      </c>
      <c r="G75" s="57"/>
      <c r="H75" s="101"/>
    </row>
    <row r="76" spans="1:8" ht="19.5" customHeight="1" thickBot="1" x14ac:dyDescent="0.35">
      <c r="A76" s="148"/>
      <c r="B76" s="149"/>
      <c r="C76" s="150"/>
      <c r="D76" s="150"/>
      <c r="E76" s="149"/>
      <c r="F76" s="149"/>
      <c r="G76" s="149"/>
      <c r="H76" s="149"/>
    </row>
    <row r="77" spans="1:8" ht="18.75" customHeight="1" x14ac:dyDescent="0.3">
      <c r="A77" s="57"/>
      <c r="B77" s="101" t="s">
        <v>23</v>
      </c>
      <c r="C77" s="57"/>
      <c r="D77" s="57"/>
      <c r="E77" s="101" t="s">
        <v>24</v>
      </c>
      <c r="F77" s="101"/>
      <c r="G77" s="101" t="s">
        <v>25</v>
      </c>
      <c r="H77" s="57"/>
    </row>
    <row r="78" spans="1:8" ht="54.95" customHeight="1" x14ac:dyDescent="0.3">
      <c r="A78" s="64" t="s">
        <v>26</v>
      </c>
      <c r="B78" s="151"/>
      <c r="C78" s="151"/>
      <c r="D78" s="101"/>
      <c r="E78" s="151"/>
      <c r="F78" s="57"/>
      <c r="G78" s="151"/>
      <c r="H78" s="151"/>
    </row>
    <row r="79" spans="1:8" ht="54.95" customHeight="1" x14ac:dyDescent="0.3">
      <c r="A79" s="64" t="s">
        <v>27</v>
      </c>
      <c r="B79" s="152"/>
      <c r="C79" s="152"/>
      <c r="D79" s="67"/>
      <c r="E79" s="153"/>
      <c r="F79" s="57"/>
      <c r="G79" s="153"/>
      <c r="H79" s="153"/>
    </row>
    <row r="250" spans="1:1" x14ac:dyDescent="0.2">
      <c r="A250" s="56">
        <v>0</v>
      </c>
    </row>
  </sheetData>
  <sheetProtection password="F258" sheet="1" formatColumns="0" formatRows="0" insertColumns="0" insertHyperlinks="0" deleteColumns="0" deleteRows="0" autoFilter="0" pivotTables="0"/>
  <mergeCells count="22">
    <mergeCell ref="D36:E36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H29"/>
    <mergeCell ref="C31:H31"/>
    <mergeCell ref="C32:H32"/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</mergeCells>
  <conditionalFormatting sqref="D51">
    <cfRule type="cellIs" dxfId="2" priority="1" operator="greaterThan">
      <formula>0.02</formula>
    </cfRule>
  </conditionalFormatting>
  <conditionalFormatting sqref="G72">
    <cfRule type="cellIs" dxfId="1" priority="2" operator="greaterThan">
      <formula>0.02</formula>
    </cfRule>
  </conditionalFormatting>
  <conditionalFormatting sqref="H72">
    <cfRule type="cellIs" dxfId="0" priority="3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&amp;LVer.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SST</vt:lpstr>
      <vt:lpstr>Oxytetracycline Hydrochloride 2</vt:lpstr>
      <vt:lpstr>'Oxytetracycline Hydrochloride 2'!Print_Area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2016-08-04T11:45:10Z</cp:lastPrinted>
  <dcterms:created xsi:type="dcterms:W3CDTF">2005-07-05T10:19:27Z</dcterms:created>
  <dcterms:modified xsi:type="dcterms:W3CDTF">2016-08-04T12:20:48Z</dcterms:modified>
</cp:coreProperties>
</file>