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/>
  </bookViews>
  <sheets>
    <sheet name="Tri" sheetId="1" r:id="rId1"/>
    <sheet name="Trimethoprim" sheetId="2" r:id="rId2"/>
    <sheet name="Sulfadiazine" sheetId="3" r:id="rId3"/>
    <sheet name="sulf" sheetId="4" r:id="rId4"/>
  </sheets>
  <calcPr calcId="145621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B21" i="1"/>
  <c r="C120" i="3" l="1"/>
  <c r="B116" i="3"/>
  <c r="D100" i="3"/>
  <c r="B98" i="3"/>
  <c r="D97" i="3"/>
  <c r="F95" i="3"/>
  <c r="D95" i="3"/>
  <c r="I92" i="3" s="1"/>
  <c r="B87" i="3"/>
  <c r="F97" i="3" s="1"/>
  <c r="B83" i="3"/>
  <c r="C76" i="3"/>
  <c r="B68" i="3"/>
  <c r="B69" i="3" s="1"/>
  <c r="C56" i="3"/>
  <c r="B55" i="3"/>
  <c r="B45" i="3"/>
  <c r="D48" i="3" s="1"/>
  <c r="F42" i="3"/>
  <c r="D42" i="3"/>
  <c r="B34" i="3"/>
  <c r="F44" i="3" s="1"/>
  <c r="B30" i="3"/>
  <c r="C120" i="2"/>
  <c r="B116" i="2"/>
  <c r="D100" i="2"/>
  <c r="B98" i="2"/>
  <c r="F95" i="2"/>
  <c r="I92" i="2" s="1"/>
  <c r="D95" i="2"/>
  <c r="B87" i="2"/>
  <c r="D97" i="2" s="1"/>
  <c r="B83" i="2"/>
  <c r="C76" i="2"/>
  <c r="B68" i="2"/>
  <c r="B69" i="2" s="1"/>
  <c r="C56" i="2"/>
  <c r="B55" i="2"/>
  <c r="B45" i="2"/>
  <c r="D48" i="2" s="1"/>
  <c r="F42" i="2"/>
  <c r="D42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G91" i="3" s="1"/>
  <c r="F98" i="3"/>
  <c r="I39" i="3"/>
  <c r="F45" i="3"/>
  <c r="F46" i="3" s="1"/>
  <c r="D101" i="2"/>
  <c r="I39" i="2"/>
  <c r="F44" i="2"/>
  <c r="F45" i="2" s="1"/>
  <c r="F46" i="2" s="1"/>
  <c r="D45" i="2"/>
  <c r="D46" i="2" s="1"/>
  <c r="D49" i="2"/>
  <c r="F99" i="3"/>
  <c r="D98" i="3"/>
  <c r="E91" i="3" s="1"/>
  <c r="D98" i="2"/>
  <c r="D99" i="2" s="1"/>
  <c r="D49" i="3"/>
  <c r="E93" i="2"/>
  <c r="D102" i="2"/>
  <c r="F97" i="2"/>
  <c r="F98" i="2" s="1"/>
  <c r="F99" i="2" s="1"/>
  <c r="D44" i="3"/>
  <c r="D45" i="3" s="1"/>
  <c r="D46" i="3" s="1"/>
  <c r="E94" i="3"/>
  <c r="G94" i="3"/>
  <c r="G92" i="3" l="1"/>
  <c r="D102" i="3"/>
  <c r="G93" i="3"/>
  <c r="G95" i="3" s="1"/>
  <c r="E92" i="3"/>
  <c r="E39" i="3"/>
  <c r="G41" i="3"/>
  <c r="G40" i="3"/>
  <c r="G38" i="3"/>
  <c r="G39" i="3"/>
  <c r="E38" i="3"/>
  <c r="G94" i="2"/>
  <c r="G93" i="2"/>
  <c r="G38" i="2"/>
  <c r="E40" i="2"/>
  <c r="G40" i="2"/>
  <c r="E38" i="2"/>
  <c r="E41" i="2"/>
  <c r="E39" i="2"/>
  <c r="G39" i="2"/>
  <c r="E91" i="2"/>
  <c r="G92" i="2"/>
  <c r="E92" i="2"/>
  <c r="E94" i="2"/>
  <c r="G41" i="2"/>
  <c r="E40" i="3"/>
  <c r="G91" i="2"/>
  <c r="E41" i="3"/>
  <c r="D99" i="3"/>
  <c r="E93" i="3"/>
  <c r="D105" i="3" l="1"/>
  <c r="G42" i="3"/>
  <c r="D50" i="3"/>
  <c r="G69" i="3" s="1"/>
  <c r="H69" i="3" s="1"/>
  <c r="E42" i="3"/>
  <c r="D103" i="3"/>
  <c r="E110" i="3" s="1"/>
  <c r="F110" i="3" s="1"/>
  <c r="E95" i="3"/>
  <c r="D52" i="3"/>
  <c r="E95" i="2"/>
  <c r="D52" i="2"/>
  <c r="G42" i="2"/>
  <c r="E42" i="2"/>
  <c r="D50" i="2"/>
  <c r="G71" i="2" s="1"/>
  <c r="H71" i="2" s="1"/>
  <c r="D103" i="2"/>
  <c r="E109" i="2" s="1"/>
  <c r="F109" i="2" s="1"/>
  <c r="G95" i="2"/>
  <c r="D105" i="2"/>
  <c r="E113" i="3" l="1"/>
  <c r="F113" i="3" s="1"/>
  <c r="D104" i="3"/>
  <c r="E108" i="3"/>
  <c r="F108" i="3" s="1"/>
  <c r="E112" i="3"/>
  <c r="F112" i="3" s="1"/>
  <c r="E111" i="3"/>
  <c r="F111" i="3" s="1"/>
  <c r="G64" i="3"/>
  <c r="H64" i="3" s="1"/>
  <c r="G67" i="3"/>
  <c r="H67" i="3" s="1"/>
  <c r="D51" i="3"/>
  <c r="G71" i="3"/>
  <c r="H71" i="3" s="1"/>
  <c r="G70" i="3"/>
  <c r="H70" i="3" s="1"/>
  <c r="G66" i="3"/>
  <c r="H66" i="3" s="1"/>
  <c r="G61" i="3"/>
  <c r="H61" i="3" s="1"/>
  <c r="G63" i="3"/>
  <c r="H63" i="3" s="1"/>
  <c r="G62" i="3"/>
  <c r="H62" i="3" s="1"/>
  <c r="G68" i="3"/>
  <c r="H68" i="3" s="1"/>
  <c r="G65" i="3"/>
  <c r="H65" i="3" s="1"/>
  <c r="G60" i="3"/>
  <c r="H60" i="3" s="1"/>
  <c r="E109" i="3"/>
  <c r="F109" i="3" s="1"/>
  <c r="E110" i="2"/>
  <c r="F110" i="2" s="1"/>
  <c r="E112" i="2"/>
  <c r="F112" i="2" s="1"/>
  <c r="E113" i="2"/>
  <c r="F113" i="2" s="1"/>
  <c r="D104" i="2"/>
  <c r="E111" i="2"/>
  <c r="F111" i="2" s="1"/>
  <c r="G65" i="2"/>
  <c r="H65" i="2" s="1"/>
  <c r="G64" i="2"/>
  <c r="H64" i="2" s="1"/>
  <c r="G70" i="2"/>
  <c r="H70" i="2" s="1"/>
  <c r="G66" i="2"/>
  <c r="H66" i="2" s="1"/>
  <c r="D51" i="2"/>
  <c r="G69" i="2"/>
  <c r="H69" i="2" s="1"/>
  <c r="G61" i="2"/>
  <c r="H61" i="2" s="1"/>
  <c r="G63" i="2"/>
  <c r="H63" i="2" s="1"/>
  <c r="G60" i="2"/>
  <c r="H60" i="2" s="1"/>
  <c r="G68" i="2"/>
  <c r="H68" i="2" s="1"/>
  <c r="G67" i="2"/>
  <c r="H67" i="2" s="1"/>
  <c r="G62" i="2"/>
  <c r="H62" i="2" s="1"/>
  <c r="E108" i="2"/>
  <c r="F108" i="2" s="1"/>
  <c r="E117" i="3" l="1"/>
  <c r="G72" i="3"/>
  <c r="G73" i="3" s="1"/>
  <c r="G74" i="3"/>
  <c r="E115" i="3"/>
  <c r="E116" i="3" s="1"/>
  <c r="E117" i="2"/>
  <c r="E115" i="2"/>
  <c r="E116" i="2" s="1"/>
  <c r="G72" i="2"/>
  <c r="G73" i="2" s="1"/>
  <c r="G74" i="2"/>
  <c r="H74" i="3"/>
  <c r="H72" i="3"/>
  <c r="H72" i="2"/>
  <c r="H74" i="2"/>
  <c r="F117" i="3"/>
  <c r="F115" i="3"/>
  <c r="F117" i="2"/>
  <c r="F115" i="2"/>
  <c r="G76" i="2" l="1"/>
  <c r="H73" i="2"/>
  <c r="G120" i="3"/>
  <c r="F116" i="3"/>
  <c r="G76" i="3"/>
  <c r="H73" i="3"/>
  <c r="G120" i="2"/>
  <c r="F116" i="2"/>
</calcChain>
</file>

<file path=xl/sharedStrings.xml><?xml version="1.0" encoding="utf-8"?>
<sst xmlns="http://schemas.openxmlformats.org/spreadsheetml/2006/main" count="412" uniqueCount="123">
  <si>
    <t>HPLC System Suitability Report</t>
  </si>
  <si>
    <t>Analysis Data</t>
  </si>
  <si>
    <t>Assay</t>
  </si>
  <si>
    <t>Sample(s)</t>
  </si>
  <si>
    <t>Reference Substance:</t>
  </si>
  <si>
    <t>BIOSULPHA -DS ORAL POWDER B.P (VET)</t>
  </si>
  <si>
    <t>% age Purity:</t>
  </si>
  <si>
    <t>NDQD2016061197</t>
  </si>
  <si>
    <t>Weight (mg):</t>
  </si>
  <si>
    <t>Trimethoprim B.P, Sulfadiazine B.P</t>
  </si>
  <si>
    <t>Standard Conc (mg/mL):</t>
  </si>
  <si>
    <t>Each sachets containsTrimethoprim B.P 4% w/w, Sulfadiazine B.P 20%W/W</t>
  </si>
  <si>
    <t>2016-06-22 15:19:15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</si>
  <si>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</si>
  <si>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</si>
  <si>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</si>
  <si>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</si>
  <si>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</si>
  <si>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</si>
  <si>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</si>
  <si>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</si>
  <si>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</si>
  <si>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</si>
  <si>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</si>
  <si>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</si>
  <si>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</si>
  <si>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</si>
  <si>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</si>
  <si>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</si>
  <si>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</si>
  <si>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</si>
  <si>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</si>
  <si>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</si>
  <si>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</si>
  <si>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</si>
  <si>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</si>
  <si>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</si>
  <si>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</si>
  <si>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</si>
  <si>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</si>
  <si>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</si>
  <si>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</si>
  <si>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</si>
  <si>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</si>
  <si>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</si>
  <si>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</si>
  <si>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</si>
  <si>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</si>
  <si>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</si>
  <si>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</si>
  <si>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</si>
  <si>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</si>
  <si>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</si>
  <si>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</si>
  <si>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</si>
  <si>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</si>
  <si>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</si>
  <si>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</si>
  <si>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</si>
  <si>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</si>
  <si>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</si>
  <si>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</si>
  <si>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</si>
  <si>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</si>
  <si>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</si>
  <si>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</si>
  <si>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</si>
  <si>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</si>
  <si>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</si>
  <si>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</si>
  <si>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</si>
  <si>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</si>
  <si>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</si>
  <si>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</si>
  <si>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</si>
  <si>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</si>
  <si>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</si>
  <si>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</si>
  <si>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</si>
  <si>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</si>
  <si>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</si>
  <si>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</si>
  <si>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</si>
  <si>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</si>
  <si>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</si>
  <si>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</si>
  <si>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</si>
  <si>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</si>
  <si>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</si>
  <si>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</si>
  <si>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</si>
  <si>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</si>
  <si>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</si>
  <si>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</si>
  <si>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</si>
  <si>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</si>
  <si>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</si>
  <si>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</si>
  <si>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</si>
  <si>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</si>
  <si>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</si>
  <si>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</si>
  <si>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</si>
  <si>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</si>
  <si>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</si>
  <si>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</si>
  <si>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</si>
  <si>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</si>
  <si>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</si>
  <si>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</si>
  <si>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</si>
  <si>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</si>
  <si>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</si>
  <si>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</si>
  <si>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</si>
  <si>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</si>
  <si>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</si>
  <si>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</si>
  <si>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Trimethroprim</t>
  </si>
  <si>
    <t>T7-4</t>
  </si>
  <si>
    <t>Sulfadiazine</t>
  </si>
  <si>
    <t>S14-2</t>
  </si>
  <si>
    <t>Trimethropim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</si>
</sst>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</numFmts>
  <fonts count="2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1" fontId="10" fillId="3" borderId="24" xfId="0" applyNumberFormat="1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" fontId="10" fillId="3" borderId="28" xfId="0" applyNumberFormat="1" applyFont="1" applyFill="1" applyBorder="1" applyAlignment="1" applyProtection="1">
      <alignment horizontal="center"/>
      <protection locked="0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9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8" fillId="2" borderId="53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4" xfId="0" applyNumberFormat="1" applyFont="1" applyFill="1" applyBorder="1" applyAlignment="1">
      <alignment horizontal="center"/>
    </xf>
    <xf numFmtId="170" fontId="8" fillId="2" borderId="17" xfId="0" applyNumberFormat="1" applyFont="1" applyFill="1" applyBorder="1" applyAlignment="1">
      <alignment horizontal="center"/>
    </xf>
    <xf numFmtId="170" fontId="8" fillId="2" borderId="24" xfId="0" applyNumberFormat="1" applyFont="1" applyFill="1" applyBorder="1" applyAlignment="1">
      <alignment horizontal="center"/>
    </xf>
    <xf numFmtId="170" fontId="8" fillId="2" borderId="28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2" fontId="10" fillId="7" borderId="18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1" fontId="10" fillId="3" borderId="24" xfId="0" applyNumberFormat="1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" fontId="10" fillId="3" borderId="28" xfId="0" applyNumberFormat="1" applyFont="1" applyFill="1" applyBorder="1" applyAlignment="1" applyProtection="1">
      <alignment horizontal="center"/>
      <protection locked="0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9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8" fillId="2" borderId="53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4" xfId="0" applyNumberFormat="1" applyFont="1" applyFill="1" applyBorder="1" applyAlignment="1">
      <alignment horizontal="center"/>
    </xf>
    <xf numFmtId="170" fontId="8" fillId="2" borderId="17" xfId="0" applyNumberFormat="1" applyFont="1" applyFill="1" applyBorder="1" applyAlignment="1">
      <alignment horizontal="center"/>
    </xf>
    <xf numFmtId="170" fontId="8" fillId="2" borderId="24" xfId="0" applyNumberFormat="1" applyFont="1" applyFill="1" applyBorder="1" applyAlignment="1">
      <alignment horizontal="center"/>
    </xf>
    <xf numFmtId="170" fontId="8" fillId="2" borderId="28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2" fontId="10" fillId="7" borderId="18" xfId="0" applyNumberFormat="1" applyFont="1" applyFill="1" applyBorder="1" applyAlignment="1">
      <alignment horizontal="center"/>
    </xf>
    <xf numFmtId="0" fontId="11" fillId="2" borderId="0" xfId="0" applyFont="1" applyFill="1"/>
    <xf numFmtId="0" fontId="1" fillId="2" borderId="10" xfId="0" applyFont="1" applyFill="1" applyBorder="1" applyAlignment="1">
      <alignment horizontal="center"/>
    </xf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16" fillId="2" borderId="57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7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16" fillId="2" borderId="57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35" workbookViewId="0">
      <selection activeCell="C44" sqref="C4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20" t="s">
        <v>0</v>
      </c>
      <c r="B15" s="420"/>
      <c r="C15" s="420"/>
      <c r="D15" s="420"/>
      <c r="E15" s="42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122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8</v>
      </c>
      <c r="B20" s="12">
        <v>36.53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B20/25*5/50</f>
        <v>0.14612</v>
      </c>
      <c r="C21" s="10"/>
      <c r="D21" s="10"/>
      <c r="E21" s="10"/>
    </row>
    <row r="22" spans="1:6" ht="15.75" customHeight="1" x14ac:dyDescent="0.25">
      <c r="A22" s="10"/>
      <c r="B22" s="419">
        <v>42621.638368055559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8138478</v>
      </c>
      <c r="C24" s="18">
        <v>7318</v>
      </c>
      <c r="D24" s="19">
        <v>1.3</v>
      </c>
      <c r="E24" s="20">
        <v>4.4000000000000004</v>
      </c>
    </row>
    <row r="25" spans="1:6" ht="16.5" customHeight="1" x14ac:dyDescent="0.3">
      <c r="A25" s="17">
        <v>2</v>
      </c>
      <c r="B25" s="18">
        <v>8155575</v>
      </c>
      <c r="C25" s="18">
        <v>7339.6</v>
      </c>
      <c r="D25" s="19">
        <v>1.2</v>
      </c>
      <c r="E25" s="19">
        <v>4.4000000000000004</v>
      </c>
    </row>
    <row r="26" spans="1:6" ht="16.5" customHeight="1" x14ac:dyDescent="0.3">
      <c r="A26" s="17">
        <v>3</v>
      </c>
      <c r="B26" s="18">
        <v>8150311</v>
      </c>
      <c r="C26" s="18">
        <v>7353.8</v>
      </c>
      <c r="D26" s="19">
        <v>1.2</v>
      </c>
      <c r="E26" s="19">
        <v>4.4000000000000004</v>
      </c>
    </row>
    <row r="27" spans="1:6" ht="16.5" customHeight="1" x14ac:dyDescent="0.3">
      <c r="A27" s="17">
        <v>4</v>
      </c>
      <c r="B27" s="18">
        <v>8132326</v>
      </c>
      <c r="C27" s="18">
        <v>7399.3</v>
      </c>
      <c r="D27" s="19">
        <v>1.2</v>
      </c>
      <c r="E27" s="19">
        <v>4.4000000000000004</v>
      </c>
    </row>
    <row r="28" spans="1:6" ht="16.5" customHeight="1" x14ac:dyDescent="0.3">
      <c r="A28" s="17">
        <v>5</v>
      </c>
      <c r="B28" s="18">
        <v>8123774</v>
      </c>
      <c r="C28" s="18">
        <v>7422.1</v>
      </c>
      <c r="D28" s="19">
        <v>1.3</v>
      </c>
      <c r="E28" s="19">
        <v>4.4000000000000004</v>
      </c>
    </row>
    <row r="29" spans="1:6" ht="16.5" customHeight="1" x14ac:dyDescent="0.3">
      <c r="A29" s="17">
        <v>6</v>
      </c>
      <c r="B29" s="21">
        <v>8092225</v>
      </c>
      <c r="C29" s="21">
        <v>7564</v>
      </c>
      <c r="D29" s="22">
        <v>1.2</v>
      </c>
      <c r="E29" s="22">
        <v>4.4000000000000004</v>
      </c>
    </row>
    <row r="30" spans="1:6" ht="16.5" customHeight="1" x14ac:dyDescent="0.3">
      <c r="A30" s="23" t="s">
        <v>18</v>
      </c>
      <c r="B30" s="24">
        <f>AVERAGE(B24:B29)</f>
        <v>8132114.833333333</v>
      </c>
      <c r="C30" s="25">
        <f>AVERAGE(C24:C29)</f>
        <v>7399.4666666666672</v>
      </c>
      <c r="D30" s="26">
        <f>AVERAGE(D24:D29)</f>
        <v>1.2333333333333334</v>
      </c>
      <c r="E30" s="26">
        <f>AVERAGE(E24:E29)</f>
        <v>4.3999999999999995</v>
      </c>
    </row>
    <row r="31" spans="1:6" ht="16.5" customHeight="1" x14ac:dyDescent="0.3">
      <c r="A31" s="27" t="s">
        <v>19</v>
      </c>
      <c r="B31" s="28">
        <f>(STDEV(B24:B29)/B30)</f>
        <v>2.7948302063350253E-3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21" t="s">
        <v>26</v>
      </c>
      <c r="C59" s="42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37" zoomScaleNormal="40" zoomScalePageLayoutView="37" workbookViewId="0">
      <selection sqref="A1:I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0" t="s">
        <v>31</v>
      </c>
      <c r="B1" s="450"/>
      <c r="C1" s="450"/>
      <c r="D1" s="450"/>
      <c r="E1" s="450"/>
      <c r="F1" s="450"/>
      <c r="G1" s="450"/>
      <c r="H1" s="450"/>
      <c r="I1" s="450"/>
    </row>
    <row r="2" spans="1:9" ht="18.75" customHeight="1" x14ac:dyDescent="0.25">
      <c r="A2" s="450"/>
      <c r="B2" s="450"/>
      <c r="C2" s="450"/>
      <c r="D2" s="450"/>
      <c r="E2" s="450"/>
      <c r="F2" s="450"/>
      <c r="G2" s="450"/>
      <c r="H2" s="450"/>
      <c r="I2" s="450"/>
    </row>
    <row r="3" spans="1:9" ht="18.75" customHeight="1" x14ac:dyDescent="0.25">
      <c r="A3" s="450"/>
      <c r="B3" s="450"/>
      <c r="C3" s="450"/>
      <c r="D3" s="450"/>
      <c r="E3" s="450"/>
      <c r="F3" s="450"/>
      <c r="G3" s="450"/>
      <c r="H3" s="450"/>
      <c r="I3" s="450"/>
    </row>
    <row r="4" spans="1:9" ht="18.75" customHeight="1" x14ac:dyDescent="0.25">
      <c r="A4" s="450"/>
      <c r="B4" s="450"/>
      <c r="C4" s="450"/>
      <c r="D4" s="450"/>
      <c r="E4" s="450"/>
      <c r="F4" s="450"/>
      <c r="G4" s="450"/>
      <c r="H4" s="450"/>
      <c r="I4" s="450"/>
    </row>
    <row r="5" spans="1:9" ht="18.75" customHeight="1" x14ac:dyDescent="0.25">
      <c r="A5" s="450"/>
      <c r="B5" s="450"/>
      <c r="C5" s="450"/>
      <c r="D5" s="450"/>
      <c r="E5" s="450"/>
      <c r="F5" s="450"/>
      <c r="G5" s="450"/>
      <c r="H5" s="450"/>
      <c r="I5" s="450"/>
    </row>
    <row r="6" spans="1:9" ht="18.75" customHeight="1" x14ac:dyDescent="0.25">
      <c r="A6" s="450"/>
      <c r="B6" s="450"/>
      <c r="C6" s="450"/>
      <c r="D6" s="450"/>
      <c r="E6" s="450"/>
      <c r="F6" s="450"/>
      <c r="G6" s="450"/>
      <c r="H6" s="450"/>
      <c r="I6" s="450"/>
    </row>
    <row r="7" spans="1:9" ht="18.75" customHeight="1" x14ac:dyDescent="0.25">
      <c r="A7" s="450"/>
      <c r="B7" s="450"/>
      <c r="C7" s="450"/>
      <c r="D7" s="450"/>
      <c r="E7" s="450"/>
      <c r="F7" s="450"/>
      <c r="G7" s="450"/>
      <c r="H7" s="450"/>
      <c r="I7" s="450"/>
    </row>
    <row r="8" spans="1:9" x14ac:dyDescent="0.25">
      <c r="A8" s="451" t="s">
        <v>32</v>
      </c>
      <c r="B8" s="451"/>
      <c r="C8" s="451"/>
      <c r="D8" s="451"/>
      <c r="E8" s="451"/>
      <c r="F8" s="451"/>
      <c r="G8" s="451"/>
      <c r="H8" s="451"/>
      <c r="I8" s="451"/>
    </row>
    <row r="9" spans="1:9" x14ac:dyDescent="0.25">
      <c r="A9" s="451"/>
      <c r="B9" s="451"/>
      <c r="C9" s="451"/>
      <c r="D9" s="451"/>
      <c r="E9" s="451"/>
      <c r="F9" s="451"/>
      <c r="G9" s="451"/>
      <c r="H9" s="451"/>
      <c r="I9" s="451"/>
    </row>
    <row r="10" spans="1:9" x14ac:dyDescent="0.25">
      <c r="A10" s="451"/>
      <c r="B10" s="451"/>
      <c r="C10" s="451"/>
      <c r="D10" s="451"/>
      <c r="E10" s="451"/>
      <c r="F10" s="451"/>
      <c r="G10" s="451"/>
      <c r="H10" s="451"/>
      <c r="I10" s="451"/>
    </row>
    <row r="11" spans="1:9" x14ac:dyDescent="0.25">
      <c r="A11" s="451"/>
      <c r="B11" s="451"/>
      <c r="C11" s="451"/>
      <c r="D11" s="451"/>
      <c r="E11" s="451"/>
      <c r="F11" s="451"/>
      <c r="G11" s="451"/>
      <c r="H11" s="451"/>
      <c r="I11" s="451"/>
    </row>
    <row r="12" spans="1:9" x14ac:dyDescent="0.25">
      <c r="A12" s="451"/>
      <c r="B12" s="451"/>
      <c r="C12" s="451"/>
      <c r="D12" s="451"/>
      <c r="E12" s="451"/>
      <c r="F12" s="451"/>
      <c r="G12" s="451"/>
      <c r="H12" s="451"/>
      <c r="I12" s="451"/>
    </row>
    <row r="13" spans="1:9" x14ac:dyDescent="0.25">
      <c r="A13" s="451"/>
      <c r="B13" s="451"/>
      <c r="C13" s="451"/>
      <c r="D13" s="451"/>
      <c r="E13" s="451"/>
      <c r="F13" s="451"/>
      <c r="G13" s="451"/>
      <c r="H13" s="451"/>
      <c r="I13" s="451"/>
    </row>
    <row r="14" spans="1:9" x14ac:dyDescent="0.25">
      <c r="A14" s="451"/>
      <c r="B14" s="451"/>
      <c r="C14" s="451"/>
      <c r="D14" s="451"/>
      <c r="E14" s="451"/>
      <c r="F14" s="451"/>
      <c r="G14" s="451"/>
      <c r="H14" s="451"/>
      <c r="I14" s="451"/>
    </row>
    <row r="15" spans="1:9" ht="19.5" customHeight="1" x14ac:dyDescent="0.3">
      <c r="A15" s="52"/>
    </row>
    <row r="16" spans="1:9" ht="19.5" customHeight="1" x14ac:dyDescent="0.3">
      <c r="A16" s="423" t="s">
        <v>33</v>
      </c>
      <c r="B16" s="424"/>
      <c r="C16" s="424"/>
      <c r="D16" s="424"/>
      <c r="E16" s="424"/>
      <c r="F16" s="424"/>
      <c r="G16" s="424"/>
      <c r="H16" s="425"/>
    </row>
    <row r="17" spans="1:14" ht="20.25" customHeight="1" x14ac:dyDescent="0.25">
      <c r="A17" s="426" t="s">
        <v>34</v>
      </c>
      <c r="B17" s="426"/>
      <c r="C17" s="426"/>
      <c r="D17" s="426"/>
      <c r="E17" s="426"/>
      <c r="F17" s="426"/>
      <c r="G17" s="426"/>
      <c r="H17" s="426"/>
    </row>
    <row r="18" spans="1:14" ht="26.25" customHeight="1" x14ac:dyDescent="0.4">
      <c r="A18" s="54" t="s">
        <v>35</v>
      </c>
      <c r="B18" s="422" t="s">
        <v>5</v>
      </c>
      <c r="C18" s="422"/>
      <c r="D18" s="221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7</v>
      </c>
      <c r="C19" s="234">
        <v>29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427" t="s">
        <v>9</v>
      </c>
      <c r="C20" s="427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427" t="s">
        <v>11</v>
      </c>
      <c r="C21" s="427"/>
      <c r="D21" s="427"/>
      <c r="E21" s="427"/>
      <c r="F21" s="427"/>
      <c r="G21" s="427"/>
      <c r="H21" s="427"/>
      <c r="I21" s="58"/>
    </row>
    <row r="22" spans="1:14" ht="26.25" customHeight="1" x14ac:dyDescent="0.4">
      <c r="A22" s="54" t="s">
        <v>39</v>
      </c>
      <c r="B22" s="59">
        <v>42621.638368055559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242">
        <v>42622</v>
      </c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422" t="s">
        <v>118</v>
      </c>
      <c r="C26" s="422"/>
    </row>
    <row r="27" spans="1:14" ht="26.25" customHeight="1" x14ac:dyDescent="0.4">
      <c r="A27" s="63" t="s">
        <v>41</v>
      </c>
      <c r="B27" s="428" t="s">
        <v>119</v>
      </c>
      <c r="C27" s="428"/>
    </row>
    <row r="28" spans="1:14" ht="27" customHeight="1" x14ac:dyDescent="0.4">
      <c r="A28" s="63" t="s">
        <v>6</v>
      </c>
      <c r="B28" s="64">
        <v>99.3</v>
      </c>
    </row>
    <row r="29" spans="1:14" s="14" customFormat="1" ht="27" customHeight="1" x14ac:dyDescent="0.4">
      <c r="A29" s="63" t="s">
        <v>42</v>
      </c>
      <c r="B29" s="65">
        <v>0</v>
      </c>
      <c r="C29" s="429" t="s">
        <v>43</v>
      </c>
      <c r="D29" s="430"/>
      <c r="E29" s="430"/>
      <c r="F29" s="430"/>
      <c r="G29" s="431"/>
      <c r="I29" s="66"/>
      <c r="J29" s="66"/>
      <c r="K29" s="66"/>
      <c r="L29" s="66"/>
    </row>
    <row r="30" spans="1:14" s="14" customFormat="1" ht="19.5" customHeight="1" x14ac:dyDescent="0.3">
      <c r="A30" s="63" t="s">
        <v>44</v>
      </c>
      <c r="B30" s="67">
        <f>B28-B29</f>
        <v>99.3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45</v>
      </c>
      <c r="B31" s="70">
        <v>1</v>
      </c>
      <c r="C31" s="432" t="s">
        <v>46</v>
      </c>
      <c r="D31" s="433"/>
      <c r="E31" s="433"/>
      <c r="F31" s="433"/>
      <c r="G31" s="433"/>
      <c r="H31" s="434"/>
      <c r="I31" s="66"/>
      <c r="J31" s="66"/>
      <c r="K31" s="66"/>
      <c r="L31" s="66"/>
    </row>
    <row r="32" spans="1:14" s="14" customFormat="1" ht="27" customHeight="1" x14ac:dyDescent="0.4">
      <c r="A32" s="63" t="s">
        <v>47</v>
      </c>
      <c r="B32" s="70">
        <v>1</v>
      </c>
      <c r="C32" s="432" t="s">
        <v>48</v>
      </c>
      <c r="D32" s="433"/>
      <c r="E32" s="433"/>
      <c r="F32" s="433"/>
      <c r="G32" s="433"/>
      <c r="H32" s="434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51</v>
      </c>
      <c r="B36" s="77">
        <v>25</v>
      </c>
      <c r="C36" s="53"/>
      <c r="D36" s="435" t="s">
        <v>52</v>
      </c>
      <c r="E36" s="436"/>
      <c r="F36" s="435" t="s">
        <v>53</v>
      </c>
      <c r="G36" s="437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54</v>
      </c>
      <c r="B37" s="79">
        <v>5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59</v>
      </c>
      <c r="B38" s="79">
        <v>50</v>
      </c>
      <c r="C38" s="85">
        <v>1</v>
      </c>
      <c r="D38" s="86">
        <v>8125777</v>
      </c>
      <c r="E38" s="87">
        <f>IF(ISBLANK(D38),"-",$D$48/$D$45*D38)</f>
        <v>6666442.6956106182</v>
      </c>
      <c r="F38" s="86">
        <v>6954712</v>
      </c>
      <c r="G38" s="88">
        <f>IF(ISBLANK(F38),"-",$D$48/$F$45*F38)</f>
        <v>6866409.9678139128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60</v>
      </c>
      <c r="B39" s="79">
        <v>1</v>
      </c>
      <c r="C39" s="90">
        <v>2</v>
      </c>
      <c r="D39" s="91">
        <v>8139581</v>
      </c>
      <c r="E39" s="92">
        <f>IF(ISBLANK(D39),"-",$D$48/$D$45*D39)</f>
        <v>6677767.5910600265</v>
      </c>
      <c r="F39" s="91">
        <v>6938821</v>
      </c>
      <c r="G39" s="93">
        <f>IF(ISBLANK(F39),"-",$D$48/$F$45*F39)</f>
        <v>6850720.7313942686</v>
      </c>
      <c r="I39" s="439">
        <f>ABS((F43/D43*D42)-F42)/D42</f>
        <v>1.8957839962981941E-2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61</v>
      </c>
      <c r="B40" s="79">
        <v>1</v>
      </c>
      <c r="C40" s="90">
        <v>3</v>
      </c>
      <c r="D40" s="91">
        <v>8190695</v>
      </c>
      <c r="E40" s="92">
        <f>IF(ISBLANK(D40),"-",$D$48/$D$45*D40)</f>
        <v>6719701.864169348</v>
      </c>
      <c r="F40" s="91">
        <v>6892035</v>
      </c>
      <c r="G40" s="93">
        <f>IF(ISBLANK(F40),"-",$D$48/$F$45*F40)</f>
        <v>6804528.7601445401</v>
      </c>
      <c r="I40" s="439"/>
      <c r="L40" s="71"/>
      <c r="M40" s="71"/>
      <c r="N40" s="94"/>
    </row>
    <row r="41" spans="1:14" ht="27" customHeight="1" x14ac:dyDescent="0.4">
      <c r="A41" s="78" t="s">
        <v>62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63</v>
      </c>
      <c r="B42" s="79">
        <v>1</v>
      </c>
      <c r="C42" s="100" t="s">
        <v>64</v>
      </c>
      <c r="D42" s="101">
        <f>AVERAGE(D38:D41)</f>
        <v>8152017.666666667</v>
      </c>
      <c r="E42" s="102">
        <f>AVERAGE(E38:E41)</f>
        <v>6687970.7169466643</v>
      </c>
      <c r="F42" s="101">
        <f>AVERAGE(F38:F41)</f>
        <v>6928522.666666667</v>
      </c>
      <c r="G42" s="103">
        <f>AVERAGE(G38:G41)</f>
        <v>6840553.1531175738</v>
      </c>
      <c r="H42" s="104"/>
    </row>
    <row r="43" spans="1:14" ht="26.25" customHeight="1" x14ac:dyDescent="0.4">
      <c r="A43" s="78" t="s">
        <v>65</v>
      </c>
      <c r="B43" s="79">
        <v>1</v>
      </c>
      <c r="C43" s="105" t="s">
        <v>66</v>
      </c>
      <c r="D43" s="106">
        <v>9.82</v>
      </c>
      <c r="E43" s="94"/>
      <c r="F43" s="106">
        <v>8.16</v>
      </c>
      <c r="H43" s="104"/>
    </row>
    <row r="44" spans="1:14" ht="26.25" customHeight="1" x14ac:dyDescent="0.4">
      <c r="A44" s="78" t="s">
        <v>67</v>
      </c>
      <c r="B44" s="79">
        <v>1</v>
      </c>
      <c r="C44" s="107" t="s">
        <v>68</v>
      </c>
      <c r="D44" s="108">
        <f>D43*$B$34</f>
        <v>9.82</v>
      </c>
      <c r="E44" s="109"/>
      <c r="F44" s="108">
        <f>F43*$B$34</f>
        <v>8.16</v>
      </c>
      <c r="H44" s="104"/>
    </row>
    <row r="45" spans="1:14" ht="19.5" customHeight="1" x14ac:dyDescent="0.3">
      <c r="A45" s="78" t="s">
        <v>69</v>
      </c>
      <c r="B45" s="110">
        <f>(B44/B43)*(B42/B41)*(B40/B39)*(B38/B37)*B36</f>
        <v>250</v>
      </c>
      <c r="C45" s="107" t="s">
        <v>70</v>
      </c>
      <c r="D45" s="111">
        <f>D44*$B$30/100</f>
        <v>9.7512600000000003</v>
      </c>
      <c r="E45" s="112"/>
      <c r="F45" s="111">
        <f>F44*$B$30/100</f>
        <v>8.1028800000000007</v>
      </c>
      <c r="H45" s="104"/>
    </row>
    <row r="46" spans="1:14" ht="19.5" customHeight="1" x14ac:dyDescent="0.3">
      <c r="A46" s="440" t="s">
        <v>71</v>
      </c>
      <c r="B46" s="441"/>
      <c r="C46" s="107" t="s">
        <v>72</v>
      </c>
      <c r="D46" s="113">
        <f>D45/$B$45</f>
        <v>3.9005039999999998E-2</v>
      </c>
      <c r="E46" s="114"/>
      <c r="F46" s="115">
        <f>F45/$B$45</f>
        <v>3.2411520000000006E-2</v>
      </c>
      <c r="H46" s="104"/>
    </row>
    <row r="47" spans="1:14" ht="27" customHeight="1" x14ac:dyDescent="0.4">
      <c r="A47" s="442"/>
      <c r="B47" s="443"/>
      <c r="C47" s="116" t="s">
        <v>73</v>
      </c>
      <c r="D47" s="117">
        <v>3.2000000000000001E-2</v>
      </c>
      <c r="E47" s="118"/>
      <c r="F47" s="114"/>
      <c r="H47" s="104"/>
    </row>
    <row r="48" spans="1:14" ht="18.75" x14ac:dyDescent="0.3">
      <c r="C48" s="119" t="s">
        <v>74</v>
      </c>
      <c r="D48" s="111">
        <f>D47*$B$45</f>
        <v>8</v>
      </c>
      <c r="F48" s="120"/>
      <c r="H48" s="104"/>
    </row>
    <row r="49" spans="1:12" ht="19.5" customHeight="1" x14ac:dyDescent="0.3">
      <c r="C49" s="121" t="s">
        <v>75</v>
      </c>
      <c r="D49" s="122">
        <f>D48/B34</f>
        <v>8</v>
      </c>
      <c r="F49" s="120"/>
      <c r="H49" s="104"/>
    </row>
    <row r="50" spans="1:12" ht="18.75" x14ac:dyDescent="0.3">
      <c r="C50" s="76" t="s">
        <v>76</v>
      </c>
      <c r="D50" s="123">
        <f>AVERAGE(E38:E41,G38:G41)</f>
        <v>6764261.9350321181</v>
      </c>
      <c r="F50" s="124"/>
      <c r="H50" s="104"/>
    </row>
    <row r="51" spans="1:12" ht="18.75" x14ac:dyDescent="0.3">
      <c r="C51" s="78" t="s">
        <v>77</v>
      </c>
      <c r="D51" s="125">
        <f>STDEV(E38:E41,G38:G41)/D50</f>
        <v>1.2983692172574151E-2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78</v>
      </c>
    </row>
    <row r="55" spans="1:12" ht="18.75" x14ac:dyDescent="0.3">
      <c r="A55" s="53" t="s">
        <v>79</v>
      </c>
      <c r="B55" s="130" t="str">
        <f>B21</f>
        <v>Each sachets containsTrimethoprim B.P 4% w/w, Sulfadiazine B.P 20%W/W</v>
      </c>
    </row>
    <row r="56" spans="1:12" ht="26.25" customHeight="1" x14ac:dyDescent="0.4">
      <c r="A56" s="131" t="s">
        <v>80</v>
      </c>
      <c r="B56" s="132">
        <v>4</v>
      </c>
      <c r="C56" s="53" t="str">
        <f>B20</f>
        <v>Trimethoprim B.P, Sulfadiazine B.P</v>
      </c>
      <c r="H56" s="133"/>
    </row>
    <row r="57" spans="1:12" ht="18.75" x14ac:dyDescent="0.3">
      <c r="A57" s="130" t="s">
        <v>81</v>
      </c>
      <c r="B57" s="222">
        <v>100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82</v>
      </c>
      <c r="B59" s="77">
        <v>100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L59" s="66"/>
    </row>
    <row r="60" spans="1:12" s="14" customFormat="1" ht="26.25" customHeight="1" x14ac:dyDescent="0.4">
      <c r="A60" s="78" t="s">
        <v>86</v>
      </c>
      <c r="B60" s="79">
        <v>5</v>
      </c>
      <c r="C60" s="444" t="s">
        <v>87</v>
      </c>
      <c r="D60" s="447">
        <v>779.89</v>
      </c>
      <c r="E60" s="136">
        <v>1</v>
      </c>
      <c r="F60" s="137">
        <v>5665919</v>
      </c>
      <c r="G60" s="223">
        <f>IF(ISBLANK(F60),"-",(F60/$D$50*$D$47*$B$68)*($B$57/$D$60))</f>
        <v>3.4368974317270498</v>
      </c>
      <c r="H60" s="138">
        <f t="shared" ref="H60:H71" si="0">IF(ISBLANK(F60),"-",G60/$B$56)</f>
        <v>0.85922435793176244</v>
      </c>
      <c r="L60" s="66"/>
    </row>
    <row r="61" spans="1:12" s="14" customFormat="1" ht="26.25" customHeight="1" x14ac:dyDescent="0.4">
      <c r="A61" s="78" t="s">
        <v>88</v>
      </c>
      <c r="B61" s="79">
        <v>50</v>
      </c>
      <c r="C61" s="445"/>
      <c r="D61" s="448"/>
      <c r="E61" s="139">
        <v>2</v>
      </c>
      <c r="F61" s="91">
        <v>5705031</v>
      </c>
      <c r="G61" s="224">
        <f>IF(ISBLANK(F61),"-",(F61/$D$50*$D$47*$B$68)*($B$57/$D$60))</f>
        <v>3.4606224324462111</v>
      </c>
      <c r="H61" s="140">
        <f t="shared" si="0"/>
        <v>0.86515560811155279</v>
      </c>
      <c r="L61" s="66"/>
    </row>
    <row r="62" spans="1:12" s="14" customFormat="1" ht="26.25" customHeight="1" x14ac:dyDescent="0.4">
      <c r="A62" s="78" t="s">
        <v>89</v>
      </c>
      <c r="B62" s="79">
        <v>1</v>
      </c>
      <c r="C62" s="445"/>
      <c r="D62" s="448"/>
      <c r="E62" s="139">
        <v>3</v>
      </c>
      <c r="F62" s="141">
        <v>5701286</v>
      </c>
      <c r="G62" s="224">
        <f>IF(ISBLANK(F62),"-",(F62/$D$50*$D$47*$B$68)*($B$57/$D$60))</f>
        <v>3.4583507478559761</v>
      </c>
      <c r="H62" s="140">
        <f t="shared" si="0"/>
        <v>0.86458768696399402</v>
      </c>
      <c r="L62" s="66"/>
    </row>
    <row r="63" spans="1:12" ht="27" customHeight="1" x14ac:dyDescent="0.4">
      <c r="A63" s="78" t="s">
        <v>90</v>
      </c>
      <c r="B63" s="79">
        <v>1</v>
      </c>
      <c r="C63" s="446"/>
      <c r="D63" s="449"/>
      <c r="E63" s="142">
        <v>4</v>
      </c>
      <c r="F63" s="143"/>
      <c r="G63" s="224" t="str">
        <f>IF(ISBLANK(F63),"-",(F63/$D$50*$D$47*$B$68)*($B$57/$D$60))</f>
        <v>-</v>
      </c>
      <c r="H63" s="140" t="str">
        <f t="shared" si="0"/>
        <v>-</v>
      </c>
    </row>
    <row r="64" spans="1:12" ht="26.25" customHeight="1" x14ac:dyDescent="0.4">
      <c r="A64" s="78" t="s">
        <v>91</v>
      </c>
      <c r="B64" s="79">
        <v>1</v>
      </c>
      <c r="C64" s="444" t="s">
        <v>92</v>
      </c>
      <c r="D64" s="447">
        <v>779.53</v>
      </c>
      <c r="E64" s="136">
        <v>1</v>
      </c>
      <c r="F64" s="137">
        <v>5714826</v>
      </c>
      <c r="G64" s="225">
        <f>IF(ISBLANK(F64),"-",(F64/$D$50*$D$47*$B$68)*($B$57/$D$64))</f>
        <v>3.4681649119470865</v>
      </c>
      <c r="H64" s="144">
        <f t="shared" si="0"/>
        <v>0.86704122798677163</v>
      </c>
    </row>
    <row r="65" spans="1:8" ht="26.25" customHeight="1" x14ac:dyDescent="0.4">
      <c r="A65" s="78" t="s">
        <v>93</v>
      </c>
      <c r="B65" s="79">
        <v>1</v>
      </c>
      <c r="C65" s="445"/>
      <c r="D65" s="448"/>
      <c r="E65" s="139">
        <v>2</v>
      </c>
      <c r="F65" s="91">
        <v>5720824</v>
      </c>
      <c r="G65" s="226">
        <f>IF(ISBLANK(F65),"-",(F65/$D$50*$D$47*$B$68)*($B$57/$D$64))</f>
        <v>3.4718049270834803</v>
      </c>
      <c r="H65" s="145">
        <f t="shared" si="0"/>
        <v>0.86795123177087008</v>
      </c>
    </row>
    <row r="66" spans="1:8" ht="26.25" customHeight="1" x14ac:dyDescent="0.4">
      <c r="A66" s="78" t="s">
        <v>94</v>
      </c>
      <c r="B66" s="79">
        <v>1</v>
      </c>
      <c r="C66" s="445"/>
      <c r="D66" s="448"/>
      <c r="E66" s="139">
        <v>3</v>
      </c>
      <c r="F66" s="91">
        <v>5728099</v>
      </c>
      <c r="G66" s="226">
        <f>IF(ISBLANK(F66),"-",(F66/$D$50*$D$47*$B$68)*($B$57/$D$64))</f>
        <v>3.4762199170996975</v>
      </c>
      <c r="H66" s="145">
        <f t="shared" si="0"/>
        <v>0.86905497927492437</v>
      </c>
    </row>
    <row r="67" spans="1:8" ht="27" customHeight="1" x14ac:dyDescent="0.4">
      <c r="A67" s="78" t="s">
        <v>95</v>
      </c>
      <c r="B67" s="79">
        <v>1</v>
      </c>
      <c r="C67" s="446"/>
      <c r="D67" s="449"/>
      <c r="E67" s="142">
        <v>4</v>
      </c>
      <c r="F67" s="143"/>
      <c r="G67" s="227" t="str">
        <f>IF(ISBLANK(F67),"-",(F67/$D$50*$D$47*$B$68)*($B$57/$D$64))</f>
        <v>-</v>
      </c>
      <c r="H67" s="146" t="str">
        <f t="shared" si="0"/>
        <v>-</v>
      </c>
    </row>
    <row r="68" spans="1:8" ht="26.25" customHeight="1" x14ac:dyDescent="0.4">
      <c r="A68" s="78" t="s">
        <v>96</v>
      </c>
      <c r="B68" s="147">
        <f>(B67/B66)*(B65/B64)*(B63/B62)*(B61/B60)*B59</f>
        <v>1000</v>
      </c>
      <c r="C68" s="444" t="s">
        <v>97</v>
      </c>
      <c r="D68" s="447">
        <v>783.32</v>
      </c>
      <c r="E68" s="136">
        <v>1</v>
      </c>
      <c r="F68" s="137">
        <v>5684422</v>
      </c>
      <c r="G68" s="225">
        <f>IF(ISBLANK(F68),"-",(F68/$D$50*$D$47*$B$68)*($B$57/$D$68))</f>
        <v>3.4330225654400635</v>
      </c>
      <c r="H68" s="140">
        <f t="shared" si="0"/>
        <v>0.85825564136001586</v>
      </c>
    </row>
    <row r="69" spans="1:8" ht="27" customHeight="1" x14ac:dyDescent="0.4">
      <c r="A69" s="126" t="s">
        <v>98</v>
      </c>
      <c r="B69" s="148">
        <f>(D47*B68)/B56*B57</f>
        <v>800</v>
      </c>
      <c r="C69" s="445"/>
      <c r="D69" s="448"/>
      <c r="E69" s="139">
        <v>2</v>
      </c>
      <c r="F69" s="91">
        <v>5687067</v>
      </c>
      <c r="G69" s="226">
        <f>IF(ISBLANK(F69),"-",(F69/$D$50*$D$47*$B$68)*($B$57/$D$68))</f>
        <v>3.4346199740570862</v>
      </c>
      <c r="H69" s="140">
        <f t="shared" si="0"/>
        <v>0.85865499351427155</v>
      </c>
    </row>
    <row r="70" spans="1:8" ht="26.25" customHeight="1" x14ac:dyDescent="0.4">
      <c r="A70" s="457" t="s">
        <v>71</v>
      </c>
      <c r="B70" s="458"/>
      <c r="C70" s="445"/>
      <c r="D70" s="448"/>
      <c r="E70" s="139">
        <v>3</v>
      </c>
      <c r="F70" s="91">
        <v>5701747</v>
      </c>
      <c r="G70" s="226">
        <f>IF(ISBLANK(F70),"-",(F70/$D$50*$D$47*$B$68)*($B$57/$D$68))</f>
        <v>3.4434857428653585</v>
      </c>
      <c r="H70" s="140">
        <f t="shared" si="0"/>
        <v>0.86087143571633962</v>
      </c>
    </row>
    <row r="71" spans="1:8" ht="27" customHeight="1" x14ac:dyDescent="0.4">
      <c r="A71" s="459"/>
      <c r="B71" s="460"/>
      <c r="C71" s="456"/>
      <c r="D71" s="449"/>
      <c r="E71" s="142">
        <v>4</v>
      </c>
      <c r="F71" s="143"/>
      <c r="G71" s="227" t="str">
        <f>IF(ISBLANK(F71),"-",(F71/$D$50*$D$47*$B$68)*($B$57/$D$68))</f>
        <v>-</v>
      </c>
      <c r="H71" s="149" t="str">
        <f t="shared" si="0"/>
        <v>-</v>
      </c>
    </row>
    <row r="72" spans="1:8" ht="26.25" customHeight="1" x14ac:dyDescent="0.4">
      <c r="A72" s="150"/>
      <c r="B72" s="150"/>
      <c r="C72" s="150"/>
      <c r="D72" s="150"/>
      <c r="E72" s="150"/>
      <c r="F72" s="152" t="s">
        <v>64</v>
      </c>
      <c r="G72" s="232">
        <f>AVERAGE(G60:G71)</f>
        <v>3.4536876278357784</v>
      </c>
      <c r="H72" s="153">
        <f>AVERAGE(H60:H71)</f>
        <v>0.86342190695894461</v>
      </c>
    </row>
    <row r="73" spans="1:8" ht="26.25" customHeight="1" x14ac:dyDescent="0.4">
      <c r="C73" s="150"/>
      <c r="D73" s="150"/>
      <c r="E73" s="150"/>
      <c r="F73" s="154" t="s">
        <v>77</v>
      </c>
      <c r="G73" s="228">
        <f>STDEV(G60:G71)/G72</f>
        <v>4.9009149529190893E-3</v>
      </c>
      <c r="H73" s="228">
        <f>STDEV(H60:H71)/H72</f>
        <v>4.9009149529190893E-3</v>
      </c>
    </row>
    <row r="74" spans="1:8" ht="27" customHeight="1" x14ac:dyDescent="0.4">
      <c r="A74" s="150"/>
      <c r="B74" s="150"/>
      <c r="C74" s="151"/>
      <c r="D74" s="151"/>
      <c r="E74" s="155"/>
      <c r="F74" s="156" t="s">
        <v>20</v>
      </c>
      <c r="G74" s="157">
        <f>COUNT(G60:G71)</f>
        <v>9</v>
      </c>
      <c r="H74" s="157">
        <f>COUNT(H60:H71)</f>
        <v>9</v>
      </c>
    </row>
    <row r="76" spans="1:8" ht="26.25" customHeight="1" x14ac:dyDescent="0.4">
      <c r="A76" s="62" t="s">
        <v>99</v>
      </c>
      <c r="B76" s="158" t="s">
        <v>100</v>
      </c>
      <c r="C76" s="452" t="str">
        <f>B20</f>
        <v>Trimethoprim B.P, Sulfadiazine B.P</v>
      </c>
      <c r="D76" s="452"/>
      <c r="E76" s="159" t="s">
        <v>101</v>
      </c>
      <c r="F76" s="159"/>
      <c r="G76" s="160">
        <f>H72</f>
        <v>0.86342190695894461</v>
      </c>
      <c r="H76" s="161"/>
    </row>
    <row r="77" spans="1:8" ht="18.75" x14ac:dyDescent="0.3">
      <c r="A77" s="61" t="s">
        <v>102</v>
      </c>
      <c r="B77" s="61" t="s">
        <v>103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438"/>
      <c r="C79" s="438"/>
    </row>
    <row r="80" spans="1:8" ht="26.25" customHeight="1" x14ac:dyDescent="0.4">
      <c r="A80" s="63" t="s">
        <v>41</v>
      </c>
      <c r="B80" s="438"/>
      <c r="C80" s="438"/>
    </row>
    <row r="81" spans="1:12" ht="27" customHeight="1" x14ac:dyDescent="0.4">
      <c r="A81" s="63" t="s">
        <v>6</v>
      </c>
      <c r="B81" s="162"/>
    </row>
    <row r="82" spans="1:12" s="14" customFormat="1" ht="27" customHeight="1" x14ac:dyDescent="0.4">
      <c r="A82" s="63" t="s">
        <v>42</v>
      </c>
      <c r="B82" s="65"/>
      <c r="C82" s="429" t="s">
        <v>43</v>
      </c>
      <c r="D82" s="430"/>
      <c r="E82" s="430"/>
      <c r="F82" s="430"/>
      <c r="G82" s="431"/>
      <c r="I82" s="66"/>
      <c r="J82" s="66"/>
      <c r="K82" s="66"/>
      <c r="L82" s="66"/>
    </row>
    <row r="83" spans="1:12" s="14" customFormat="1" ht="19.5" customHeight="1" x14ac:dyDescent="0.3">
      <c r="A83" s="63" t="s">
        <v>44</v>
      </c>
      <c r="B83" s="67">
        <f>B81-B82</f>
        <v>0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45</v>
      </c>
      <c r="B84" s="70"/>
      <c r="C84" s="432" t="s">
        <v>104</v>
      </c>
      <c r="D84" s="433"/>
      <c r="E84" s="433"/>
      <c r="F84" s="433"/>
      <c r="G84" s="433"/>
      <c r="H84" s="434"/>
      <c r="I84" s="66"/>
      <c r="J84" s="66"/>
      <c r="K84" s="66"/>
      <c r="L84" s="66"/>
    </row>
    <row r="85" spans="1:12" s="14" customFormat="1" ht="27" customHeight="1" x14ac:dyDescent="0.4">
      <c r="A85" s="63" t="s">
        <v>47</v>
      </c>
      <c r="B85" s="70"/>
      <c r="C85" s="432" t="s">
        <v>105</v>
      </c>
      <c r="D85" s="433"/>
      <c r="E85" s="433"/>
      <c r="F85" s="433"/>
      <c r="G85" s="433"/>
      <c r="H85" s="434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49</v>
      </c>
      <c r="B87" s="75" t="e">
        <f>B84/B85</f>
        <v>#DIV/0!</v>
      </c>
      <c r="C87" s="53" t="s">
        <v>50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51</v>
      </c>
      <c r="B89" s="77"/>
      <c r="D89" s="163" t="s">
        <v>52</v>
      </c>
      <c r="E89" s="164"/>
      <c r="F89" s="435" t="s">
        <v>53</v>
      </c>
      <c r="G89" s="437"/>
    </row>
    <row r="90" spans="1:12" ht="27" customHeight="1" x14ac:dyDescent="0.4">
      <c r="A90" s="78" t="s">
        <v>54</v>
      </c>
      <c r="B90" s="79"/>
      <c r="C90" s="165" t="s">
        <v>55</v>
      </c>
      <c r="D90" s="81" t="s">
        <v>56</v>
      </c>
      <c r="E90" s="82" t="s">
        <v>57</v>
      </c>
      <c r="F90" s="81" t="s">
        <v>56</v>
      </c>
      <c r="G90" s="166" t="s">
        <v>57</v>
      </c>
      <c r="I90" s="84" t="s">
        <v>58</v>
      </c>
    </row>
    <row r="91" spans="1:12" ht="26.25" customHeight="1" x14ac:dyDescent="0.4">
      <c r="A91" s="78" t="s">
        <v>59</v>
      </c>
      <c r="B91" s="79"/>
      <c r="C91" s="167">
        <v>1</v>
      </c>
      <c r="D91" s="86"/>
      <c r="E91" s="87" t="str">
        <f>IF(ISBLANK(D91),"-",$D$101/$D$98*D91)</f>
        <v>-</v>
      </c>
      <c r="F91" s="86"/>
      <c r="G91" s="88" t="str">
        <f>IF(ISBLANK(F91),"-",$D$101/$F$98*F91)</f>
        <v>-</v>
      </c>
      <c r="I91" s="89"/>
    </row>
    <row r="92" spans="1:12" ht="26.25" customHeight="1" x14ac:dyDescent="0.4">
      <c r="A92" s="78" t="s">
        <v>60</v>
      </c>
      <c r="B92" s="79">
        <v>1</v>
      </c>
      <c r="C92" s="151">
        <v>2</v>
      </c>
      <c r="D92" s="91"/>
      <c r="E92" s="92" t="str">
        <f>IF(ISBLANK(D92),"-",$D$101/$D$98*D92)</f>
        <v>-</v>
      </c>
      <c r="F92" s="91"/>
      <c r="G92" s="93" t="str">
        <f>IF(ISBLANK(F92),"-",$D$101/$F$98*F92)</f>
        <v>-</v>
      </c>
      <c r="I92" s="439" t="e">
        <f>ABS((F96/D96*D95)-F95)/D95</f>
        <v>#DIV/0!</v>
      </c>
    </row>
    <row r="93" spans="1:12" ht="26.25" customHeight="1" x14ac:dyDescent="0.4">
      <c r="A93" s="78" t="s">
        <v>61</v>
      </c>
      <c r="B93" s="79">
        <v>1</v>
      </c>
      <c r="C93" s="151">
        <v>3</v>
      </c>
      <c r="D93" s="91"/>
      <c r="E93" s="92" t="str">
        <f>IF(ISBLANK(D93),"-",$D$101/$D$98*D93)</f>
        <v>-</v>
      </c>
      <c r="F93" s="91"/>
      <c r="G93" s="93" t="str">
        <f>IF(ISBLANK(F93),"-",$D$101/$F$98*F93)</f>
        <v>-</v>
      </c>
      <c r="I93" s="439"/>
    </row>
    <row r="94" spans="1:12" ht="27" customHeight="1" x14ac:dyDescent="0.4">
      <c r="A94" s="78" t="s">
        <v>62</v>
      </c>
      <c r="B94" s="79">
        <v>1</v>
      </c>
      <c r="C94" s="168">
        <v>4</v>
      </c>
      <c r="D94" s="96"/>
      <c r="E94" s="97" t="str">
        <f>IF(ISBLANK(D94),"-",$D$101/$D$98*D94)</f>
        <v>-</v>
      </c>
      <c r="F94" s="169">
        <v>53289728</v>
      </c>
      <c r="G94" s="98" t="e">
        <f>IF(ISBLANK(F94),"-",$D$101/$F$98*F94)</f>
        <v>#DIV/0!</v>
      </c>
      <c r="I94" s="99"/>
    </row>
    <row r="95" spans="1:12" ht="27" customHeight="1" x14ac:dyDescent="0.4">
      <c r="A95" s="78" t="s">
        <v>63</v>
      </c>
      <c r="B95" s="79">
        <v>1</v>
      </c>
      <c r="C95" s="170" t="s">
        <v>64</v>
      </c>
      <c r="D95" s="171" t="e">
        <f>AVERAGE(D91:D94)</f>
        <v>#DIV/0!</v>
      </c>
      <c r="E95" s="102" t="e">
        <f>AVERAGE(E91:E94)</f>
        <v>#DIV/0!</v>
      </c>
      <c r="F95" s="172">
        <f>AVERAGE(F91:F94)</f>
        <v>53289728</v>
      </c>
      <c r="G95" s="173" t="e">
        <f>AVERAGE(G91:G94)</f>
        <v>#DIV/0!</v>
      </c>
    </row>
    <row r="96" spans="1:12" ht="26.25" customHeight="1" x14ac:dyDescent="0.4">
      <c r="A96" s="78" t="s">
        <v>65</v>
      </c>
      <c r="B96" s="64">
        <v>1</v>
      </c>
      <c r="C96" s="174" t="s">
        <v>106</v>
      </c>
      <c r="D96" s="175"/>
      <c r="E96" s="94"/>
      <c r="F96" s="106"/>
    </row>
    <row r="97" spans="1:10" ht="26.25" customHeight="1" x14ac:dyDescent="0.4">
      <c r="A97" s="78" t="s">
        <v>67</v>
      </c>
      <c r="B97" s="64">
        <v>1</v>
      </c>
      <c r="C97" s="176" t="s">
        <v>107</v>
      </c>
      <c r="D97" s="177" t="e">
        <f>D96*$B$87</f>
        <v>#DIV/0!</v>
      </c>
      <c r="E97" s="109"/>
      <c r="F97" s="108" t="e">
        <f>F96*$B$87</f>
        <v>#DIV/0!</v>
      </c>
    </row>
    <row r="98" spans="1:10" ht="19.5" customHeight="1" x14ac:dyDescent="0.3">
      <c r="A98" s="78" t="s">
        <v>69</v>
      </c>
      <c r="B98" s="178" t="e">
        <f>(B97/B96)*(B95/B94)*(B93/B92)*(B91/B90)*B89</f>
        <v>#DIV/0!</v>
      </c>
      <c r="C98" s="176" t="s">
        <v>108</v>
      </c>
      <c r="D98" s="179" t="e">
        <f>D97*$B$83/100</f>
        <v>#DIV/0!</v>
      </c>
      <c r="E98" s="112"/>
      <c r="F98" s="111" t="e">
        <f>F97*$B$83/100</f>
        <v>#DIV/0!</v>
      </c>
    </row>
    <row r="99" spans="1:10" ht="19.5" customHeight="1" x14ac:dyDescent="0.3">
      <c r="A99" s="440" t="s">
        <v>71</v>
      </c>
      <c r="B99" s="454"/>
      <c r="C99" s="176" t="s">
        <v>109</v>
      </c>
      <c r="D99" s="180" t="e">
        <f>D98/$B$98</f>
        <v>#DIV/0!</v>
      </c>
      <c r="E99" s="112"/>
      <c r="F99" s="115" t="e">
        <f>F98/$B$98</f>
        <v>#DIV/0!</v>
      </c>
      <c r="G99" s="181"/>
      <c r="H99" s="104"/>
    </row>
    <row r="100" spans="1:10" ht="19.5" customHeight="1" x14ac:dyDescent="0.3">
      <c r="A100" s="442"/>
      <c r="B100" s="455"/>
      <c r="C100" s="176" t="s">
        <v>73</v>
      </c>
      <c r="D100" s="182" t="e">
        <f>$B$56/$B$116</f>
        <v>#DIV/0!</v>
      </c>
      <c r="F100" s="120"/>
      <c r="G100" s="183"/>
      <c r="H100" s="104"/>
    </row>
    <row r="101" spans="1:10" ht="18.75" x14ac:dyDescent="0.3">
      <c r="C101" s="176" t="s">
        <v>74</v>
      </c>
      <c r="D101" s="177" t="e">
        <f>D100*$B$98</f>
        <v>#DIV/0!</v>
      </c>
      <c r="F101" s="120"/>
      <c r="G101" s="181"/>
      <c r="H101" s="104"/>
    </row>
    <row r="102" spans="1:10" ht="19.5" customHeight="1" x14ac:dyDescent="0.3">
      <c r="C102" s="184" t="s">
        <v>75</v>
      </c>
      <c r="D102" s="185" t="e">
        <f>D101/B34</f>
        <v>#DIV/0!</v>
      </c>
      <c r="F102" s="124"/>
      <c r="G102" s="181"/>
      <c r="H102" s="104"/>
      <c r="J102" s="186"/>
    </row>
    <row r="103" spans="1:10" ht="18.75" x14ac:dyDescent="0.3">
      <c r="C103" s="187" t="s">
        <v>110</v>
      </c>
      <c r="D103" s="188" t="e">
        <f>AVERAGE(E91:E94,G91:G94)</f>
        <v>#DIV/0!</v>
      </c>
      <c r="F103" s="124"/>
      <c r="G103" s="189"/>
      <c r="H103" s="104"/>
      <c r="J103" s="190"/>
    </row>
    <row r="104" spans="1:10" ht="18.75" x14ac:dyDescent="0.3">
      <c r="C104" s="154" t="s">
        <v>77</v>
      </c>
      <c r="D104" s="191" t="e">
        <f>STDEV(E91:E94,G91:G94)/D103</f>
        <v>#DIV/0!</v>
      </c>
      <c r="F104" s="124"/>
      <c r="G104" s="181"/>
      <c r="H104" s="104"/>
      <c r="J104" s="190"/>
    </row>
    <row r="105" spans="1:10" ht="19.5" customHeight="1" x14ac:dyDescent="0.3">
      <c r="C105" s="156" t="s">
        <v>20</v>
      </c>
      <c r="D105" s="192">
        <f>COUNT(E91:E94,G91:G94)</f>
        <v>0</v>
      </c>
      <c r="F105" s="124"/>
      <c r="G105" s="181"/>
      <c r="H105" s="104"/>
      <c r="J105" s="190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6.25" customHeight="1" x14ac:dyDescent="0.4">
      <c r="A107" s="76" t="s">
        <v>111</v>
      </c>
      <c r="B107" s="77"/>
      <c r="C107" s="193" t="s">
        <v>112</v>
      </c>
      <c r="D107" s="194" t="s">
        <v>56</v>
      </c>
      <c r="E107" s="195" t="s">
        <v>113</v>
      </c>
      <c r="F107" s="196" t="s">
        <v>114</v>
      </c>
    </row>
    <row r="108" spans="1:10" ht="26.25" customHeight="1" x14ac:dyDescent="0.4">
      <c r="A108" s="78" t="s">
        <v>115</v>
      </c>
      <c r="B108" s="79"/>
      <c r="C108" s="197">
        <v>1</v>
      </c>
      <c r="D108" s="198"/>
      <c r="E108" s="229" t="str">
        <f t="shared" ref="E108:E113" si="1">IF(ISBLANK(D108),"-",D108/$D$103*$D$100*$B$116)</f>
        <v>-</v>
      </c>
      <c r="F108" s="199" t="str">
        <f t="shared" ref="F108:F113" si="2">IF(ISBLANK(D108), "-", E108/$B$56)</f>
        <v>-</v>
      </c>
    </row>
    <row r="109" spans="1:10" ht="26.25" customHeight="1" x14ac:dyDescent="0.4">
      <c r="A109" s="78" t="s">
        <v>88</v>
      </c>
      <c r="B109" s="79"/>
      <c r="C109" s="197">
        <v>2</v>
      </c>
      <c r="D109" s="198"/>
      <c r="E109" s="230" t="str">
        <f t="shared" si="1"/>
        <v>-</v>
      </c>
      <c r="F109" s="200" t="str">
        <f t="shared" si="2"/>
        <v>-</v>
      </c>
    </row>
    <row r="110" spans="1:10" ht="26.25" customHeight="1" x14ac:dyDescent="0.4">
      <c r="A110" s="78" t="s">
        <v>89</v>
      </c>
      <c r="B110" s="79">
        <v>1</v>
      </c>
      <c r="C110" s="197">
        <v>3</v>
      </c>
      <c r="D110" s="198"/>
      <c r="E110" s="230" t="str">
        <f t="shared" si="1"/>
        <v>-</v>
      </c>
      <c r="F110" s="200" t="str">
        <f t="shared" si="2"/>
        <v>-</v>
      </c>
    </row>
    <row r="111" spans="1:10" ht="26.25" customHeight="1" x14ac:dyDescent="0.4">
      <c r="A111" s="78" t="s">
        <v>90</v>
      </c>
      <c r="B111" s="79">
        <v>1</v>
      </c>
      <c r="C111" s="197">
        <v>4</v>
      </c>
      <c r="D111" s="198"/>
      <c r="E111" s="230" t="str">
        <f t="shared" si="1"/>
        <v>-</v>
      </c>
      <c r="F111" s="200" t="str">
        <f t="shared" si="2"/>
        <v>-</v>
      </c>
    </row>
    <row r="112" spans="1:10" ht="26.25" customHeight="1" x14ac:dyDescent="0.4">
      <c r="A112" s="78" t="s">
        <v>91</v>
      </c>
      <c r="B112" s="79">
        <v>1</v>
      </c>
      <c r="C112" s="197">
        <v>5</v>
      </c>
      <c r="D112" s="198"/>
      <c r="E112" s="230" t="str">
        <f t="shared" si="1"/>
        <v>-</v>
      </c>
      <c r="F112" s="200" t="str">
        <f t="shared" si="2"/>
        <v>-</v>
      </c>
    </row>
    <row r="113" spans="1:10" ht="26.25" customHeight="1" x14ac:dyDescent="0.4">
      <c r="A113" s="78" t="s">
        <v>93</v>
      </c>
      <c r="B113" s="79">
        <v>1</v>
      </c>
      <c r="C113" s="201">
        <v>6</v>
      </c>
      <c r="D113" s="202"/>
      <c r="E113" s="231" t="str">
        <f t="shared" si="1"/>
        <v>-</v>
      </c>
      <c r="F113" s="203" t="str">
        <f t="shared" si="2"/>
        <v>-</v>
      </c>
    </row>
    <row r="114" spans="1:10" ht="26.25" customHeight="1" x14ac:dyDescent="0.4">
      <c r="A114" s="78" t="s">
        <v>94</v>
      </c>
      <c r="B114" s="79">
        <v>1</v>
      </c>
      <c r="C114" s="197"/>
      <c r="D114" s="151"/>
      <c r="E114" s="52"/>
      <c r="F114" s="204"/>
    </row>
    <row r="115" spans="1:10" ht="26.25" customHeight="1" x14ac:dyDescent="0.4">
      <c r="A115" s="78" t="s">
        <v>95</v>
      </c>
      <c r="B115" s="79">
        <v>1</v>
      </c>
      <c r="C115" s="197"/>
      <c r="D115" s="205" t="s">
        <v>64</v>
      </c>
      <c r="E115" s="233" t="e">
        <f>AVERAGE(E108:E113)</f>
        <v>#DIV/0!</v>
      </c>
      <c r="F115" s="206" t="e">
        <f>AVERAGE(F108:F113)</f>
        <v>#DIV/0!</v>
      </c>
    </row>
    <row r="116" spans="1:10" ht="27" customHeight="1" x14ac:dyDescent="0.4">
      <c r="A116" s="78" t="s">
        <v>96</v>
      </c>
      <c r="B116" s="110" t="e">
        <f>(B115/B114)*(B113/B112)*(B111/B110)*(B109/B108)*B107</f>
        <v>#DIV/0!</v>
      </c>
      <c r="C116" s="207"/>
      <c r="D116" s="170" t="s">
        <v>77</v>
      </c>
      <c r="E116" s="208" t="e">
        <f>STDEV(E108:E113)/E115</f>
        <v>#DIV/0!</v>
      </c>
      <c r="F116" s="208" t="e">
        <f>STDEV(F108:F113)/F115</f>
        <v>#DIV/0!</v>
      </c>
      <c r="I116" s="52"/>
    </row>
    <row r="117" spans="1:10" ht="27" customHeight="1" x14ac:dyDescent="0.4">
      <c r="A117" s="440" t="s">
        <v>71</v>
      </c>
      <c r="B117" s="441"/>
      <c r="C117" s="209"/>
      <c r="D117" s="210" t="s">
        <v>20</v>
      </c>
      <c r="E117" s="211">
        <f>COUNT(E108:E113)</f>
        <v>0</v>
      </c>
      <c r="F117" s="211">
        <f>COUNT(F108:F113)</f>
        <v>0</v>
      </c>
      <c r="I117" s="52"/>
      <c r="J117" s="190"/>
    </row>
    <row r="118" spans="1:10" ht="19.5" customHeight="1" x14ac:dyDescent="0.3">
      <c r="A118" s="442"/>
      <c r="B118" s="443"/>
      <c r="C118" s="52"/>
      <c r="D118" s="52"/>
      <c r="E118" s="52"/>
      <c r="F118" s="151"/>
      <c r="G118" s="52"/>
      <c r="H118" s="52"/>
      <c r="I118" s="52"/>
    </row>
    <row r="119" spans="1:10" ht="18.75" x14ac:dyDescent="0.3">
      <c r="A119" s="220"/>
      <c r="B119" s="74"/>
      <c r="C119" s="52"/>
      <c r="D119" s="52"/>
      <c r="E119" s="52"/>
      <c r="F119" s="151"/>
      <c r="G119" s="52"/>
      <c r="H119" s="52"/>
      <c r="I119" s="52"/>
    </row>
    <row r="120" spans="1:10" ht="26.25" customHeight="1" x14ac:dyDescent="0.4">
      <c r="A120" s="62" t="s">
        <v>99</v>
      </c>
      <c r="B120" s="158" t="s">
        <v>116</v>
      </c>
      <c r="C120" s="452" t="str">
        <f>B20</f>
        <v>Trimethoprim B.P, Sulfadiazine B.P</v>
      </c>
      <c r="D120" s="452"/>
      <c r="E120" s="159" t="s">
        <v>117</v>
      </c>
      <c r="F120" s="159"/>
      <c r="G120" s="160" t="e">
        <f>F115</f>
        <v>#DIV/0!</v>
      </c>
      <c r="H120" s="52"/>
      <c r="I120" s="52"/>
    </row>
    <row r="121" spans="1:10" ht="19.5" customHeight="1" x14ac:dyDescent="0.3">
      <c r="A121" s="212"/>
      <c r="B121" s="212"/>
      <c r="C121" s="213"/>
      <c r="D121" s="213"/>
      <c r="E121" s="213"/>
      <c r="F121" s="213"/>
      <c r="G121" s="213"/>
      <c r="H121" s="213"/>
    </row>
    <row r="122" spans="1:10" ht="18.75" x14ac:dyDescent="0.3">
      <c r="B122" s="453" t="s">
        <v>26</v>
      </c>
      <c r="C122" s="453"/>
      <c r="E122" s="165" t="s">
        <v>27</v>
      </c>
      <c r="F122" s="214"/>
      <c r="G122" s="453" t="s">
        <v>28</v>
      </c>
      <c r="H122" s="453"/>
    </row>
    <row r="123" spans="1:10" ht="69.95" customHeight="1" x14ac:dyDescent="0.3">
      <c r="A123" s="215" t="s">
        <v>29</v>
      </c>
      <c r="B123" s="216"/>
      <c r="C123" s="216"/>
      <c r="E123" s="216"/>
      <c r="F123" s="52"/>
      <c r="G123" s="217"/>
      <c r="H123" s="217"/>
    </row>
    <row r="124" spans="1:10" ht="69.95" customHeight="1" x14ac:dyDescent="0.3">
      <c r="A124" s="215" t="s">
        <v>30</v>
      </c>
      <c r="B124" s="218"/>
      <c r="C124" s="218"/>
      <c r="E124" s="218"/>
      <c r="F124" s="52"/>
      <c r="G124" s="219"/>
      <c r="H124" s="219"/>
    </row>
    <row r="125" spans="1:10" ht="18.75" x14ac:dyDescent="0.3">
      <c r="A125" s="150"/>
      <c r="B125" s="150"/>
      <c r="C125" s="151"/>
      <c r="D125" s="151"/>
      <c r="E125" s="151"/>
      <c r="F125" s="155"/>
      <c r="G125" s="151"/>
      <c r="H125" s="151"/>
      <c r="I125" s="52"/>
    </row>
    <row r="126" spans="1:10" ht="18.75" x14ac:dyDescent="0.3">
      <c r="A126" s="150"/>
      <c r="B126" s="150"/>
      <c r="C126" s="151"/>
      <c r="D126" s="151"/>
      <c r="E126" s="151"/>
      <c r="F126" s="155"/>
      <c r="G126" s="151"/>
      <c r="H126" s="151"/>
      <c r="I126" s="52"/>
    </row>
    <row r="127" spans="1:10" ht="18.75" x14ac:dyDescent="0.3">
      <c r="A127" s="150"/>
      <c r="B127" s="150"/>
      <c r="C127" s="151"/>
      <c r="D127" s="151"/>
      <c r="E127" s="151"/>
      <c r="F127" s="155"/>
      <c r="G127" s="151"/>
      <c r="H127" s="151"/>
      <c r="I127" s="52"/>
    </row>
    <row r="128" spans="1:10" ht="18.75" x14ac:dyDescent="0.3">
      <c r="A128" s="150"/>
      <c r="B128" s="150"/>
      <c r="C128" s="151"/>
      <c r="D128" s="151"/>
      <c r="E128" s="151"/>
      <c r="F128" s="155"/>
      <c r="G128" s="151"/>
      <c r="H128" s="151"/>
      <c r="I128" s="52"/>
    </row>
    <row r="129" spans="1:9" ht="18.75" x14ac:dyDescent="0.3">
      <c r="A129" s="150"/>
      <c r="B129" s="150"/>
      <c r="C129" s="151"/>
      <c r="D129" s="151"/>
      <c r="E129" s="151"/>
      <c r="F129" s="155"/>
      <c r="G129" s="151"/>
      <c r="H129" s="151"/>
      <c r="I129" s="52"/>
    </row>
    <row r="130" spans="1:9" ht="18.75" x14ac:dyDescent="0.3">
      <c r="A130" s="150"/>
      <c r="B130" s="150"/>
      <c r="C130" s="151"/>
      <c r="D130" s="151"/>
      <c r="E130" s="151"/>
      <c r="F130" s="155"/>
      <c r="G130" s="151"/>
      <c r="H130" s="151"/>
      <c r="I130" s="52"/>
    </row>
    <row r="131" spans="1:9" ht="18.75" x14ac:dyDescent="0.3">
      <c r="A131" s="150"/>
      <c r="B131" s="150"/>
      <c r="C131" s="151"/>
      <c r="D131" s="151"/>
      <c r="E131" s="151"/>
      <c r="F131" s="155"/>
      <c r="G131" s="151"/>
      <c r="H131" s="151"/>
      <c r="I131" s="52"/>
    </row>
    <row r="132" spans="1:9" ht="18.75" x14ac:dyDescent="0.3">
      <c r="A132" s="150"/>
      <c r="B132" s="150"/>
      <c r="C132" s="151"/>
      <c r="D132" s="151"/>
      <c r="E132" s="151"/>
      <c r="F132" s="155"/>
      <c r="G132" s="151"/>
      <c r="H132" s="151"/>
      <c r="I132" s="52"/>
    </row>
    <row r="133" spans="1:9" ht="18.75" x14ac:dyDescent="0.3">
      <c r="A133" s="150"/>
      <c r="B133" s="150"/>
      <c r="C133" s="151"/>
      <c r="D133" s="151"/>
      <c r="E133" s="151"/>
      <c r="F133" s="155"/>
      <c r="G133" s="151"/>
      <c r="H133" s="151"/>
      <c r="I133" s="52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68" zoomScale="44" zoomScaleNormal="40" zoomScalePageLayoutView="44" workbookViewId="0">
      <selection activeCell="C123" sqref="C1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0" t="s">
        <v>31</v>
      </c>
      <c r="B1" s="450"/>
      <c r="C1" s="450"/>
      <c r="D1" s="450"/>
      <c r="E1" s="450"/>
      <c r="F1" s="450"/>
      <c r="G1" s="450"/>
      <c r="H1" s="450"/>
      <c r="I1" s="450"/>
    </row>
    <row r="2" spans="1:9" ht="18.75" customHeight="1" x14ac:dyDescent="0.25">
      <c r="A2" s="450"/>
      <c r="B2" s="450"/>
      <c r="C2" s="450"/>
      <c r="D2" s="450"/>
      <c r="E2" s="450"/>
      <c r="F2" s="450"/>
      <c r="G2" s="450"/>
      <c r="H2" s="450"/>
      <c r="I2" s="450"/>
    </row>
    <row r="3" spans="1:9" ht="18.75" customHeight="1" x14ac:dyDescent="0.25">
      <c r="A3" s="450"/>
      <c r="B3" s="450"/>
      <c r="C3" s="450"/>
      <c r="D3" s="450"/>
      <c r="E3" s="450"/>
      <c r="F3" s="450"/>
      <c r="G3" s="450"/>
      <c r="H3" s="450"/>
      <c r="I3" s="450"/>
    </row>
    <row r="4" spans="1:9" ht="18.75" customHeight="1" x14ac:dyDescent="0.25">
      <c r="A4" s="450"/>
      <c r="B4" s="450"/>
      <c r="C4" s="450"/>
      <c r="D4" s="450"/>
      <c r="E4" s="450"/>
      <c r="F4" s="450"/>
      <c r="G4" s="450"/>
      <c r="H4" s="450"/>
      <c r="I4" s="450"/>
    </row>
    <row r="5" spans="1:9" ht="18.75" customHeight="1" x14ac:dyDescent="0.25">
      <c r="A5" s="450"/>
      <c r="B5" s="450"/>
      <c r="C5" s="450"/>
      <c r="D5" s="450"/>
      <c r="E5" s="450"/>
      <c r="F5" s="450"/>
      <c r="G5" s="450"/>
      <c r="H5" s="450"/>
      <c r="I5" s="450"/>
    </row>
    <row r="6" spans="1:9" ht="18.75" customHeight="1" x14ac:dyDescent="0.25">
      <c r="A6" s="450"/>
      <c r="B6" s="450"/>
      <c r="C6" s="450"/>
      <c r="D6" s="450"/>
      <c r="E6" s="450"/>
      <c r="F6" s="450"/>
      <c r="G6" s="450"/>
      <c r="H6" s="450"/>
      <c r="I6" s="450"/>
    </row>
    <row r="7" spans="1:9" ht="18.75" customHeight="1" x14ac:dyDescent="0.25">
      <c r="A7" s="450"/>
      <c r="B7" s="450"/>
      <c r="C7" s="450"/>
      <c r="D7" s="450"/>
      <c r="E7" s="450"/>
      <c r="F7" s="450"/>
      <c r="G7" s="450"/>
      <c r="H7" s="450"/>
      <c r="I7" s="450"/>
    </row>
    <row r="8" spans="1:9" x14ac:dyDescent="0.25">
      <c r="A8" s="451" t="s">
        <v>32</v>
      </c>
      <c r="B8" s="451"/>
      <c r="C8" s="451"/>
      <c r="D8" s="451"/>
      <c r="E8" s="451"/>
      <c r="F8" s="451"/>
      <c r="G8" s="451"/>
      <c r="H8" s="451"/>
      <c r="I8" s="451"/>
    </row>
    <row r="9" spans="1:9" x14ac:dyDescent="0.25">
      <c r="A9" s="451"/>
      <c r="B9" s="451"/>
      <c r="C9" s="451"/>
      <c r="D9" s="451"/>
      <c r="E9" s="451"/>
      <c r="F9" s="451"/>
      <c r="G9" s="451"/>
      <c r="H9" s="451"/>
      <c r="I9" s="451"/>
    </row>
    <row r="10" spans="1:9" x14ac:dyDescent="0.25">
      <c r="A10" s="451"/>
      <c r="B10" s="451"/>
      <c r="C10" s="451"/>
      <c r="D10" s="451"/>
      <c r="E10" s="451"/>
      <c r="F10" s="451"/>
      <c r="G10" s="451"/>
      <c r="H10" s="451"/>
      <c r="I10" s="451"/>
    </row>
    <row r="11" spans="1:9" x14ac:dyDescent="0.25">
      <c r="A11" s="451"/>
      <c r="B11" s="451"/>
      <c r="C11" s="451"/>
      <c r="D11" s="451"/>
      <c r="E11" s="451"/>
      <c r="F11" s="451"/>
      <c r="G11" s="451"/>
      <c r="H11" s="451"/>
      <c r="I11" s="451"/>
    </row>
    <row r="12" spans="1:9" x14ac:dyDescent="0.25">
      <c r="A12" s="451"/>
      <c r="B12" s="451"/>
      <c r="C12" s="451"/>
      <c r="D12" s="451"/>
      <c r="E12" s="451"/>
      <c r="F12" s="451"/>
      <c r="G12" s="451"/>
      <c r="H12" s="451"/>
      <c r="I12" s="451"/>
    </row>
    <row r="13" spans="1:9" x14ac:dyDescent="0.25">
      <c r="A13" s="451"/>
      <c r="B13" s="451"/>
      <c r="C13" s="451"/>
      <c r="D13" s="451"/>
      <c r="E13" s="451"/>
      <c r="F13" s="451"/>
      <c r="G13" s="451"/>
      <c r="H13" s="451"/>
      <c r="I13" s="451"/>
    </row>
    <row r="14" spans="1:9" x14ac:dyDescent="0.25">
      <c r="A14" s="451"/>
      <c r="B14" s="451"/>
      <c r="C14" s="451"/>
      <c r="D14" s="451"/>
      <c r="E14" s="451"/>
      <c r="F14" s="451"/>
      <c r="G14" s="451"/>
      <c r="H14" s="451"/>
      <c r="I14" s="451"/>
    </row>
    <row r="15" spans="1:9" ht="19.5" customHeight="1" x14ac:dyDescent="0.3">
      <c r="A15" s="235"/>
    </row>
    <row r="16" spans="1:9" ht="19.5" customHeight="1" x14ac:dyDescent="0.3">
      <c r="A16" s="423" t="s">
        <v>33</v>
      </c>
      <c r="B16" s="424"/>
      <c r="C16" s="424"/>
      <c r="D16" s="424"/>
      <c r="E16" s="424"/>
      <c r="F16" s="424"/>
      <c r="G16" s="424"/>
      <c r="H16" s="425"/>
    </row>
    <row r="17" spans="1:14" ht="20.25" customHeight="1" x14ac:dyDescent="0.25">
      <c r="A17" s="426" t="s">
        <v>34</v>
      </c>
      <c r="B17" s="426"/>
      <c r="C17" s="426"/>
      <c r="D17" s="426"/>
      <c r="E17" s="426"/>
      <c r="F17" s="426"/>
      <c r="G17" s="426"/>
      <c r="H17" s="426"/>
    </row>
    <row r="18" spans="1:14" ht="26.25" customHeight="1" x14ac:dyDescent="0.4">
      <c r="A18" s="237" t="s">
        <v>35</v>
      </c>
      <c r="B18" s="422" t="s">
        <v>5</v>
      </c>
      <c r="C18" s="422"/>
      <c r="D18" s="404"/>
      <c r="E18" s="238"/>
      <c r="F18" s="239"/>
      <c r="G18" s="239"/>
      <c r="H18" s="239"/>
    </row>
    <row r="19" spans="1:14" ht="26.25" customHeight="1" x14ac:dyDescent="0.4">
      <c r="A19" s="237" t="s">
        <v>36</v>
      </c>
      <c r="B19" s="240" t="s">
        <v>7</v>
      </c>
      <c r="C19" s="417">
        <v>29</v>
      </c>
      <c r="D19" s="239"/>
      <c r="E19" s="239"/>
      <c r="F19" s="239"/>
      <c r="G19" s="239"/>
      <c r="H19" s="239"/>
    </row>
    <row r="20" spans="1:14" ht="26.25" customHeight="1" x14ac:dyDescent="0.4">
      <c r="A20" s="237" t="s">
        <v>37</v>
      </c>
      <c r="B20" s="427" t="s">
        <v>9</v>
      </c>
      <c r="C20" s="427"/>
      <c r="D20" s="239"/>
      <c r="E20" s="239"/>
      <c r="F20" s="239"/>
      <c r="G20" s="239"/>
      <c r="H20" s="239"/>
    </row>
    <row r="21" spans="1:14" ht="26.25" customHeight="1" x14ac:dyDescent="0.4">
      <c r="A21" s="237" t="s">
        <v>38</v>
      </c>
      <c r="B21" s="427" t="s">
        <v>11</v>
      </c>
      <c r="C21" s="427"/>
      <c r="D21" s="427"/>
      <c r="E21" s="427"/>
      <c r="F21" s="427"/>
      <c r="G21" s="427"/>
      <c r="H21" s="427"/>
      <c r="I21" s="241"/>
    </row>
    <row r="22" spans="1:14" ht="26.25" customHeight="1" x14ac:dyDescent="0.4">
      <c r="A22" s="237" t="s">
        <v>39</v>
      </c>
      <c r="B22" s="242" t="s">
        <v>12</v>
      </c>
      <c r="C22" s="239"/>
      <c r="D22" s="239"/>
      <c r="E22" s="239"/>
      <c r="F22" s="239"/>
      <c r="G22" s="239"/>
      <c r="H22" s="239"/>
    </row>
    <row r="23" spans="1:14" ht="26.25" customHeight="1" x14ac:dyDescent="0.4">
      <c r="A23" s="237" t="s">
        <v>40</v>
      </c>
      <c r="B23" s="242"/>
      <c r="C23" s="239"/>
      <c r="D23" s="239"/>
      <c r="E23" s="239"/>
      <c r="F23" s="239"/>
      <c r="G23" s="239"/>
      <c r="H23" s="239"/>
    </row>
    <row r="24" spans="1:14" ht="18.75" x14ac:dyDescent="0.3">
      <c r="A24" s="237"/>
      <c r="B24" s="243"/>
    </row>
    <row r="25" spans="1:14" ht="18.75" x14ac:dyDescent="0.3">
      <c r="A25" s="244" t="s">
        <v>1</v>
      </c>
      <c r="B25" s="243"/>
    </row>
    <row r="26" spans="1:14" ht="26.25" customHeight="1" x14ac:dyDescent="0.4">
      <c r="A26" s="245" t="s">
        <v>4</v>
      </c>
      <c r="B26" s="422" t="s">
        <v>120</v>
      </c>
      <c r="C26" s="422"/>
    </row>
    <row r="27" spans="1:14" ht="26.25" customHeight="1" x14ac:dyDescent="0.4">
      <c r="A27" s="246" t="s">
        <v>41</v>
      </c>
      <c r="B27" s="428" t="s">
        <v>121</v>
      </c>
      <c r="C27" s="428"/>
    </row>
    <row r="28" spans="1:14" ht="27" customHeight="1" x14ac:dyDescent="0.4">
      <c r="A28" s="246" t="s">
        <v>6</v>
      </c>
      <c r="B28" s="247">
        <v>99.5</v>
      </c>
    </row>
    <row r="29" spans="1:14" s="14" customFormat="1" ht="27" customHeight="1" x14ac:dyDescent="0.4">
      <c r="A29" s="246" t="s">
        <v>42</v>
      </c>
      <c r="B29" s="248">
        <v>0</v>
      </c>
      <c r="C29" s="429" t="s">
        <v>43</v>
      </c>
      <c r="D29" s="430"/>
      <c r="E29" s="430"/>
      <c r="F29" s="430"/>
      <c r="G29" s="431"/>
      <c r="I29" s="249"/>
      <c r="J29" s="249"/>
      <c r="K29" s="249"/>
      <c r="L29" s="249"/>
    </row>
    <row r="30" spans="1:14" s="14" customFormat="1" ht="19.5" customHeight="1" x14ac:dyDescent="0.3">
      <c r="A30" s="246" t="s">
        <v>44</v>
      </c>
      <c r="B30" s="250">
        <f>B28-B29</f>
        <v>99.5</v>
      </c>
      <c r="C30" s="251"/>
      <c r="D30" s="251"/>
      <c r="E30" s="251"/>
      <c r="F30" s="251"/>
      <c r="G30" s="252"/>
      <c r="I30" s="249"/>
      <c r="J30" s="249"/>
      <c r="K30" s="249"/>
      <c r="L30" s="249"/>
    </row>
    <row r="31" spans="1:14" s="14" customFormat="1" ht="27" customHeight="1" x14ac:dyDescent="0.4">
      <c r="A31" s="246" t="s">
        <v>45</v>
      </c>
      <c r="B31" s="253">
        <v>1</v>
      </c>
      <c r="C31" s="432" t="s">
        <v>46</v>
      </c>
      <c r="D31" s="433"/>
      <c r="E31" s="433"/>
      <c r="F31" s="433"/>
      <c r="G31" s="433"/>
      <c r="H31" s="434"/>
      <c r="I31" s="249"/>
      <c r="J31" s="249"/>
      <c r="K31" s="249"/>
      <c r="L31" s="249"/>
    </row>
    <row r="32" spans="1:14" s="14" customFormat="1" ht="27" customHeight="1" x14ac:dyDescent="0.4">
      <c r="A32" s="246" t="s">
        <v>47</v>
      </c>
      <c r="B32" s="253">
        <v>1</v>
      </c>
      <c r="C32" s="432" t="s">
        <v>48</v>
      </c>
      <c r="D32" s="433"/>
      <c r="E32" s="433"/>
      <c r="F32" s="433"/>
      <c r="G32" s="433"/>
      <c r="H32" s="434"/>
      <c r="I32" s="249"/>
      <c r="J32" s="249"/>
      <c r="K32" s="249"/>
      <c r="L32" s="254"/>
      <c r="M32" s="254"/>
      <c r="N32" s="255"/>
    </row>
    <row r="33" spans="1:14" s="14" customFormat="1" ht="17.25" customHeight="1" x14ac:dyDescent="0.3">
      <c r="A33" s="246"/>
      <c r="B33" s="256"/>
      <c r="C33" s="257"/>
      <c r="D33" s="257"/>
      <c r="E33" s="257"/>
      <c r="F33" s="257"/>
      <c r="G33" s="257"/>
      <c r="H33" s="257"/>
      <c r="I33" s="249"/>
      <c r="J33" s="249"/>
      <c r="K33" s="249"/>
      <c r="L33" s="254"/>
      <c r="M33" s="254"/>
      <c r="N33" s="255"/>
    </row>
    <row r="34" spans="1:14" s="14" customFormat="1" ht="18.75" x14ac:dyDescent="0.3">
      <c r="A34" s="246" t="s">
        <v>49</v>
      </c>
      <c r="B34" s="258">
        <f>B31/B32</f>
        <v>1</v>
      </c>
      <c r="C34" s="236" t="s">
        <v>50</v>
      </c>
      <c r="D34" s="236"/>
      <c r="E34" s="236"/>
      <c r="F34" s="236"/>
      <c r="G34" s="236"/>
      <c r="I34" s="249"/>
      <c r="J34" s="249"/>
      <c r="K34" s="249"/>
      <c r="L34" s="254"/>
      <c r="M34" s="254"/>
      <c r="N34" s="255"/>
    </row>
    <row r="35" spans="1:14" s="14" customFormat="1" ht="19.5" customHeight="1" x14ac:dyDescent="0.3">
      <c r="A35" s="246"/>
      <c r="B35" s="250"/>
      <c r="G35" s="236"/>
      <c r="I35" s="249"/>
      <c r="J35" s="249"/>
      <c r="K35" s="249"/>
      <c r="L35" s="254"/>
      <c r="M35" s="254"/>
      <c r="N35" s="255"/>
    </row>
    <row r="36" spans="1:14" s="14" customFormat="1" ht="27" customHeight="1" x14ac:dyDescent="0.4">
      <c r="A36" s="259" t="s">
        <v>51</v>
      </c>
      <c r="B36" s="260">
        <v>25</v>
      </c>
      <c r="C36" s="236"/>
      <c r="D36" s="435" t="s">
        <v>52</v>
      </c>
      <c r="E36" s="436"/>
      <c r="F36" s="435" t="s">
        <v>53</v>
      </c>
      <c r="G36" s="437"/>
      <c r="J36" s="249"/>
      <c r="K36" s="249"/>
      <c r="L36" s="254"/>
      <c r="M36" s="254"/>
      <c r="N36" s="255"/>
    </row>
    <row r="37" spans="1:14" s="14" customFormat="1" ht="27" customHeight="1" x14ac:dyDescent="0.4">
      <c r="A37" s="261" t="s">
        <v>54</v>
      </c>
      <c r="B37" s="262">
        <v>5</v>
      </c>
      <c r="C37" s="263" t="s">
        <v>55</v>
      </c>
      <c r="D37" s="264" t="s">
        <v>56</v>
      </c>
      <c r="E37" s="265" t="s">
        <v>57</v>
      </c>
      <c r="F37" s="264" t="s">
        <v>56</v>
      </c>
      <c r="G37" s="266" t="s">
        <v>57</v>
      </c>
      <c r="I37" s="267" t="s">
        <v>58</v>
      </c>
      <c r="J37" s="249"/>
      <c r="K37" s="249"/>
      <c r="L37" s="254"/>
      <c r="M37" s="254"/>
      <c r="N37" s="255"/>
    </row>
    <row r="38" spans="1:14" s="14" customFormat="1" ht="26.25" customHeight="1" x14ac:dyDescent="0.4">
      <c r="A38" s="261" t="s">
        <v>59</v>
      </c>
      <c r="B38" s="262">
        <v>50</v>
      </c>
      <c r="C38" s="268">
        <v>1</v>
      </c>
      <c r="D38" s="269">
        <v>100927146</v>
      </c>
      <c r="E38" s="270">
        <f>IF(ISBLANK(D38),"-",$D$48/$D$45*D38)</f>
        <v>108292865.75224878</v>
      </c>
      <c r="F38" s="269">
        <v>99244081</v>
      </c>
      <c r="G38" s="271">
        <f>IF(ISBLANK(F38),"-",$D$48/$F$45*F38)</f>
        <v>107934767.0371837</v>
      </c>
      <c r="I38" s="272"/>
      <c r="J38" s="249"/>
      <c r="K38" s="249"/>
      <c r="L38" s="254"/>
      <c r="M38" s="254"/>
      <c r="N38" s="255"/>
    </row>
    <row r="39" spans="1:14" s="14" customFormat="1" ht="26.25" customHeight="1" x14ac:dyDescent="0.4">
      <c r="A39" s="261" t="s">
        <v>60</v>
      </c>
      <c r="B39" s="262">
        <v>1</v>
      </c>
      <c r="C39" s="273">
        <v>2</v>
      </c>
      <c r="D39" s="274">
        <v>101231252</v>
      </c>
      <c r="E39" s="275">
        <f>IF(ISBLANK(D39),"-",$D$48/$D$45*D39)</f>
        <v>108619165.57878359</v>
      </c>
      <c r="F39" s="274">
        <v>98978277</v>
      </c>
      <c r="G39" s="276">
        <f>IF(ISBLANK(F39),"-",$D$48/$F$45*F39)</f>
        <v>107645686.89730562</v>
      </c>
      <c r="I39" s="439">
        <f>ABS((F43/D43*D42)-F42)/D42</f>
        <v>1.1318644088773238E-2</v>
      </c>
      <c r="J39" s="249"/>
      <c r="K39" s="249"/>
      <c r="L39" s="254"/>
      <c r="M39" s="254"/>
      <c r="N39" s="255"/>
    </row>
    <row r="40" spans="1:14" ht="26.25" customHeight="1" x14ac:dyDescent="0.4">
      <c r="A40" s="261" t="s">
        <v>61</v>
      </c>
      <c r="B40" s="262">
        <v>1</v>
      </c>
      <c r="C40" s="273">
        <v>3</v>
      </c>
      <c r="D40" s="274">
        <v>101965322</v>
      </c>
      <c r="E40" s="275">
        <f>IF(ISBLANK(D40),"-",$D$48/$D$45*D40)</f>
        <v>109406808.41932079</v>
      </c>
      <c r="F40" s="274">
        <v>98379690</v>
      </c>
      <c r="G40" s="276">
        <f>IF(ISBLANK(F40),"-",$D$48/$F$45*F40)</f>
        <v>106994682.34624845</v>
      </c>
      <c r="I40" s="439"/>
      <c r="L40" s="254"/>
      <c r="M40" s="254"/>
      <c r="N40" s="277"/>
    </row>
    <row r="41" spans="1:14" ht="27" customHeight="1" x14ac:dyDescent="0.4">
      <c r="A41" s="261" t="s">
        <v>62</v>
      </c>
      <c r="B41" s="262">
        <v>1</v>
      </c>
      <c r="C41" s="278">
        <v>4</v>
      </c>
      <c r="D41" s="279"/>
      <c r="E41" s="280" t="str">
        <f>IF(ISBLANK(D41),"-",$D$48/$D$45*D41)</f>
        <v>-</v>
      </c>
      <c r="F41" s="279"/>
      <c r="G41" s="281" t="str">
        <f>IF(ISBLANK(F41),"-",$D$48/$F$45*F41)</f>
        <v>-</v>
      </c>
      <c r="I41" s="282"/>
      <c r="L41" s="254"/>
      <c r="M41" s="254"/>
      <c r="N41" s="277"/>
    </row>
    <row r="42" spans="1:14" ht="27" customHeight="1" x14ac:dyDescent="0.4">
      <c r="A42" s="261" t="s">
        <v>63</v>
      </c>
      <c r="B42" s="262">
        <v>1</v>
      </c>
      <c r="C42" s="283" t="s">
        <v>64</v>
      </c>
      <c r="D42" s="284">
        <f>AVERAGE(D38:D41)</f>
        <v>101374573.33333333</v>
      </c>
      <c r="E42" s="285">
        <f>AVERAGE(E38:E41)</f>
        <v>108772946.58345105</v>
      </c>
      <c r="F42" s="284">
        <f>AVERAGE(F38:F41)</f>
        <v>98867349.333333328</v>
      </c>
      <c r="G42" s="286">
        <f>AVERAGE(G38:G41)</f>
        <v>107525045.42691259</v>
      </c>
      <c r="H42" s="287"/>
    </row>
    <row r="43" spans="1:14" ht="26.25" customHeight="1" x14ac:dyDescent="0.4">
      <c r="A43" s="261" t="s">
        <v>65</v>
      </c>
      <c r="B43" s="262">
        <v>1</v>
      </c>
      <c r="C43" s="288" t="s">
        <v>66</v>
      </c>
      <c r="D43" s="289">
        <v>36.53</v>
      </c>
      <c r="E43" s="277"/>
      <c r="F43" s="289">
        <v>36.04</v>
      </c>
      <c r="H43" s="287"/>
    </row>
    <row r="44" spans="1:14" ht="26.25" customHeight="1" x14ac:dyDescent="0.4">
      <c r="A44" s="261" t="s">
        <v>67</v>
      </c>
      <c r="B44" s="262">
        <v>1</v>
      </c>
      <c r="C44" s="290" t="s">
        <v>68</v>
      </c>
      <c r="D44" s="291">
        <f>D43*$B$34</f>
        <v>36.53</v>
      </c>
      <c r="E44" s="292"/>
      <c r="F44" s="291">
        <f>F43*$B$34</f>
        <v>36.04</v>
      </c>
      <c r="H44" s="287"/>
    </row>
    <row r="45" spans="1:14" ht="19.5" customHeight="1" x14ac:dyDescent="0.3">
      <c r="A45" s="261" t="s">
        <v>69</v>
      </c>
      <c r="B45" s="293">
        <f>(B44/B43)*(B42/B41)*(B40/B39)*(B38/B37)*B36</f>
        <v>250</v>
      </c>
      <c r="C45" s="290" t="s">
        <v>70</v>
      </c>
      <c r="D45" s="294">
        <f>D44*$B$30/100</f>
        <v>36.347349999999999</v>
      </c>
      <c r="E45" s="295"/>
      <c r="F45" s="294">
        <f>F44*$B$30/100</f>
        <v>35.8598</v>
      </c>
      <c r="H45" s="287"/>
    </row>
    <row r="46" spans="1:14" ht="19.5" customHeight="1" x14ac:dyDescent="0.3">
      <c r="A46" s="440" t="s">
        <v>71</v>
      </c>
      <c r="B46" s="441"/>
      <c r="C46" s="290" t="s">
        <v>72</v>
      </c>
      <c r="D46" s="296">
        <f>D45/$B$45</f>
        <v>0.1453894</v>
      </c>
      <c r="E46" s="297"/>
      <c r="F46" s="298">
        <f>F45/$B$45</f>
        <v>0.14343919999999999</v>
      </c>
      <c r="H46" s="287"/>
    </row>
    <row r="47" spans="1:14" ht="27" customHeight="1" x14ac:dyDescent="0.4">
      <c r="A47" s="442"/>
      <c r="B47" s="443"/>
      <c r="C47" s="299" t="s">
        <v>73</v>
      </c>
      <c r="D47" s="300">
        <v>0.156</v>
      </c>
      <c r="E47" s="301"/>
      <c r="F47" s="297"/>
      <c r="H47" s="287"/>
    </row>
    <row r="48" spans="1:14" ht="18.75" x14ac:dyDescent="0.3">
      <c r="C48" s="302" t="s">
        <v>74</v>
      </c>
      <c r="D48" s="294">
        <f>D47*$B$45</f>
        <v>39</v>
      </c>
      <c r="F48" s="303"/>
      <c r="H48" s="287"/>
    </row>
    <row r="49" spans="1:12" ht="19.5" customHeight="1" x14ac:dyDescent="0.3">
      <c r="C49" s="304" t="s">
        <v>75</v>
      </c>
      <c r="D49" s="305">
        <f>D48/B34</f>
        <v>39</v>
      </c>
      <c r="F49" s="303"/>
      <c r="H49" s="287"/>
    </row>
    <row r="50" spans="1:12" ht="18.75" x14ac:dyDescent="0.3">
      <c r="C50" s="259" t="s">
        <v>76</v>
      </c>
      <c r="D50" s="306">
        <f>AVERAGE(E38:E41,G38:G41)</f>
        <v>108148996.00518183</v>
      </c>
      <c r="F50" s="307"/>
      <c r="H50" s="287"/>
    </row>
    <row r="51" spans="1:12" ht="18.75" x14ac:dyDescent="0.3">
      <c r="C51" s="261" t="s">
        <v>77</v>
      </c>
      <c r="D51" s="308">
        <f>STDEV(E38:E41,G38:G41)/D50</f>
        <v>7.6868465977281315E-3</v>
      </c>
      <c r="F51" s="307"/>
      <c r="H51" s="287"/>
    </row>
    <row r="52" spans="1:12" ht="19.5" customHeight="1" x14ac:dyDescent="0.3">
      <c r="C52" s="309" t="s">
        <v>20</v>
      </c>
      <c r="D52" s="310">
        <f>COUNT(E38:E41,G38:G41)</f>
        <v>6</v>
      </c>
      <c r="F52" s="307"/>
    </row>
    <row r="54" spans="1:12" ht="18.75" x14ac:dyDescent="0.3">
      <c r="A54" s="311" t="s">
        <v>1</v>
      </c>
      <c r="B54" s="312" t="s">
        <v>78</v>
      </c>
    </row>
    <row r="55" spans="1:12" ht="18.75" x14ac:dyDescent="0.3">
      <c r="A55" s="236" t="s">
        <v>79</v>
      </c>
      <c r="B55" s="313" t="str">
        <f>B21</f>
        <v>Each sachets containsTrimethoprim B.P 4% w/w, Sulfadiazine B.P 20%W/W</v>
      </c>
    </row>
    <row r="56" spans="1:12" ht="26.25" customHeight="1" x14ac:dyDescent="0.4">
      <c r="A56" s="314" t="s">
        <v>80</v>
      </c>
      <c r="B56" s="315">
        <v>20</v>
      </c>
      <c r="C56" s="236" t="str">
        <f>B20</f>
        <v>Trimethoprim B.P, Sulfadiazine B.P</v>
      </c>
      <c r="H56" s="316"/>
    </row>
    <row r="57" spans="1:12" ht="18.75" x14ac:dyDescent="0.3">
      <c r="A57" s="313" t="s">
        <v>81</v>
      </c>
      <c r="B57" s="405">
        <v>100</v>
      </c>
      <c r="H57" s="316"/>
    </row>
    <row r="58" spans="1:12" ht="19.5" customHeight="1" x14ac:dyDescent="0.3">
      <c r="H58" s="316"/>
    </row>
    <row r="59" spans="1:12" s="14" customFormat="1" ht="27" customHeight="1" x14ac:dyDescent="0.4">
      <c r="A59" s="259" t="s">
        <v>82</v>
      </c>
      <c r="B59" s="260">
        <v>100</v>
      </c>
      <c r="C59" s="236"/>
      <c r="D59" s="317" t="s">
        <v>83</v>
      </c>
      <c r="E59" s="318" t="s">
        <v>55</v>
      </c>
      <c r="F59" s="318" t="s">
        <v>56</v>
      </c>
      <c r="G59" s="318" t="s">
        <v>84</v>
      </c>
      <c r="H59" s="263" t="s">
        <v>85</v>
      </c>
      <c r="L59" s="249"/>
    </row>
    <row r="60" spans="1:12" s="14" customFormat="1" ht="26.25" customHeight="1" x14ac:dyDescent="0.4">
      <c r="A60" s="261" t="s">
        <v>86</v>
      </c>
      <c r="B60" s="262">
        <v>5</v>
      </c>
      <c r="C60" s="444" t="s">
        <v>87</v>
      </c>
      <c r="D60" s="447">
        <v>779.89</v>
      </c>
      <c r="E60" s="319">
        <v>1</v>
      </c>
      <c r="F60" s="320">
        <v>95597843</v>
      </c>
      <c r="G60" s="406">
        <f>IF(ISBLANK(F60),"-",(F60/$D$50*$D$47*$B$68)*($B$57/$D$60))</f>
        <v>17.681408090750811</v>
      </c>
      <c r="H60" s="321">
        <f t="shared" ref="H60:H71" si="0">IF(ISBLANK(F60),"-",G60/$B$56)</f>
        <v>0.88407040453754049</v>
      </c>
      <c r="L60" s="249"/>
    </row>
    <row r="61" spans="1:12" s="14" customFormat="1" ht="26.25" customHeight="1" x14ac:dyDescent="0.4">
      <c r="A61" s="261" t="s">
        <v>88</v>
      </c>
      <c r="B61" s="262">
        <v>50</v>
      </c>
      <c r="C61" s="445"/>
      <c r="D61" s="448"/>
      <c r="E61" s="322">
        <v>2</v>
      </c>
      <c r="F61" s="274">
        <v>95913615</v>
      </c>
      <c r="G61" s="407">
        <f>IF(ISBLANK(F61),"-",(F61/$D$50*$D$47*$B$68)*($B$57/$D$60))</f>
        <v>17.739812061179645</v>
      </c>
      <c r="H61" s="323">
        <f t="shared" si="0"/>
        <v>0.88699060305898225</v>
      </c>
      <c r="L61" s="249"/>
    </row>
    <row r="62" spans="1:12" s="14" customFormat="1" ht="26.25" customHeight="1" x14ac:dyDescent="0.4">
      <c r="A62" s="261" t="s">
        <v>89</v>
      </c>
      <c r="B62" s="262">
        <v>1</v>
      </c>
      <c r="C62" s="445"/>
      <c r="D62" s="448"/>
      <c r="E62" s="322">
        <v>3</v>
      </c>
      <c r="F62" s="324">
        <v>95906925</v>
      </c>
      <c r="G62" s="407">
        <f>IF(ISBLANK(F62),"-",(F62/$D$50*$D$47*$B$68)*($B$57/$D$60))</f>
        <v>17.738574704599046</v>
      </c>
      <c r="H62" s="323">
        <f t="shared" si="0"/>
        <v>0.8869287352299523</v>
      </c>
      <c r="L62" s="249"/>
    </row>
    <row r="63" spans="1:12" ht="27" customHeight="1" x14ac:dyDescent="0.4">
      <c r="A63" s="261" t="s">
        <v>90</v>
      </c>
      <c r="B63" s="262">
        <v>1</v>
      </c>
      <c r="C63" s="446"/>
      <c r="D63" s="449"/>
      <c r="E63" s="325">
        <v>4</v>
      </c>
      <c r="F63" s="326"/>
      <c r="G63" s="407" t="str">
        <f>IF(ISBLANK(F63),"-",(F63/$D$50*$D$47*$B$68)*($B$57/$D$60))</f>
        <v>-</v>
      </c>
      <c r="H63" s="323" t="str">
        <f t="shared" si="0"/>
        <v>-</v>
      </c>
    </row>
    <row r="64" spans="1:12" ht="26.25" customHeight="1" x14ac:dyDescent="0.4">
      <c r="A64" s="261" t="s">
        <v>91</v>
      </c>
      <c r="B64" s="262">
        <v>1</v>
      </c>
      <c r="C64" s="444" t="s">
        <v>92</v>
      </c>
      <c r="D64" s="447">
        <v>779.53</v>
      </c>
      <c r="E64" s="319">
        <v>1</v>
      </c>
      <c r="F64" s="320">
        <v>94902871</v>
      </c>
      <c r="G64" s="408">
        <f>IF(ISBLANK(F64),"-",(F64/$D$50*$D$47*$B$68)*($B$57/$D$64))</f>
        <v>17.560974960356877</v>
      </c>
      <c r="H64" s="327">
        <f t="shared" si="0"/>
        <v>0.87804874801784383</v>
      </c>
    </row>
    <row r="65" spans="1:8" ht="26.25" customHeight="1" x14ac:dyDescent="0.4">
      <c r="A65" s="261" t="s">
        <v>93</v>
      </c>
      <c r="B65" s="262">
        <v>1</v>
      </c>
      <c r="C65" s="445"/>
      <c r="D65" s="448"/>
      <c r="E65" s="322">
        <v>2</v>
      </c>
      <c r="F65" s="274">
        <v>94770109</v>
      </c>
      <c r="G65" s="409">
        <f>IF(ISBLANK(F65),"-",(F65/$D$50*$D$47*$B$68)*($B$57/$D$64))</f>
        <v>17.536408473240936</v>
      </c>
      <c r="H65" s="328">
        <f t="shared" si="0"/>
        <v>0.87682042366204682</v>
      </c>
    </row>
    <row r="66" spans="1:8" ht="26.25" customHeight="1" x14ac:dyDescent="0.4">
      <c r="A66" s="261" t="s">
        <v>94</v>
      </c>
      <c r="B66" s="262">
        <v>1</v>
      </c>
      <c r="C66" s="445"/>
      <c r="D66" s="448"/>
      <c r="E66" s="322">
        <v>3</v>
      </c>
      <c r="F66" s="274">
        <v>95906925</v>
      </c>
      <c r="G66" s="409">
        <f>IF(ISBLANK(F66),"-",(F66/$D$50*$D$47*$B$68)*($B$57/$D$64))</f>
        <v>17.746766675265544</v>
      </c>
      <c r="H66" s="328">
        <f t="shared" si="0"/>
        <v>0.8873383337632772</v>
      </c>
    </row>
    <row r="67" spans="1:8" ht="27" customHeight="1" x14ac:dyDescent="0.4">
      <c r="A67" s="261" t="s">
        <v>95</v>
      </c>
      <c r="B67" s="262">
        <v>1</v>
      </c>
      <c r="C67" s="446"/>
      <c r="D67" s="449"/>
      <c r="E67" s="325">
        <v>4</v>
      </c>
      <c r="F67" s="326"/>
      <c r="G67" s="410" t="str">
        <f>IF(ISBLANK(F67),"-",(F67/$D$50*$D$47*$B$68)*($B$57/$D$64))</f>
        <v>-</v>
      </c>
      <c r="H67" s="329" t="str">
        <f t="shared" si="0"/>
        <v>-</v>
      </c>
    </row>
    <row r="68" spans="1:8" ht="26.25" customHeight="1" x14ac:dyDescent="0.4">
      <c r="A68" s="261" t="s">
        <v>96</v>
      </c>
      <c r="B68" s="330">
        <f>(B67/B66)*(B65/B64)*(B63/B62)*(B61/B60)*B59</f>
        <v>1000</v>
      </c>
      <c r="C68" s="444" t="s">
        <v>97</v>
      </c>
      <c r="D68" s="447">
        <v>783.32</v>
      </c>
      <c r="E68" s="319">
        <v>1</v>
      </c>
      <c r="F68" s="320">
        <v>96057036</v>
      </c>
      <c r="G68" s="408">
        <f>IF(ISBLANK(F68),"-",(F68/$D$50*$D$47*$B$68)*($B$57/$D$68))</f>
        <v>17.688543448766406</v>
      </c>
      <c r="H68" s="323">
        <f t="shared" si="0"/>
        <v>0.88442717243832036</v>
      </c>
    </row>
    <row r="69" spans="1:8" ht="27" customHeight="1" x14ac:dyDescent="0.4">
      <c r="A69" s="309" t="s">
        <v>98</v>
      </c>
      <c r="B69" s="331">
        <f>(D47*B68)/B56*B57</f>
        <v>780</v>
      </c>
      <c r="C69" s="445"/>
      <c r="D69" s="448"/>
      <c r="E69" s="322">
        <v>2</v>
      </c>
      <c r="F69" s="274">
        <v>95690374</v>
      </c>
      <c r="G69" s="409">
        <f>IF(ISBLANK(F69),"-",(F69/$D$50*$D$47*$B$68)*($B$57/$D$68))</f>
        <v>17.621024014604277</v>
      </c>
      <c r="H69" s="323">
        <f t="shared" si="0"/>
        <v>0.88105120073021381</v>
      </c>
    </row>
    <row r="70" spans="1:8" ht="26.25" customHeight="1" x14ac:dyDescent="0.4">
      <c r="A70" s="457" t="s">
        <v>71</v>
      </c>
      <c r="B70" s="458"/>
      <c r="C70" s="445"/>
      <c r="D70" s="448"/>
      <c r="E70" s="322">
        <v>3</v>
      </c>
      <c r="F70" s="274">
        <v>95843042</v>
      </c>
      <c r="G70" s="409">
        <f>IF(ISBLANK(F70),"-",(F70/$D$50*$D$47*$B$68)*($B$57/$D$68))</f>
        <v>17.64913725506733</v>
      </c>
      <c r="H70" s="323">
        <f t="shared" si="0"/>
        <v>0.88245686275336654</v>
      </c>
    </row>
    <row r="71" spans="1:8" ht="27" customHeight="1" x14ac:dyDescent="0.4">
      <c r="A71" s="459"/>
      <c r="B71" s="460"/>
      <c r="C71" s="456"/>
      <c r="D71" s="449"/>
      <c r="E71" s="325">
        <v>4</v>
      </c>
      <c r="F71" s="326"/>
      <c r="G71" s="410" t="str">
        <f>IF(ISBLANK(F71),"-",(F71/$D$50*$D$47*$B$68)*($B$57/$D$68))</f>
        <v>-</v>
      </c>
      <c r="H71" s="332" t="str">
        <f t="shared" si="0"/>
        <v>-</v>
      </c>
    </row>
    <row r="72" spans="1:8" ht="26.25" customHeight="1" x14ac:dyDescent="0.4">
      <c r="A72" s="333"/>
      <c r="B72" s="333"/>
      <c r="C72" s="333"/>
      <c r="D72" s="333"/>
      <c r="E72" s="333"/>
      <c r="F72" s="335" t="s">
        <v>64</v>
      </c>
      <c r="G72" s="415">
        <f>AVERAGE(G60:G71)</f>
        <v>17.662516631536764</v>
      </c>
      <c r="H72" s="336">
        <f>AVERAGE(H60:H71)</f>
        <v>0.88312583157683822</v>
      </c>
    </row>
    <row r="73" spans="1:8" ht="26.25" customHeight="1" x14ac:dyDescent="0.4">
      <c r="C73" s="333"/>
      <c r="D73" s="333"/>
      <c r="E73" s="333"/>
      <c r="F73" s="337" t="s">
        <v>77</v>
      </c>
      <c r="G73" s="411">
        <f>STDEV(G60:G71)/G72</f>
        <v>4.3858315383206213E-3</v>
      </c>
      <c r="H73" s="411">
        <f>STDEV(H60:H71)/H72</f>
        <v>4.3858315383206231E-3</v>
      </c>
    </row>
    <row r="74" spans="1:8" ht="27" customHeight="1" x14ac:dyDescent="0.4">
      <c r="A74" s="333"/>
      <c r="B74" s="333"/>
      <c r="C74" s="334"/>
      <c r="D74" s="334"/>
      <c r="E74" s="338"/>
      <c r="F74" s="339" t="s">
        <v>20</v>
      </c>
      <c r="G74" s="340">
        <f>COUNT(G60:G71)</f>
        <v>9</v>
      </c>
      <c r="H74" s="340">
        <f>COUNT(H60:H71)</f>
        <v>9</v>
      </c>
    </row>
    <row r="76" spans="1:8" ht="26.25" customHeight="1" x14ac:dyDescent="0.4">
      <c r="A76" s="245" t="s">
        <v>99</v>
      </c>
      <c r="B76" s="341" t="s">
        <v>100</v>
      </c>
      <c r="C76" s="452" t="str">
        <f>B20</f>
        <v>Trimethoprim B.P, Sulfadiazine B.P</v>
      </c>
      <c r="D76" s="452"/>
      <c r="E76" s="342" t="s">
        <v>101</v>
      </c>
      <c r="F76" s="342"/>
      <c r="G76" s="343">
        <f>H72</f>
        <v>0.88312583157683822</v>
      </c>
      <c r="H76" s="344"/>
    </row>
    <row r="77" spans="1:8" ht="18.75" x14ac:dyDescent="0.3">
      <c r="A77" s="244" t="s">
        <v>102</v>
      </c>
      <c r="B77" s="244" t="s">
        <v>103</v>
      </c>
    </row>
    <row r="78" spans="1:8" ht="18.75" x14ac:dyDescent="0.3">
      <c r="A78" s="244"/>
      <c r="B78" s="244"/>
    </row>
    <row r="79" spans="1:8" ht="26.25" customHeight="1" x14ac:dyDescent="0.4">
      <c r="A79" s="245" t="s">
        <v>4</v>
      </c>
      <c r="B79" s="438"/>
      <c r="C79" s="438"/>
    </row>
    <row r="80" spans="1:8" ht="26.25" customHeight="1" x14ac:dyDescent="0.4">
      <c r="A80" s="246" t="s">
        <v>41</v>
      </c>
      <c r="B80" s="438"/>
      <c r="C80" s="438"/>
    </row>
    <row r="81" spans="1:12" ht="27" customHeight="1" x14ac:dyDescent="0.4">
      <c r="A81" s="246" t="s">
        <v>6</v>
      </c>
      <c r="B81" s="345"/>
    </row>
    <row r="82" spans="1:12" s="14" customFormat="1" ht="27" customHeight="1" x14ac:dyDescent="0.4">
      <c r="A82" s="246" t="s">
        <v>42</v>
      </c>
      <c r="B82" s="248"/>
      <c r="C82" s="429" t="s">
        <v>43</v>
      </c>
      <c r="D82" s="430"/>
      <c r="E82" s="430"/>
      <c r="F82" s="430"/>
      <c r="G82" s="431"/>
      <c r="I82" s="249"/>
      <c r="J82" s="249"/>
      <c r="K82" s="249"/>
      <c r="L82" s="249"/>
    </row>
    <row r="83" spans="1:12" s="14" customFormat="1" ht="19.5" customHeight="1" x14ac:dyDescent="0.3">
      <c r="A83" s="246" t="s">
        <v>44</v>
      </c>
      <c r="B83" s="250">
        <f>B81-B82</f>
        <v>0</v>
      </c>
      <c r="C83" s="251"/>
      <c r="D83" s="251"/>
      <c r="E83" s="251"/>
      <c r="F83" s="251"/>
      <c r="G83" s="252"/>
      <c r="I83" s="249"/>
      <c r="J83" s="249"/>
      <c r="K83" s="249"/>
      <c r="L83" s="249"/>
    </row>
    <row r="84" spans="1:12" s="14" customFormat="1" ht="27" customHeight="1" x14ac:dyDescent="0.4">
      <c r="A84" s="246" t="s">
        <v>45</v>
      </c>
      <c r="B84" s="253"/>
      <c r="C84" s="432" t="s">
        <v>104</v>
      </c>
      <c r="D84" s="433"/>
      <c r="E84" s="433"/>
      <c r="F84" s="433"/>
      <c r="G84" s="433"/>
      <c r="H84" s="434"/>
      <c r="I84" s="249"/>
      <c r="J84" s="249"/>
      <c r="K84" s="249"/>
      <c r="L84" s="249"/>
    </row>
    <row r="85" spans="1:12" s="14" customFormat="1" ht="27" customHeight="1" x14ac:dyDescent="0.4">
      <c r="A85" s="246" t="s">
        <v>47</v>
      </c>
      <c r="B85" s="253"/>
      <c r="C85" s="432" t="s">
        <v>105</v>
      </c>
      <c r="D85" s="433"/>
      <c r="E85" s="433"/>
      <c r="F85" s="433"/>
      <c r="G85" s="433"/>
      <c r="H85" s="434"/>
      <c r="I85" s="249"/>
      <c r="J85" s="249"/>
      <c r="K85" s="249"/>
      <c r="L85" s="249"/>
    </row>
    <row r="86" spans="1:12" s="14" customFormat="1" ht="18.75" x14ac:dyDescent="0.3">
      <c r="A86" s="246"/>
      <c r="B86" s="256"/>
      <c r="C86" s="257"/>
      <c r="D86" s="257"/>
      <c r="E86" s="257"/>
      <c r="F86" s="257"/>
      <c r="G86" s="257"/>
      <c r="H86" s="257"/>
      <c r="I86" s="249"/>
      <c r="J86" s="249"/>
      <c r="K86" s="249"/>
      <c r="L86" s="249"/>
    </row>
    <row r="87" spans="1:12" s="14" customFormat="1" ht="18.75" x14ac:dyDescent="0.3">
      <c r="A87" s="246" t="s">
        <v>49</v>
      </c>
      <c r="B87" s="258" t="e">
        <f>B84/B85</f>
        <v>#DIV/0!</v>
      </c>
      <c r="C87" s="236" t="s">
        <v>50</v>
      </c>
      <c r="D87" s="236"/>
      <c r="E87" s="236"/>
      <c r="F87" s="236"/>
      <c r="G87" s="236"/>
      <c r="I87" s="249"/>
      <c r="J87" s="249"/>
      <c r="K87" s="249"/>
      <c r="L87" s="249"/>
    </row>
    <row r="88" spans="1:12" ht="19.5" customHeight="1" x14ac:dyDescent="0.3">
      <c r="A88" s="244"/>
      <c r="B88" s="244"/>
    </row>
    <row r="89" spans="1:12" ht="27" customHeight="1" x14ac:dyDescent="0.4">
      <c r="A89" s="259" t="s">
        <v>51</v>
      </c>
      <c r="B89" s="260"/>
      <c r="D89" s="346" t="s">
        <v>52</v>
      </c>
      <c r="E89" s="347"/>
      <c r="F89" s="435" t="s">
        <v>53</v>
      </c>
      <c r="G89" s="437"/>
    </row>
    <row r="90" spans="1:12" ht="27" customHeight="1" x14ac:dyDescent="0.4">
      <c r="A90" s="261" t="s">
        <v>54</v>
      </c>
      <c r="B90" s="262"/>
      <c r="C90" s="348" t="s">
        <v>55</v>
      </c>
      <c r="D90" s="264" t="s">
        <v>56</v>
      </c>
      <c r="E90" s="265" t="s">
        <v>57</v>
      </c>
      <c r="F90" s="264" t="s">
        <v>56</v>
      </c>
      <c r="G90" s="349" t="s">
        <v>57</v>
      </c>
      <c r="I90" s="267" t="s">
        <v>58</v>
      </c>
    </row>
    <row r="91" spans="1:12" ht="26.25" customHeight="1" x14ac:dyDescent="0.4">
      <c r="A91" s="261" t="s">
        <v>59</v>
      </c>
      <c r="B91" s="262"/>
      <c r="C91" s="350">
        <v>1</v>
      </c>
      <c r="D91" s="269"/>
      <c r="E91" s="270" t="str">
        <f>IF(ISBLANK(D91),"-",$D$101/$D$98*D91)</f>
        <v>-</v>
      </c>
      <c r="F91" s="269"/>
      <c r="G91" s="271" t="str">
        <f>IF(ISBLANK(F91),"-",$D$101/$F$98*F91)</f>
        <v>-</v>
      </c>
      <c r="I91" s="272"/>
    </row>
    <row r="92" spans="1:12" ht="26.25" customHeight="1" x14ac:dyDescent="0.4">
      <c r="A92" s="261" t="s">
        <v>60</v>
      </c>
      <c r="B92" s="262">
        <v>1</v>
      </c>
      <c r="C92" s="334">
        <v>2</v>
      </c>
      <c r="D92" s="274"/>
      <c r="E92" s="275" t="str">
        <f>IF(ISBLANK(D92),"-",$D$101/$D$98*D92)</f>
        <v>-</v>
      </c>
      <c r="F92" s="274"/>
      <c r="G92" s="276" t="str">
        <f>IF(ISBLANK(F92),"-",$D$101/$F$98*F92)</f>
        <v>-</v>
      </c>
      <c r="I92" s="439" t="e">
        <f>ABS((F96/D96*D95)-F95)/D95</f>
        <v>#DIV/0!</v>
      </c>
    </row>
    <row r="93" spans="1:12" ht="26.25" customHeight="1" x14ac:dyDescent="0.4">
      <c r="A93" s="261" t="s">
        <v>61</v>
      </c>
      <c r="B93" s="262">
        <v>1</v>
      </c>
      <c r="C93" s="334">
        <v>3</v>
      </c>
      <c r="D93" s="274"/>
      <c r="E93" s="275" t="str">
        <f>IF(ISBLANK(D93),"-",$D$101/$D$98*D93)</f>
        <v>-</v>
      </c>
      <c r="F93" s="274"/>
      <c r="G93" s="276" t="str">
        <f>IF(ISBLANK(F93),"-",$D$101/$F$98*F93)</f>
        <v>-</v>
      </c>
      <c r="I93" s="439"/>
    </row>
    <row r="94" spans="1:12" ht="27" customHeight="1" x14ac:dyDescent="0.4">
      <c r="A94" s="261" t="s">
        <v>62</v>
      </c>
      <c r="B94" s="262">
        <v>1</v>
      </c>
      <c r="C94" s="351">
        <v>4</v>
      </c>
      <c r="D94" s="279"/>
      <c r="E94" s="280" t="str">
        <f>IF(ISBLANK(D94),"-",$D$101/$D$98*D94)</f>
        <v>-</v>
      </c>
      <c r="F94" s="352"/>
      <c r="G94" s="281" t="str">
        <f>IF(ISBLANK(F94),"-",$D$101/$F$98*F94)</f>
        <v>-</v>
      </c>
      <c r="I94" s="282"/>
    </row>
    <row r="95" spans="1:12" ht="27" customHeight="1" x14ac:dyDescent="0.4">
      <c r="A95" s="261" t="s">
        <v>63</v>
      </c>
      <c r="B95" s="262">
        <v>1</v>
      </c>
      <c r="C95" s="353" t="s">
        <v>64</v>
      </c>
      <c r="D95" s="354" t="e">
        <f>AVERAGE(D91:D94)</f>
        <v>#DIV/0!</v>
      </c>
      <c r="E95" s="285" t="e">
        <f>AVERAGE(E91:E94)</f>
        <v>#DIV/0!</v>
      </c>
      <c r="F95" s="355" t="e">
        <f>AVERAGE(F91:F94)</f>
        <v>#DIV/0!</v>
      </c>
      <c r="G95" s="356" t="e">
        <f>AVERAGE(G91:G94)</f>
        <v>#DIV/0!</v>
      </c>
    </row>
    <row r="96" spans="1:12" ht="26.25" customHeight="1" x14ac:dyDescent="0.4">
      <c r="A96" s="261" t="s">
        <v>65</v>
      </c>
      <c r="B96" s="247">
        <v>1</v>
      </c>
      <c r="C96" s="357" t="s">
        <v>106</v>
      </c>
      <c r="D96" s="358"/>
      <c r="E96" s="277"/>
      <c r="F96" s="289"/>
    </row>
    <row r="97" spans="1:10" ht="26.25" customHeight="1" x14ac:dyDescent="0.4">
      <c r="A97" s="261" t="s">
        <v>67</v>
      </c>
      <c r="B97" s="247">
        <v>1</v>
      </c>
      <c r="C97" s="359" t="s">
        <v>107</v>
      </c>
      <c r="D97" s="360" t="e">
        <f>D96*$B$87</f>
        <v>#DIV/0!</v>
      </c>
      <c r="E97" s="292"/>
      <c r="F97" s="291" t="e">
        <f>F96*$B$87</f>
        <v>#DIV/0!</v>
      </c>
    </row>
    <row r="98" spans="1:10" ht="19.5" customHeight="1" x14ac:dyDescent="0.3">
      <c r="A98" s="261" t="s">
        <v>69</v>
      </c>
      <c r="B98" s="361" t="e">
        <f>(B97/B96)*(B95/B94)*(B93/B92)*(B91/B90)*B89</f>
        <v>#DIV/0!</v>
      </c>
      <c r="C98" s="359" t="s">
        <v>108</v>
      </c>
      <c r="D98" s="362" t="e">
        <f>D97*$B$83/100</f>
        <v>#DIV/0!</v>
      </c>
      <c r="E98" s="295"/>
      <c r="F98" s="294" t="e">
        <f>F97*$B$83/100</f>
        <v>#DIV/0!</v>
      </c>
    </row>
    <row r="99" spans="1:10" ht="19.5" customHeight="1" x14ac:dyDescent="0.3">
      <c r="A99" s="440" t="s">
        <v>71</v>
      </c>
      <c r="B99" s="454"/>
      <c r="C99" s="359" t="s">
        <v>109</v>
      </c>
      <c r="D99" s="363" t="e">
        <f>D98/$B$98</f>
        <v>#DIV/0!</v>
      </c>
      <c r="E99" s="295"/>
      <c r="F99" s="298" t="e">
        <f>F98/$B$98</f>
        <v>#DIV/0!</v>
      </c>
      <c r="G99" s="364"/>
      <c r="H99" s="287"/>
    </row>
    <row r="100" spans="1:10" ht="19.5" customHeight="1" x14ac:dyDescent="0.3">
      <c r="A100" s="442"/>
      <c r="B100" s="455"/>
      <c r="C100" s="359" t="s">
        <v>73</v>
      </c>
      <c r="D100" s="365" t="e">
        <f>$B$56/$B$116</f>
        <v>#DIV/0!</v>
      </c>
      <c r="F100" s="303"/>
      <c r="G100" s="366"/>
      <c r="H100" s="287"/>
    </row>
    <row r="101" spans="1:10" ht="18.75" x14ac:dyDescent="0.3">
      <c r="C101" s="359" t="s">
        <v>74</v>
      </c>
      <c r="D101" s="360" t="e">
        <f>D100*$B$98</f>
        <v>#DIV/0!</v>
      </c>
      <c r="F101" s="303"/>
      <c r="G101" s="364"/>
      <c r="H101" s="287"/>
    </row>
    <row r="102" spans="1:10" ht="19.5" customHeight="1" x14ac:dyDescent="0.3">
      <c r="C102" s="367" t="s">
        <v>75</v>
      </c>
      <c r="D102" s="368" t="e">
        <f>D101/B34</f>
        <v>#DIV/0!</v>
      </c>
      <c r="F102" s="307"/>
      <c r="G102" s="364"/>
      <c r="H102" s="287"/>
      <c r="J102" s="369"/>
    </row>
    <row r="103" spans="1:10" ht="18.75" x14ac:dyDescent="0.3">
      <c r="C103" s="370" t="s">
        <v>110</v>
      </c>
      <c r="D103" s="371" t="e">
        <f>AVERAGE(E91:E94,G91:G94)</f>
        <v>#DIV/0!</v>
      </c>
      <c r="F103" s="307"/>
      <c r="G103" s="372"/>
      <c r="H103" s="287"/>
      <c r="J103" s="373"/>
    </row>
    <row r="104" spans="1:10" ht="18.75" x14ac:dyDescent="0.3">
      <c r="C104" s="337" t="s">
        <v>77</v>
      </c>
      <c r="D104" s="374" t="e">
        <f>STDEV(E91:E94,G91:G94)/D103</f>
        <v>#DIV/0!</v>
      </c>
      <c r="F104" s="307"/>
      <c r="G104" s="364"/>
      <c r="H104" s="287"/>
      <c r="J104" s="373"/>
    </row>
    <row r="105" spans="1:10" ht="19.5" customHeight="1" x14ac:dyDescent="0.3">
      <c r="C105" s="339" t="s">
        <v>20</v>
      </c>
      <c r="D105" s="375">
        <f>COUNT(E91:E94,G91:G94)</f>
        <v>0</v>
      </c>
      <c r="F105" s="307"/>
      <c r="G105" s="364"/>
      <c r="H105" s="287"/>
      <c r="J105" s="373"/>
    </row>
    <row r="106" spans="1:10" ht="19.5" customHeight="1" x14ac:dyDescent="0.3">
      <c r="A106" s="311"/>
      <c r="B106" s="311"/>
      <c r="C106" s="311"/>
      <c r="D106" s="311"/>
      <c r="E106" s="311"/>
    </row>
    <row r="107" spans="1:10" ht="26.25" customHeight="1" x14ac:dyDescent="0.4">
      <c r="A107" s="259" t="s">
        <v>111</v>
      </c>
      <c r="B107" s="260"/>
      <c r="C107" s="376" t="s">
        <v>112</v>
      </c>
      <c r="D107" s="377" t="s">
        <v>56</v>
      </c>
      <c r="E107" s="378" t="s">
        <v>113</v>
      </c>
      <c r="F107" s="379" t="s">
        <v>114</v>
      </c>
    </row>
    <row r="108" spans="1:10" ht="26.25" customHeight="1" x14ac:dyDescent="0.4">
      <c r="A108" s="261" t="s">
        <v>115</v>
      </c>
      <c r="B108" s="262"/>
      <c r="C108" s="380">
        <v>1</v>
      </c>
      <c r="D108" s="381"/>
      <c r="E108" s="412" t="str">
        <f t="shared" ref="E108:E113" si="1">IF(ISBLANK(D108),"-",D108/$D$103*$D$100*$B$116)</f>
        <v>-</v>
      </c>
      <c r="F108" s="382" t="str">
        <f t="shared" ref="F108:F113" si="2">IF(ISBLANK(D108), "-", E108/$B$56)</f>
        <v>-</v>
      </c>
    </row>
    <row r="109" spans="1:10" ht="26.25" customHeight="1" x14ac:dyDescent="0.4">
      <c r="A109" s="261" t="s">
        <v>88</v>
      </c>
      <c r="B109" s="262"/>
      <c r="C109" s="380">
        <v>2</v>
      </c>
      <c r="D109" s="381"/>
      <c r="E109" s="413" t="str">
        <f t="shared" si="1"/>
        <v>-</v>
      </c>
      <c r="F109" s="383" t="str">
        <f t="shared" si="2"/>
        <v>-</v>
      </c>
    </row>
    <row r="110" spans="1:10" ht="26.25" customHeight="1" x14ac:dyDescent="0.4">
      <c r="A110" s="261" t="s">
        <v>89</v>
      </c>
      <c r="B110" s="262">
        <v>1</v>
      </c>
      <c r="C110" s="380">
        <v>3</v>
      </c>
      <c r="D110" s="381"/>
      <c r="E110" s="413" t="str">
        <f t="shared" si="1"/>
        <v>-</v>
      </c>
      <c r="F110" s="383" t="str">
        <f t="shared" si="2"/>
        <v>-</v>
      </c>
    </row>
    <row r="111" spans="1:10" ht="26.25" customHeight="1" x14ac:dyDescent="0.4">
      <c r="A111" s="261" t="s">
        <v>90</v>
      </c>
      <c r="B111" s="262">
        <v>1</v>
      </c>
      <c r="C111" s="380">
        <v>4</v>
      </c>
      <c r="D111" s="381"/>
      <c r="E111" s="413" t="str">
        <f t="shared" si="1"/>
        <v>-</v>
      </c>
      <c r="F111" s="383" t="str">
        <f t="shared" si="2"/>
        <v>-</v>
      </c>
    </row>
    <row r="112" spans="1:10" ht="26.25" customHeight="1" x14ac:dyDescent="0.4">
      <c r="A112" s="261" t="s">
        <v>91</v>
      </c>
      <c r="B112" s="262">
        <v>1</v>
      </c>
      <c r="C112" s="380">
        <v>5</v>
      </c>
      <c r="D112" s="381"/>
      <c r="E112" s="413" t="str">
        <f t="shared" si="1"/>
        <v>-</v>
      </c>
      <c r="F112" s="383" t="str">
        <f t="shared" si="2"/>
        <v>-</v>
      </c>
    </row>
    <row r="113" spans="1:10" ht="26.25" customHeight="1" x14ac:dyDescent="0.4">
      <c r="A113" s="261" t="s">
        <v>93</v>
      </c>
      <c r="B113" s="262">
        <v>1</v>
      </c>
      <c r="C113" s="384">
        <v>6</v>
      </c>
      <c r="D113" s="385"/>
      <c r="E113" s="414" t="str">
        <f t="shared" si="1"/>
        <v>-</v>
      </c>
      <c r="F113" s="386" t="str">
        <f t="shared" si="2"/>
        <v>-</v>
      </c>
    </row>
    <row r="114" spans="1:10" ht="26.25" customHeight="1" x14ac:dyDescent="0.4">
      <c r="A114" s="261" t="s">
        <v>94</v>
      </c>
      <c r="B114" s="262">
        <v>1</v>
      </c>
      <c r="C114" s="380"/>
      <c r="D114" s="334"/>
      <c r="E114" s="235"/>
      <c r="F114" s="387"/>
    </row>
    <row r="115" spans="1:10" ht="26.25" customHeight="1" x14ac:dyDescent="0.4">
      <c r="A115" s="261" t="s">
        <v>95</v>
      </c>
      <c r="B115" s="262">
        <v>1</v>
      </c>
      <c r="C115" s="380"/>
      <c r="D115" s="388" t="s">
        <v>64</v>
      </c>
      <c r="E115" s="416" t="e">
        <f>AVERAGE(E108:E113)</f>
        <v>#DIV/0!</v>
      </c>
      <c r="F115" s="389" t="e">
        <f>AVERAGE(F108:F113)</f>
        <v>#DIV/0!</v>
      </c>
    </row>
    <row r="116" spans="1:10" ht="27" customHeight="1" x14ac:dyDescent="0.4">
      <c r="A116" s="261" t="s">
        <v>96</v>
      </c>
      <c r="B116" s="293" t="e">
        <f>(B115/B114)*(B113/B112)*(B111/B110)*(B109/B108)*B107</f>
        <v>#DIV/0!</v>
      </c>
      <c r="C116" s="390"/>
      <c r="D116" s="353" t="s">
        <v>77</v>
      </c>
      <c r="E116" s="391" t="e">
        <f>STDEV(E108:E113)/E115</f>
        <v>#DIV/0!</v>
      </c>
      <c r="F116" s="391" t="e">
        <f>STDEV(F108:F113)/F115</f>
        <v>#DIV/0!</v>
      </c>
      <c r="I116" s="235"/>
    </row>
    <row r="117" spans="1:10" ht="27" customHeight="1" x14ac:dyDescent="0.4">
      <c r="A117" s="440" t="s">
        <v>71</v>
      </c>
      <c r="B117" s="441"/>
      <c r="C117" s="392"/>
      <c r="D117" s="393" t="s">
        <v>20</v>
      </c>
      <c r="E117" s="394">
        <f>COUNT(E108:E113)</f>
        <v>0</v>
      </c>
      <c r="F117" s="394">
        <f>COUNT(F108:F113)</f>
        <v>0</v>
      </c>
      <c r="I117" s="235"/>
      <c r="J117" s="373"/>
    </row>
    <row r="118" spans="1:10" ht="19.5" customHeight="1" x14ac:dyDescent="0.3">
      <c r="A118" s="442"/>
      <c r="B118" s="443"/>
      <c r="C118" s="235"/>
      <c r="D118" s="235"/>
      <c r="E118" s="235"/>
      <c r="F118" s="334"/>
      <c r="G118" s="235"/>
      <c r="H118" s="235"/>
      <c r="I118" s="235"/>
    </row>
    <row r="119" spans="1:10" ht="18.75" x14ac:dyDescent="0.3">
      <c r="A119" s="403"/>
      <c r="B119" s="257"/>
      <c r="C119" s="235"/>
      <c r="D119" s="235"/>
      <c r="E119" s="235"/>
      <c r="F119" s="334"/>
      <c r="G119" s="235"/>
      <c r="H119" s="235"/>
      <c r="I119" s="235"/>
    </row>
    <row r="120" spans="1:10" ht="26.25" customHeight="1" x14ac:dyDescent="0.4">
      <c r="A120" s="245" t="s">
        <v>99</v>
      </c>
      <c r="B120" s="341" t="s">
        <v>116</v>
      </c>
      <c r="C120" s="452" t="str">
        <f>B20</f>
        <v>Trimethoprim B.P, Sulfadiazine B.P</v>
      </c>
      <c r="D120" s="452"/>
      <c r="E120" s="342" t="s">
        <v>117</v>
      </c>
      <c r="F120" s="342"/>
      <c r="G120" s="343" t="e">
        <f>F115</f>
        <v>#DIV/0!</v>
      </c>
      <c r="H120" s="235"/>
      <c r="I120" s="235"/>
    </row>
    <row r="121" spans="1:10" ht="19.5" customHeight="1" x14ac:dyDescent="0.3">
      <c r="A121" s="395"/>
      <c r="B121" s="395"/>
      <c r="C121" s="396"/>
      <c r="D121" s="396"/>
      <c r="E121" s="396"/>
      <c r="F121" s="396"/>
      <c r="G121" s="396"/>
      <c r="H121" s="396"/>
    </row>
    <row r="122" spans="1:10" ht="18.75" x14ac:dyDescent="0.3">
      <c r="B122" s="453" t="s">
        <v>26</v>
      </c>
      <c r="C122" s="453"/>
      <c r="E122" s="348" t="s">
        <v>27</v>
      </c>
      <c r="F122" s="397"/>
      <c r="G122" s="453" t="s">
        <v>28</v>
      </c>
      <c r="H122" s="453"/>
    </row>
    <row r="123" spans="1:10" ht="69.95" customHeight="1" x14ac:dyDescent="0.3">
      <c r="A123" s="398" t="s">
        <v>29</v>
      </c>
      <c r="B123" s="399"/>
      <c r="C123" s="399"/>
      <c r="E123" s="399"/>
      <c r="F123" s="235"/>
      <c r="G123" s="400"/>
      <c r="H123" s="400"/>
    </row>
    <row r="124" spans="1:10" ht="69.95" customHeight="1" x14ac:dyDescent="0.3">
      <c r="A124" s="398" t="s">
        <v>30</v>
      </c>
      <c r="B124" s="401"/>
      <c r="C124" s="401"/>
      <c r="E124" s="401"/>
      <c r="F124" s="235"/>
      <c r="G124" s="402"/>
      <c r="H124" s="402"/>
    </row>
    <row r="125" spans="1:10" ht="18.75" x14ac:dyDescent="0.3">
      <c r="A125" s="333"/>
      <c r="B125" s="333"/>
      <c r="C125" s="334"/>
      <c r="D125" s="334"/>
      <c r="E125" s="334"/>
      <c r="F125" s="338"/>
      <c r="G125" s="334"/>
      <c r="H125" s="334"/>
      <c r="I125" s="235"/>
    </row>
    <row r="126" spans="1:10" ht="18.75" x14ac:dyDescent="0.3">
      <c r="A126" s="333"/>
      <c r="B126" s="333"/>
      <c r="C126" s="334"/>
      <c r="D126" s="334"/>
      <c r="E126" s="334"/>
      <c r="F126" s="338"/>
      <c r="G126" s="334"/>
      <c r="H126" s="334"/>
      <c r="I126" s="235"/>
    </row>
    <row r="127" spans="1:10" ht="18.75" x14ac:dyDescent="0.3">
      <c r="A127" s="333"/>
      <c r="B127" s="333"/>
      <c r="C127" s="334"/>
      <c r="D127" s="334"/>
      <c r="E127" s="334"/>
      <c r="F127" s="338"/>
      <c r="G127" s="334"/>
      <c r="H127" s="334"/>
      <c r="I127" s="235"/>
    </row>
    <row r="128" spans="1:10" ht="18.75" x14ac:dyDescent="0.3">
      <c r="A128" s="333"/>
      <c r="B128" s="333"/>
      <c r="C128" s="334"/>
      <c r="D128" s="334"/>
      <c r="E128" s="334"/>
      <c r="F128" s="338"/>
      <c r="G128" s="334"/>
      <c r="H128" s="334"/>
      <c r="I128" s="235"/>
    </row>
    <row r="129" spans="1:9" ht="18.75" x14ac:dyDescent="0.3">
      <c r="A129" s="333"/>
      <c r="B129" s="333"/>
      <c r="C129" s="334"/>
      <c r="D129" s="334"/>
      <c r="E129" s="334"/>
      <c r="F129" s="338"/>
      <c r="G129" s="334"/>
      <c r="H129" s="334"/>
      <c r="I129" s="235"/>
    </row>
    <row r="130" spans="1:9" ht="18.75" x14ac:dyDescent="0.3">
      <c r="A130" s="333"/>
      <c r="B130" s="333"/>
      <c r="C130" s="334"/>
      <c r="D130" s="334"/>
      <c r="E130" s="334"/>
      <c r="F130" s="338"/>
      <c r="G130" s="334"/>
      <c r="H130" s="334"/>
      <c r="I130" s="235"/>
    </row>
    <row r="131" spans="1:9" ht="18.75" x14ac:dyDescent="0.3">
      <c r="A131" s="333"/>
      <c r="B131" s="333"/>
      <c r="C131" s="334"/>
      <c r="D131" s="334"/>
      <c r="E131" s="334"/>
      <c r="F131" s="338"/>
      <c r="G131" s="334"/>
      <c r="H131" s="334"/>
      <c r="I131" s="235"/>
    </row>
    <row r="132" spans="1:9" ht="18.75" x14ac:dyDescent="0.3">
      <c r="A132" s="333"/>
      <c r="B132" s="333"/>
      <c r="C132" s="334"/>
      <c r="D132" s="334"/>
      <c r="E132" s="334"/>
      <c r="F132" s="338"/>
      <c r="G132" s="334"/>
      <c r="H132" s="334"/>
      <c r="I132" s="235"/>
    </row>
    <row r="133" spans="1:9" ht="18.75" x14ac:dyDescent="0.3">
      <c r="A133" s="333"/>
      <c r="B133" s="333"/>
      <c r="C133" s="334"/>
      <c r="D133" s="334"/>
      <c r="E133" s="334"/>
      <c r="F133" s="338"/>
      <c r="G133" s="334"/>
      <c r="H133" s="334"/>
      <c r="I133" s="235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A15" sqref="A15:G62"/>
    </sheetView>
  </sheetViews>
  <sheetFormatPr defaultRowHeight="13.5" x14ac:dyDescent="0.25"/>
  <cols>
    <col min="1" max="1" width="27.5703125" style="364" customWidth="1"/>
    <col min="2" max="2" width="20.42578125" style="364" customWidth="1"/>
    <col min="3" max="3" width="31.85546875" style="364" customWidth="1"/>
    <col min="4" max="4" width="25.85546875" style="364" customWidth="1"/>
    <col min="5" max="5" width="25.7109375" style="364" customWidth="1"/>
    <col min="6" max="6" width="23.140625" style="364" customWidth="1"/>
    <col min="7" max="7" width="28.42578125" style="364" customWidth="1"/>
    <col min="8" max="8" width="21.5703125" style="364" customWidth="1"/>
    <col min="9" max="9" width="9.140625" style="36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20" t="s">
        <v>0</v>
      </c>
      <c r="B15" s="420"/>
      <c r="C15" s="420"/>
      <c r="D15" s="420"/>
      <c r="E15" s="420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364" t="s">
        <v>120</v>
      </c>
      <c r="C18" s="36"/>
      <c r="D18" s="36"/>
      <c r="E18" s="36"/>
    </row>
    <row r="19" spans="1:5" ht="16.5" customHeight="1" x14ac:dyDescent="0.3">
      <c r="A19" s="11" t="s">
        <v>6</v>
      </c>
      <c r="B19" s="12" t="s">
        <v>121</v>
      </c>
      <c r="C19" s="36"/>
      <c r="D19" s="36"/>
      <c r="E19" s="36"/>
    </row>
    <row r="20" spans="1:5" ht="16.5" customHeight="1" x14ac:dyDescent="0.3">
      <c r="A20" s="8" t="s">
        <v>8</v>
      </c>
      <c r="B20" s="12">
        <v>9.82</v>
      </c>
      <c r="C20" s="36"/>
      <c r="D20" s="36"/>
      <c r="E20" s="36"/>
    </row>
    <row r="21" spans="1:5" ht="16.5" customHeight="1" x14ac:dyDescent="0.3">
      <c r="A21" s="8" t="s">
        <v>10</v>
      </c>
      <c r="B21" s="13">
        <f>B20/25*5/50</f>
        <v>3.9280000000000002E-2</v>
      </c>
      <c r="C21" s="36"/>
      <c r="D21" s="36"/>
      <c r="E21" s="36"/>
    </row>
    <row r="22" spans="1:5" ht="15.75" customHeight="1" x14ac:dyDescent="0.25">
      <c r="A22" s="36"/>
      <c r="B22" s="419">
        <v>42621.638368055559</v>
      </c>
      <c r="C22" s="36"/>
      <c r="D22" s="36"/>
      <c r="E22" s="36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98740220</v>
      </c>
      <c r="C24" s="18">
        <v>3412.7</v>
      </c>
      <c r="D24" s="19">
        <v>1.2</v>
      </c>
      <c r="E24" s="20">
        <v>3.1</v>
      </c>
    </row>
    <row r="25" spans="1:5" ht="16.5" customHeight="1" x14ac:dyDescent="0.3">
      <c r="A25" s="17">
        <v>2</v>
      </c>
      <c r="B25" s="18">
        <v>99363509</v>
      </c>
      <c r="C25" s="18">
        <v>3402.5</v>
      </c>
      <c r="D25" s="19">
        <v>1.2</v>
      </c>
      <c r="E25" s="19">
        <v>3.1</v>
      </c>
    </row>
    <row r="26" spans="1:5" ht="16.5" customHeight="1" x14ac:dyDescent="0.3">
      <c r="A26" s="17">
        <v>3</v>
      </c>
      <c r="B26" s="18">
        <v>99580034</v>
      </c>
      <c r="C26" s="18">
        <v>3402.3</v>
      </c>
      <c r="D26" s="19">
        <v>1.2</v>
      </c>
      <c r="E26" s="19">
        <v>3.1</v>
      </c>
    </row>
    <row r="27" spans="1:5" ht="16.5" customHeight="1" x14ac:dyDescent="0.3">
      <c r="A27" s="17">
        <v>4</v>
      </c>
      <c r="B27" s="18">
        <v>99909584</v>
      </c>
      <c r="C27" s="18">
        <v>3398</v>
      </c>
      <c r="D27" s="19">
        <v>1.2</v>
      </c>
      <c r="E27" s="19">
        <v>3.1</v>
      </c>
    </row>
    <row r="28" spans="1:5" ht="16.5" customHeight="1" x14ac:dyDescent="0.3">
      <c r="A28" s="17">
        <v>5</v>
      </c>
      <c r="B28" s="18">
        <v>99922659</v>
      </c>
      <c r="C28" s="18">
        <v>3415.8</v>
      </c>
      <c r="D28" s="19">
        <v>1.2</v>
      </c>
      <c r="E28" s="19">
        <v>3.1</v>
      </c>
    </row>
    <row r="29" spans="1:5" ht="16.5" customHeight="1" x14ac:dyDescent="0.3">
      <c r="A29" s="17">
        <v>6</v>
      </c>
      <c r="B29" s="21"/>
      <c r="C29" s="21"/>
      <c r="D29" s="22"/>
      <c r="E29" s="22"/>
    </row>
    <row r="30" spans="1:5" ht="16.5" customHeight="1" x14ac:dyDescent="0.3">
      <c r="A30" s="23" t="s">
        <v>18</v>
      </c>
      <c r="B30" s="24">
        <f>AVERAGE(B24:B29)</f>
        <v>99503201.200000003</v>
      </c>
      <c r="C30" s="25">
        <f>AVERAGE(C24:C29)</f>
        <v>3406.2599999999998</v>
      </c>
      <c r="D30" s="26">
        <f>AVERAGE(D24:D29)</f>
        <v>1.2</v>
      </c>
      <c r="E30" s="26">
        <f>AVERAGE(E24:E29)</f>
        <v>3.1</v>
      </c>
    </row>
    <row r="31" spans="1:5" ht="16.5" customHeight="1" x14ac:dyDescent="0.3">
      <c r="A31" s="27" t="s">
        <v>19</v>
      </c>
      <c r="B31" s="28">
        <f>(STDEV(B24:B29)/B30)</f>
        <v>4.8942460943135445E-3</v>
      </c>
      <c r="C31" s="29"/>
      <c r="D31" s="29"/>
      <c r="E31" s="30"/>
    </row>
    <row r="32" spans="1:5" s="364" customFormat="1" ht="16.5" customHeight="1" x14ac:dyDescent="0.3">
      <c r="A32" s="31" t="s">
        <v>20</v>
      </c>
      <c r="B32" s="32">
        <f>COUNT(B24:B29)</f>
        <v>5</v>
      </c>
      <c r="C32" s="33"/>
      <c r="D32" s="34"/>
      <c r="E32" s="35"/>
    </row>
    <row r="33" spans="1:5" s="364" customFormat="1" ht="15.75" customHeight="1" x14ac:dyDescent="0.25">
      <c r="A33" s="36"/>
      <c r="B33" s="36"/>
      <c r="C33" s="36"/>
      <c r="D33" s="36"/>
      <c r="E33" s="36"/>
    </row>
    <row r="34" spans="1:5" s="364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11"/>
      <c r="B35" s="40" t="s">
        <v>23</v>
      </c>
      <c r="C35" s="39"/>
      <c r="D35" s="39"/>
      <c r="E35" s="39"/>
    </row>
    <row r="36" spans="1:5" ht="16.5" customHeight="1" x14ac:dyDescent="0.3">
      <c r="A36" s="11"/>
      <c r="B36" s="40" t="s">
        <v>24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364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364" customFormat="1" ht="15.75" customHeight="1" x14ac:dyDescent="0.25">
      <c r="A54" s="36"/>
      <c r="B54" s="36"/>
      <c r="C54" s="36"/>
      <c r="D54" s="36"/>
      <c r="E54" s="36"/>
    </row>
    <row r="55" spans="1:7" s="364" customFormat="1" ht="16.5" customHeight="1" x14ac:dyDescent="0.3">
      <c r="A55" s="1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11"/>
      <c r="B56" s="40" t="s">
        <v>23</v>
      </c>
      <c r="C56" s="39"/>
      <c r="D56" s="39"/>
      <c r="E56" s="39"/>
    </row>
    <row r="57" spans="1:7" ht="16.5" customHeight="1" x14ac:dyDescent="0.3">
      <c r="A57" s="11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287"/>
      <c r="D58" s="43"/>
      <c r="F58" s="44"/>
      <c r="G58" s="44"/>
    </row>
    <row r="59" spans="1:7" ht="15" customHeight="1" x14ac:dyDescent="0.3">
      <c r="B59" s="421" t="s">
        <v>26</v>
      </c>
      <c r="C59" s="421"/>
      <c r="E59" s="418" t="s">
        <v>27</v>
      </c>
      <c r="F59" s="46"/>
      <c r="G59" s="418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</vt:lpstr>
      <vt:lpstr>Trimethoprim</vt:lpstr>
      <vt:lpstr>Sulfadiazine</vt:lpstr>
      <vt:lpstr>sulf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2016-09-07T10:30:49Z</cp:lastPrinted>
  <dcterms:created xsi:type="dcterms:W3CDTF">2005-07-05T10:19:27Z</dcterms:created>
  <dcterms:modified xsi:type="dcterms:W3CDTF">2016-09-07T10:48:56Z</dcterms:modified>
  <cp:category/>
</cp:coreProperties>
</file>