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7\November\"/>
    </mc:Choice>
  </mc:AlternateContent>
  <bookViews>
    <workbookView xWindow="0" yWindow="0" windowWidth="20490" windowHeight="8235" activeTab="1"/>
  </bookViews>
  <sheets>
    <sheet name="SST" sheetId="1" r:id="rId1"/>
    <sheet name="Trimethoprim 3" sheetId="8" r:id="rId2"/>
    <sheet name="Sulfadiazine 3" sheetId="9" r:id="rId3"/>
  </sheets>
  <definedNames>
    <definedName name="_xlnm.Print_Area" localSheetId="1">'Trimethoprim 3'!$A$1:$H$80</definedName>
  </definedNames>
  <calcPr calcId="162913"/>
</workbook>
</file>

<file path=xl/calcChain.xml><?xml version="1.0" encoding="utf-8"?>
<calcChain xmlns="http://schemas.openxmlformats.org/spreadsheetml/2006/main">
  <c r="B21" i="1" l="1"/>
  <c r="C75" i="9" l="1"/>
  <c r="H70" i="9"/>
  <c r="G70" i="9"/>
  <c r="B67" i="9"/>
  <c r="B68" i="9" s="1"/>
  <c r="H66" i="9"/>
  <c r="G66" i="9"/>
  <c r="H62" i="9"/>
  <c r="G62" i="9"/>
  <c r="E56" i="9"/>
  <c r="B55" i="9"/>
  <c r="B45" i="9"/>
  <c r="D48" i="9" s="1"/>
  <c r="F42" i="9"/>
  <c r="D42" i="9"/>
  <c r="G41" i="9"/>
  <c r="E41" i="9"/>
  <c r="B34" i="9"/>
  <c r="D44" i="9" s="1"/>
  <c r="B30" i="9"/>
  <c r="B19" i="1" s="1"/>
  <c r="C75" i="8"/>
  <c r="H70" i="8"/>
  <c r="G70" i="8"/>
  <c r="B67" i="8"/>
  <c r="B68" i="8" s="1"/>
  <c r="H66" i="8"/>
  <c r="G66" i="8"/>
  <c r="H62" i="8"/>
  <c r="G62" i="8"/>
  <c r="E56" i="8"/>
  <c r="B55" i="8"/>
  <c r="B45" i="8"/>
  <c r="D48" i="8" s="1"/>
  <c r="F42" i="8"/>
  <c r="D42" i="8"/>
  <c r="G41" i="8"/>
  <c r="E41" i="8"/>
  <c r="B34" i="8"/>
  <c r="D44" i="8" s="1"/>
  <c r="B30" i="8"/>
  <c r="B53" i="1"/>
  <c r="E51" i="1"/>
  <c r="D51" i="1"/>
  <c r="C51" i="1"/>
  <c r="B51" i="1"/>
  <c r="B52" i="1" s="1"/>
  <c r="B32" i="1"/>
  <c r="E30" i="1"/>
  <c r="D30" i="1"/>
  <c r="C30" i="1"/>
  <c r="B30" i="1"/>
  <c r="B31" i="1" s="1"/>
  <c r="D49" i="9" l="1"/>
  <c r="D49" i="8"/>
  <c r="D45" i="8"/>
  <c r="E39" i="8" s="1"/>
  <c r="D45" i="9"/>
  <c r="D46" i="8"/>
  <c r="F44" i="8"/>
  <c r="F45" i="8" s="1"/>
  <c r="F44" i="9"/>
  <c r="F45" i="9" s="1"/>
  <c r="G38" i="9" s="1"/>
  <c r="E40" i="8" l="1"/>
  <c r="E38" i="8"/>
  <c r="F46" i="8"/>
  <c r="G40" i="8"/>
  <c r="G39" i="8"/>
  <c r="G38" i="8"/>
  <c r="G40" i="9"/>
  <c r="D46" i="9"/>
  <c r="E39" i="9"/>
  <c r="E38" i="9"/>
  <c r="E40" i="9"/>
  <c r="F46" i="9"/>
  <c r="G39" i="9"/>
  <c r="E42" i="8" l="1"/>
  <c r="D52" i="8"/>
  <c r="G42" i="9"/>
  <c r="D50" i="8"/>
  <c r="G42" i="8"/>
  <c r="D50" i="9"/>
  <c r="G61" i="9" s="1"/>
  <c r="H61" i="9" s="1"/>
  <c r="D52" i="9"/>
  <c r="E42" i="9"/>
  <c r="D51" i="8" l="1"/>
  <c r="G68" i="8"/>
  <c r="H68" i="8" s="1"/>
  <c r="G59" i="8"/>
  <c r="H59" i="8" s="1"/>
  <c r="G64" i="8"/>
  <c r="H64" i="8" s="1"/>
  <c r="G65" i="8"/>
  <c r="H65" i="8" s="1"/>
  <c r="G63" i="8"/>
  <c r="H63" i="8" s="1"/>
  <c r="G67" i="8"/>
  <c r="H67" i="8" s="1"/>
  <c r="G60" i="8"/>
  <c r="H60" i="8" s="1"/>
  <c r="G61" i="8"/>
  <c r="H61" i="8" s="1"/>
  <c r="G69" i="8"/>
  <c r="H69" i="8" s="1"/>
  <c r="G69" i="9"/>
  <c r="H69" i="9" s="1"/>
  <c r="G65" i="9"/>
  <c r="H65" i="9" s="1"/>
  <c r="G60" i="9"/>
  <c r="H60" i="9" s="1"/>
  <c r="D51" i="9"/>
  <c r="G64" i="9"/>
  <c r="H64" i="9" s="1"/>
  <c r="G67" i="9"/>
  <c r="H67" i="9" s="1"/>
  <c r="G59" i="9"/>
  <c r="H59" i="9" s="1"/>
  <c r="G63" i="9"/>
  <c r="H63" i="9" s="1"/>
  <c r="G68" i="9"/>
  <c r="H68" i="9" s="1"/>
  <c r="H71" i="8" l="1"/>
  <c r="H73" i="8"/>
  <c r="H73" i="9"/>
  <c r="H71" i="9"/>
  <c r="G75" i="9" s="1"/>
  <c r="H72" i="8" l="1"/>
  <c r="G75" i="8"/>
  <c r="H72" i="9"/>
</calcChain>
</file>

<file path=xl/sharedStrings.xml><?xml version="1.0" encoding="utf-8"?>
<sst xmlns="http://schemas.openxmlformats.org/spreadsheetml/2006/main" count="237" uniqueCount="109">
  <si>
    <t>HPLC System Suitability Report</t>
  </si>
  <si>
    <t>Analysis Data</t>
  </si>
  <si>
    <t>Assay</t>
  </si>
  <si>
    <t>Sample(s)</t>
  </si>
  <si>
    <t>Reference Substance:</t>
  </si>
  <si>
    <t>BIOSULPHA -DS ORAL POWDER B.P (VET)</t>
  </si>
  <si>
    <t>% age Purity:</t>
  </si>
  <si>
    <t>NDQD2016061197</t>
  </si>
  <si>
    <t>Weight (mg):</t>
  </si>
  <si>
    <t>Standard Conc (mg/mL):</t>
  </si>
  <si>
    <t>2016-06-22 15:19:15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</si>
  <si>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</si>
  <si>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</si>
  <si>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</si>
  <si>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</si>
  <si>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</si>
  <si>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</si>
  <si>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</si>
  <si>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</si>
  <si>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</si>
  <si>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</si>
  <si>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</si>
  <si>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</si>
  <si>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</si>
  <si>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</si>
  <si>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</si>
  <si>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</si>
  <si>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</si>
  <si>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</si>
  <si>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</si>
  <si>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</si>
  <si>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</si>
  <si>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</si>
  <si>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</si>
  <si>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</si>
  <si>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</si>
  <si>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</si>
  <si>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</si>
  <si>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</si>
  <si>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</si>
  <si>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</si>
  <si>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</si>
  <si>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</si>
  <si>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</si>
  <si>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</si>
  <si>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</si>
  <si>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</si>
  <si>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</si>
  <si>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</si>
  <si>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</si>
  <si>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</si>
  <si>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</si>
  <si>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</si>
  <si>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</si>
  <si>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</si>
  <si>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</si>
  <si>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</si>
  <si>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</si>
  <si>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</si>
  <si>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</si>
  <si>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</si>
  <si>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</si>
  <si>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</si>
  <si>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</si>
  <si>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</si>
  <si>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</si>
  <si>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</si>
  <si>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</si>
  <si>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</si>
  <si>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</si>
  <si>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 xml:space="preserve">Label Claim: </t>
  </si>
  <si>
    <t>Determined Amt (mg)</t>
  </si>
  <si>
    <t>% Assay</t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</si>
  <si>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</si>
  <si>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</si>
  <si>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</si>
  <si>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</si>
  <si>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</si>
  <si>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</si>
  <si>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</si>
  <si>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</si>
  <si>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</si>
  <si>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</si>
  <si>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</si>
  <si>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Comment:</t>
  </si>
  <si>
    <t xml:space="preserve">The content of </t>
  </si>
  <si>
    <t xml:space="preserve">in the sample as a percentage of the stated  label claim is </t>
  </si>
  <si>
    <t>Amt of RS (mg):</t>
  </si>
  <si>
    <t>Amt of RS as free base (mg):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</si>
  <si>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</si>
  <si>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If correction for water content is NOT needed, enter 0</t>
  </si>
  <si>
    <t>Desired Concetration (mg/mL):</t>
  </si>
  <si>
    <t>Initial Sample dilution (mL):</t>
  </si>
  <si>
    <t>Initial Standard dilution (mL):</t>
  </si>
  <si>
    <t>Determination of Amoxicillin Content in Sample</t>
  </si>
  <si>
    <t>Each</t>
  </si>
  <si>
    <t>contains</t>
  </si>
  <si>
    <t>Sample Vol (mL)</t>
  </si>
  <si>
    <t>Desired Sample Volume (mL):</t>
  </si>
  <si>
    <t>BIOSULPHA-DS</t>
  </si>
  <si>
    <t>TRIMETHOPRIM</t>
  </si>
  <si>
    <t>Trimethoprim BP 4%W/W Sulfadiazine BP 20%W/W</t>
  </si>
  <si>
    <t>31-08-2017</t>
  </si>
  <si>
    <t>14-09-2017</t>
  </si>
  <si>
    <t>Trimethoprim</t>
  </si>
  <si>
    <t>T7-4</t>
  </si>
  <si>
    <t>SULFADIAZINE</t>
  </si>
  <si>
    <t>Trimethoprim BP 4%W/W Sulfadiazine 20%W/W</t>
  </si>
  <si>
    <t>Sulfadiazine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</si>
</sst>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\ &quot;mg&quot;"/>
    <numFmt numFmtId="171" formatCode="0\ &quot;g&quot;"/>
  </numFmts>
  <fonts count="2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i/>
      <sz val="14"/>
      <color rgb="FF000000"/>
      <name val="Arial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0" fillId="2" borderId="0"/>
  </cellStyleXfs>
  <cellXfs count="30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11" fillId="3" borderId="18" xfId="0" applyFont="1" applyFill="1" applyBorder="1" applyAlignment="1" applyProtection="1">
      <alignment horizontal="center"/>
      <protection locked="0"/>
    </xf>
    <xf numFmtId="169" fontId="8" fillId="2" borderId="19" xfId="0" applyNumberFormat="1" applyFont="1" applyFill="1" applyBorder="1" applyAlignment="1">
      <alignment horizontal="center"/>
    </xf>
    <xf numFmtId="0" fontId="11" fillId="3" borderId="38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9" fontId="8" fillId="2" borderId="21" xfId="0" applyNumberFormat="1" applyFont="1" applyFill="1" applyBorder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8" fillId="2" borderId="22" xfId="0" applyFont="1" applyFill="1" applyBorder="1" applyAlignment="1">
      <alignment horizontal="center"/>
    </xf>
    <xf numFmtId="0" fontId="11" fillId="3" borderId="23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0" fontId="11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39" xfId="0" applyNumberFormat="1" applyFont="1" applyFill="1" applyBorder="1" applyAlignment="1">
      <alignment horizontal="center"/>
    </xf>
    <xf numFmtId="169" fontId="9" fillId="6" borderId="2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1" fillId="3" borderId="28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29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9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0" xfId="0" applyNumberFormat="1" applyFont="1" applyFill="1" applyBorder="1" applyAlignment="1">
      <alignment horizontal="center"/>
    </xf>
    <xf numFmtId="0" fontId="11" fillId="3" borderId="29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48" xfId="0" applyFont="1" applyFill="1" applyBorder="1" applyAlignment="1">
      <alignment horizontal="right"/>
    </xf>
    <xf numFmtId="2" fontId="8" fillId="6" borderId="4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3" xfId="0" applyFont="1" applyFill="1" applyBorder="1" applyAlignment="1">
      <alignment horizontal="right"/>
    </xf>
    <xf numFmtId="169" fontId="9" fillId="7" borderId="28" xfId="0" applyNumberFormat="1" applyFont="1" applyFill="1" applyBorder="1" applyAlignment="1">
      <alignment horizontal="center"/>
    </xf>
    <xf numFmtId="10" fontId="8" fillId="6" borderId="29" xfId="0" applyNumberFormat="1" applyFont="1" applyFill="1" applyBorder="1" applyAlignment="1">
      <alignment horizontal="center"/>
    </xf>
    <xf numFmtId="0" fontId="8" fillId="7" borderId="30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2" fontId="9" fillId="2" borderId="20" xfId="0" applyNumberFormat="1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1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20" xfId="0" applyNumberFormat="1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3" xfId="0" applyNumberFormat="1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/>
    </xf>
    <xf numFmtId="0" fontId="11" fillId="3" borderId="32" xfId="0" applyFont="1" applyFill="1" applyBorder="1" applyAlignment="1" applyProtection="1">
      <alignment horizontal="center"/>
      <protection locked="0"/>
    </xf>
    <xf numFmtId="2" fontId="8" fillId="2" borderId="32" xfId="0" applyNumberFormat="1" applyFont="1" applyFill="1" applyBorder="1" applyAlignment="1">
      <alignment horizontal="center"/>
    </xf>
    <xf numFmtId="10" fontId="8" fillId="2" borderId="25" xfId="0" applyNumberFormat="1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right"/>
    </xf>
    <xf numFmtId="0" fontId="10" fillId="2" borderId="3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5" xfId="0" applyFont="1" applyFill="1" applyBorder="1" applyAlignment="1">
      <alignment horizontal="right"/>
    </xf>
    <xf numFmtId="10" fontId="10" fillId="7" borderId="22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10" fontId="10" fillId="6" borderId="40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0" fontId="10" fillId="7" borderId="36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1" fillId="2" borderId="0" xfId="0" applyFont="1" applyFill="1" applyAlignment="1" applyProtection="1">
      <alignment horizontal="right"/>
      <protection locked="0"/>
    </xf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11" fillId="3" borderId="18" xfId="0" applyFont="1" applyFill="1" applyBorder="1" applyAlignment="1" applyProtection="1">
      <alignment horizontal="center"/>
      <protection locked="0"/>
    </xf>
    <xf numFmtId="169" fontId="8" fillId="2" borderId="19" xfId="0" applyNumberFormat="1" applyFont="1" applyFill="1" applyBorder="1" applyAlignment="1">
      <alignment horizontal="center"/>
    </xf>
    <xf numFmtId="0" fontId="11" fillId="3" borderId="38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9" fontId="8" fillId="2" borderId="21" xfId="0" applyNumberFormat="1" applyFont="1" applyFill="1" applyBorder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8" fillId="2" borderId="22" xfId="0" applyFont="1" applyFill="1" applyBorder="1" applyAlignment="1">
      <alignment horizontal="center"/>
    </xf>
    <xf numFmtId="0" fontId="11" fillId="3" borderId="23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0" fontId="11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39" xfId="0" applyNumberFormat="1" applyFont="1" applyFill="1" applyBorder="1" applyAlignment="1">
      <alignment horizontal="center"/>
    </xf>
    <xf numFmtId="169" fontId="9" fillId="6" borderId="2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1" fillId="3" borderId="28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29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9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0" xfId="0" applyNumberFormat="1" applyFont="1" applyFill="1" applyBorder="1" applyAlignment="1">
      <alignment horizontal="center"/>
    </xf>
    <xf numFmtId="0" fontId="11" fillId="3" borderId="29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48" xfId="0" applyFont="1" applyFill="1" applyBorder="1" applyAlignment="1">
      <alignment horizontal="right"/>
    </xf>
    <xf numFmtId="2" fontId="8" fillId="6" borderId="4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3" xfId="0" applyFont="1" applyFill="1" applyBorder="1" applyAlignment="1">
      <alignment horizontal="right"/>
    </xf>
    <xf numFmtId="169" fontId="9" fillId="7" borderId="28" xfId="0" applyNumberFormat="1" applyFont="1" applyFill="1" applyBorder="1" applyAlignment="1">
      <alignment horizontal="center"/>
    </xf>
    <xf numFmtId="10" fontId="8" fillId="6" borderId="29" xfId="0" applyNumberFormat="1" applyFont="1" applyFill="1" applyBorder="1" applyAlignment="1">
      <alignment horizontal="center"/>
    </xf>
    <xf numFmtId="0" fontId="8" fillId="7" borderId="30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170" fontId="10" fillId="3" borderId="0" xfId="0" applyNumberFormat="1" applyFont="1" applyFill="1" applyAlignment="1" applyProtection="1">
      <alignment horizontal="center"/>
      <protection locked="0"/>
    </xf>
    <xf numFmtId="2" fontId="9" fillId="2" borderId="20" xfId="0" applyNumberFormat="1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1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20" xfId="0" applyNumberFormat="1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3" xfId="0" applyNumberFormat="1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/>
    </xf>
    <xf numFmtId="0" fontId="11" fillId="3" borderId="32" xfId="0" applyFont="1" applyFill="1" applyBorder="1" applyAlignment="1" applyProtection="1">
      <alignment horizontal="center"/>
      <protection locked="0"/>
    </xf>
    <xf numFmtId="2" fontId="8" fillId="2" borderId="32" xfId="0" applyNumberFormat="1" applyFont="1" applyFill="1" applyBorder="1" applyAlignment="1">
      <alignment horizontal="center"/>
    </xf>
    <xf numFmtId="10" fontId="8" fillId="2" borderId="25" xfId="0" applyNumberFormat="1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right"/>
    </xf>
    <xf numFmtId="0" fontId="10" fillId="2" borderId="3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5" xfId="0" applyFont="1" applyFill="1" applyBorder="1" applyAlignment="1">
      <alignment horizontal="right"/>
    </xf>
    <xf numFmtId="10" fontId="10" fillId="7" borderId="22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10" fontId="10" fillId="6" borderId="40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0" fontId="10" fillId="7" borderId="36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1" fillId="2" borderId="0" xfId="0" applyFont="1" applyFill="1" applyAlignment="1" applyProtection="1">
      <alignment horizontal="right"/>
      <protection locked="0"/>
    </xf>
    <xf numFmtId="0" fontId="19" fillId="3" borderId="0" xfId="0" applyFont="1" applyFill="1" applyAlignment="1" applyProtection="1">
      <alignment horizontal="left"/>
      <protection locked="0"/>
    </xf>
    <xf numFmtId="166" fontId="19" fillId="3" borderId="0" xfId="0" applyNumberFormat="1" applyFont="1" applyFill="1" applyAlignment="1" applyProtection="1">
      <alignment horizontal="left"/>
      <protection locked="0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2" xfId="0" applyFont="1" applyFill="1" applyBorder="1" applyAlignment="1">
      <alignment horizontal="left" vertical="center" wrapText="1"/>
    </xf>
    <xf numFmtId="0" fontId="14" fillId="2" borderId="34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1" fillId="3" borderId="12" xfId="0" applyNumberFormat="1" applyFont="1" applyFill="1" applyBorder="1" applyAlignment="1" applyProtection="1">
      <alignment horizontal="center" vertical="center"/>
      <protection locked="0"/>
    </xf>
    <xf numFmtId="2" fontId="11" fillId="3" borderId="14" xfId="0" applyNumberFormat="1" applyFont="1" applyFill="1" applyBorder="1" applyAlignment="1" applyProtection="1">
      <alignment horizontal="center" vertical="center"/>
      <protection locked="0"/>
    </xf>
    <xf numFmtId="2" fontId="11" fillId="3" borderId="32" xfId="0" applyNumberFormat="1" applyFont="1" applyFill="1" applyBorder="1" applyAlignment="1" applyProtection="1">
      <alignment horizontal="center" vertical="center"/>
      <protection locked="0"/>
    </xf>
    <xf numFmtId="2" fontId="11" fillId="3" borderId="20" xfId="0" applyNumberFormat="1" applyFont="1" applyFill="1" applyBorder="1" applyAlignment="1" applyProtection="1">
      <alignment horizontal="center" vertical="center"/>
      <protection locked="0"/>
    </xf>
    <xf numFmtId="2" fontId="11" fillId="3" borderId="33" xfId="0" applyNumberFormat="1" applyFont="1" applyFill="1" applyBorder="1" applyAlignment="1" applyProtection="1">
      <alignment horizontal="center" vertical="center"/>
      <protection locked="0"/>
    </xf>
    <xf numFmtId="2" fontId="11" fillId="3" borderId="25" xfId="0" applyNumberFormat="1" applyFont="1" applyFill="1" applyBorder="1" applyAlignment="1" applyProtection="1">
      <alignment horizontal="center" vertical="center"/>
      <protection locked="0"/>
    </xf>
    <xf numFmtId="0" fontId="9" fillId="2" borderId="32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1" xfId="0" applyFont="1" applyFill="1" applyBorder="1" applyAlignment="1">
      <alignment horizontal="center"/>
    </xf>
    <xf numFmtId="0" fontId="14" fillId="2" borderId="42" xfId="0" applyFont="1" applyFill="1" applyBorder="1" applyAlignment="1">
      <alignment horizontal="center"/>
    </xf>
    <xf numFmtId="0" fontId="14" fillId="2" borderId="43" xfId="0" applyFont="1" applyFill="1" applyBorder="1" applyAlignment="1">
      <alignment horizontal="center"/>
    </xf>
    <xf numFmtId="0" fontId="18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4" fillId="2" borderId="41" xfId="0" applyFont="1" applyFill="1" applyBorder="1" applyAlignment="1">
      <alignment horizontal="left" vertical="center" wrapText="1"/>
    </xf>
    <xf numFmtId="0" fontId="14" fillId="2" borderId="42" xfId="0" applyFont="1" applyFill="1" applyBorder="1" applyAlignment="1">
      <alignment horizontal="left" vertical="center" wrapText="1"/>
    </xf>
    <xf numFmtId="0" fontId="14" fillId="2" borderId="43" xfId="0" applyFont="1" applyFill="1" applyBorder="1" applyAlignment="1">
      <alignment horizontal="left" vertical="center" wrapText="1"/>
    </xf>
    <xf numFmtId="0" fontId="9" fillId="2" borderId="37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2" fontId="11" fillId="3" borderId="28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9" workbookViewId="0">
      <selection activeCell="B22" sqref="B2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68" t="s">
        <v>0</v>
      </c>
      <c r="B15" s="268"/>
      <c r="C15" s="268"/>
      <c r="D15" s="268"/>
      <c r="E15" s="26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108</v>
      </c>
      <c r="C18" s="10"/>
      <c r="D18" s="10"/>
      <c r="E18" s="10"/>
    </row>
    <row r="19" spans="1:6" ht="16.5" customHeight="1" x14ac:dyDescent="0.3">
      <c r="A19" s="11" t="s">
        <v>6</v>
      </c>
      <c r="B19" s="12">
        <f>'Sulfadiazine 3'!B30</f>
        <v>100.71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19.690000000000001</v>
      </c>
      <c r="C20" s="10"/>
      <c r="D20" s="10"/>
      <c r="E20" s="10"/>
    </row>
    <row r="21" spans="1:6" ht="16.5" customHeight="1" x14ac:dyDescent="0.3">
      <c r="A21" s="7" t="s">
        <v>9</v>
      </c>
      <c r="B21" s="13">
        <f>B20/'Sulfadiazine 3'!B45</f>
        <v>0.98450000000000004</v>
      </c>
      <c r="C21" s="10"/>
      <c r="D21" s="10"/>
      <c r="E21" s="10"/>
    </row>
    <row r="22" spans="1:6" ht="15.75" customHeight="1" x14ac:dyDescent="0.25">
      <c r="A22" s="10"/>
      <c r="B22" s="10" t="s">
        <v>10</v>
      </c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468270481</v>
      </c>
      <c r="C24" s="18">
        <v>5847.1</v>
      </c>
      <c r="D24" s="19">
        <v>1.1000000000000001</v>
      </c>
      <c r="E24" s="20">
        <v>6.5</v>
      </c>
    </row>
    <row r="25" spans="1:6" ht="16.5" customHeight="1" x14ac:dyDescent="0.3">
      <c r="A25" s="17">
        <v>2</v>
      </c>
      <c r="B25" s="18">
        <v>469279808</v>
      </c>
      <c r="C25" s="18">
        <v>5887.5</v>
      </c>
      <c r="D25" s="19">
        <v>1.1000000000000001</v>
      </c>
      <c r="E25" s="19">
        <v>6.5</v>
      </c>
    </row>
    <row r="26" spans="1:6" ht="16.5" customHeight="1" x14ac:dyDescent="0.3">
      <c r="A26" s="17">
        <v>3</v>
      </c>
      <c r="B26" s="18">
        <v>469531531</v>
      </c>
      <c r="C26" s="18">
        <v>5919.7</v>
      </c>
      <c r="D26" s="19">
        <v>1.1000000000000001</v>
      </c>
      <c r="E26" s="19">
        <v>6.5</v>
      </c>
    </row>
    <row r="27" spans="1:6" ht="16.5" customHeight="1" x14ac:dyDescent="0.3">
      <c r="A27" s="17">
        <v>4</v>
      </c>
      <c r="B27" s="18">
        <v>467822673</v>
      </c>
      <c r="C27" s="18">
        <v>5942.3</v>
      </c>
      <c r="D27" s="19">
        <v>1.1000000000000001</v>
      </c>
      <c r="E27" s="19">
        <v>6.5</v>
      </c>
    </row>
    <row r="28" spans="1:6" ht="16.5" customHeight="1" x14ac:dyDescent="0.3">
      <c r="A28" s="17">
        <v>5</v>
      </c>
      <c r="B28" s="18">
        <v>467368290</v>
      </c>
      <c r="C28" s="18">
        <v>5942.6</v>
      </c>
      <c r="D28" s="19">
        <v>1.1000000000000001</v>
      </c>
      <c r="E28" s="19">
        <v>6.5</v>
      </c>
    </row>
    <row r="29" spans="1:6" ht="16.5" customHeight="1" x14ac:dyDescent="0.3">
      <c r="A29" s="17">
        <v>6</v>
      </c>
      <c r="B29" s="21">
        <v>469002234</v>
      </c>
      <c r="C29" s="21">
        <v>5913</v>
      </c>
      <c r="D29" s="22">
        <v>1.1000000000000001</v>
      </c>
      <c r="E29" s="22">
        <v>6.5</v>
      </c>
    </row>
    <row r="30" spans="1:6" ht="16.5" customHeight="1" x14ac:dyDescent="0.3">
      <c r="A30" s="23" t="s">
        <v>16</v>
      </c>
      <c r="B30" s="24">
        <f>AVERAGE(B24:B29)</f>
        <v>468545836.16666669</v>
      </c>
      <c r="C30" s="25">
        <f>AVERAGE(C24:C29)</f>
        <v>5908.7</v>
      </c>
      <c r="D30" s="26">
        <f>AVERAGE(D24:D29)</f>
        <v>1.0999999999999999</v>
      </c>
      <c r="E30" s="26">
        <f>AVERAGE(E24:E29)</f>
        <v>6.5</v>
      </c>
    </row>
    <row r="31" spans="1:6" ht="16.5" customHeight="1" x14ac:dyDescent="0.3">
      <c r="A31" s="27" t="s">
        <v>17</v>
      </c>
      <c r="B31" s="28">
        <f>(STDEV(B24:B29)/B30)</f>
        <v>1.83695658994886E-3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69" t="s">
        <v>24</v>
      </c>
      <c r="C59" s="269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zoomScale="55" zoomScaleNormal="55" zoomScaleSheetLayoutView="55" workbookViewId="0">
      <selection activeCell="B30" sqref="B30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286" t="s">
        <v>29</v>
      </c>
      <c r="B1" s="286"/>
      <c r="C1" s="286"/>
      <c r="D1" s="286"/>
      <c r="E1" s="286"/>
      <c r="F1" s="286"/>
      <c r="G1" s="286"/>
      <c r="H1" s="286"/>
    </row>
    <row r="2" spans="1:8" x14ac:dyDescent="0.2">
      <c r="A2" s="286"/>
      <c r="B2" s="286"/>
      <c r="C2" s="286"/>
      <c r="D2" s="286"/>
      <c r="E2" s="286"/>
      <c r="F2" s="286"/>
      <c r="G2" s="286"/>
      <c r="H2" s="286"/>
    </row>
    <row r="3" spans="1:8" x14ac:dyDescent="0.2">
      <c r="A3" s="286"/>
      <c r="B3" s="286"/>
      <c r="C3" s="286"/>
      <c r="D3" s="286"/>
      <c r="E3" s="286"/>
      <c r="F3" s="286"/>
      <c r="G3" s="286"/>
      <c r="H3" s="286"/>
    </row>
    <row r="4" spans="1:8" x14ac:dyDescent="0.2">
      <c r="A4" s="286"/>
      <c r="B4" s="286"/>
      <c r="C4" s="286"/>
      <c r="D4" s="286"/>
      <c r="E4" s="286"/>
      <c r="F4" s="286"/>
      <c r="G4" s="286"/>
      <c r="H4" s="286"/>
    </row>
    <row r="5" spans="1:8" x14ac:dyDescent="0.2">
      <c r="A5" s="286"/>
      <c r="B5" s="286"/>
      <c r="C5" s="286"/>
      <c r="D5" s="286"/>
      <c r="E5" s="286"/>
      <c r="F5" s="286"/>
      <c r="G5" s="286"/>
      <c r="H5" s="286"/>
    </row>
    <row r="6" spans="1:8" x14ac:dyDescent="0.2">
      <c r="A6" s="286"/>
      <c r="B6" s="286"/>
      <c r="C6" s="286"/>
      <c r="D6" s="286"/>
      <c r="E6" s="286"/>
      <c r="F6" s="286"/>
      <c r="G6" s="286"/>
      <c r="H6" s="286"/>
    </row>
    <row r="7" spans="1:8" x14ac:dyDescent="0.2">
      <c r="A7" s="286"/>
      <c r="B7" s="286"/>
      <c r="C7" s="286"/>
      <c r="D7" s="286"/>
      <c r="E7" s="286"/>
      <c r="F7" s="286"/>
      <c r="G7" s="286"/>
      <c r="H7" s="286"/>
    </row>
    <row r="8" spans="1:8" x14ac:dyDescent="0.2">
      <c r="A8" s="287" t="s">
        <v>30</v>
      </c>
      <c r="B8" s="287"/>
      <c r="C8" s="287"/>
      <c r="D8" s="287"/>
      <c r="E8" s="287"/>
      <c r="F8" s="287"/>
      <c r="G8" s="287"/>
      <c r="H8" s="287"/>
    </row>
    <row r="9" spans="1:8" x14ac:dyDescent="0.2">
      <c r="A9" s="287"/>
      <c r="B9" s="287"/>
      <c r="C9" s="287"/>
      <c r="D9" s="287"/>
      <c r="E9" s="287"/>
      <c r="F9" s="287"/>
      <c r="G9" s="287"/>
      <c r="H9" s="287"/>
    </row>
    <row r="10" spans="1:8" x14ac:dyDescent="0.2">
      <c r="A10" s="287"/>
      <c r="B10" s="287"/>
      <c r="C10" s="287"/>
      <c r="D10" s="287"/>
      <c r="E10" s="287"/>
      <c r="F10" s="287"/>
      <c r="G10" s="287"/>
      <c r="H10" s="287"/>
    </row>
    <row r="11" spans="1:8" x14ac:dyDescent="0.2">
      <c r="A11" s="287"/>
      <c r="B11" s="287"/>
      <c r="C11" s="287"/>
      <c r="D11" s="287"/>
      <c r="E11" s="287"/>
      <c r="F11" s="287"/>
      <c r="G11" s="287"/>
      <c r="H11" s="287"/>
    </row>
    <row r="12" spans="1:8" x14ac:dyDescent="0.2">
      <c r="A12" s="287"/>
      <c r="B12" s="287"/>
      <c r="C12" s="287"/>
      <c r="D12" s="287"/>
      <c r="E12" s="287"/>
      <c r="F12" s="287"/>
      <c r="G12" s="287"/>
      <c r="H12" s="287"/>
    </row>
    <row r="13" spans="1:8" x14ac:dyDescent="0.2">
      <c r="A13" s="287"/>
      <c r="B13" s="287"/>
      <c r="C13" s="287"/>
      <c r="D13" s="287"/>
      <c r="E13" s="287"/>
      <c r="F13" s="287"/>
      <c r="G13" s="287"/>
      <c r="H13" s="287"/>
    </row>
    <row r="14" spans="1:8" x14ac:dyDescent="0.2">
      <c r="A14" s="287"/>
      <c r="B14" s="287"/>
      <c r="C14" s="287"/>
      <c r="D14" s="287"/>
      <c r="E14" s="287"/>
      <c r="F14" s="287"/>
      <c r="G14" s="287"/>
      <c r="H14" s="287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290" t="s">
        <v>31</v>
      </c>
      <c r="B16" s="291"/>
      <c r="C16" s="291"/>
      <c r="D16" s="291"/>
      <c r="E16" s="291"/>
      <c r="F16" s="291"/>
      <c r="G16" s="291"/>
      <c r="H16" s="292"/>
    </row>
    <row r="17" spans="1:8" ht="18.75" customHeight="1" x14ac:dyDescent="0.3">
      <c r="A17" s="53" t="s">
        <v>32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33</v>
      </c>
      <c r="B18" s="293" t="s">
        <v>99</v>
      </c>
      <c r="C18" s="294"/>
      <c r="D18" s="294"/>
      <c r="E18" s="294"/>
      <c r="F18" s="52"/>
      <c r="G18" s="52"/>
      <c r="H18" s="52"/>
    </row>
    <row r="19" spans="1:8" ht="26.25" customHeight="1" x14ac:dyDescent="0.4">
      <c r="A19" s="54" t="s">
        <v>34</v>
      </c>
      <c r="B19" s="265" t="s">
        <v>7</v>
      </c>
      <c r="C19" s="157">
        <v>6</v>
      </c>
      <c r="D19" s="55"/>
      <c r="E19" s="55"/>
      <c r="F19" s="52"/>
      <c r="G19" s="52"/>
      <c r="H19" s="52"/>
    </row>
    <row r="20" spans="1:8" ht="26.25" customHeight="1" x14ac:dyDescent="0.4">
      <c r="A20" s="54" t="s">
        <v>35</v>
      </c>
      <c r="B20" s="265" t="s">
        <v>100</v>
      </c>
      <c r="C20" s="55"/>
      <c r="D20" s="55"/>
      <c r="E20" s="55"/>
      <c r="F20" s="52"/>
      <c r="G20" s="52"/>
      <c r="H20" s="52"/>
    </row>
    <row r="21" spans="1:8" ht="26.25" customHeight="1" x14ac:dyDescent="0.4">
      <c r="A21" s="54" t="s">
        <v>36</v>
      </c>
      <c r="B21" s="295" t="s">
        <v>101</v>
      </c>
      <c r="C21" s="296"/>
      <c r="D21" s="296"/>
      <c r="E21" s="296"/>
      <c r="F21" s="296"/>
      <c r="G21" s="296"/>
      <c r="H21" s="296"/>
    </row>
    <row r="22" spans="1:8" ht="26.25" customHeight="1" x14ac:dyDescent="0.4">
      <c r="A22" s="54" t="s">
        <v>37</v>
      </c>
      <c r="B22" s="265" t="s">
        <v>102</v>
      </c>
      <c r="C22" s="55"/>
      <c r="D22" s="55"/>
      <c r="E22" s="55"/>
      <c r="F22" s="52"/>
      <c r="G22" s="52"/>
      <c r="H22" s="52"/>
    </row>
    <row r="23" spans="1:8" ht="26.25" customHeight="1" x14ac:dyDescent="0.4">
      <c r="A23" s="54" t="s">
        <v>38</v>
      </c>
      <c r="B23" s="266" t="s">
        <v>103</v>
      </c>
      <c r="C23" s="55"/>
      <c r="D23" s="55"/>
      <c r="E23" s="55"/>
      <c r="F23" s="52"/>
      <c r="G23" s="52"/>
      <c r="H23" s="52"/>
    </row>
    <row r="24" spans="1:8" ht="18.75" customHeight="1" x14ac:dyDescent="0.3">
      <c r="A24" s="54"/>
      <c r="B24" s="56"/>
      <c r="C24" s="52"/>
      <c r="D24" s="52"/>
      <c r="E24" s="52"/>
      <c r="F24" s="52"/>
      <c r="G24" s="52"/>
      <c r="H24" s="52"/>
    </row>
    <row r="25" spans="1:8" ht="18.75" customHeight="1" x14ac:dyDescent="0.3">
      <c r="A25" s="57" t="s">
        <v>1</v>
      </c>
      <c r="B25" s="56"/>
      <c r="C25" s="52"/>
      <c r="D25" s="52"/>
      <c r="E25" s="52"/>
      <c r="F25" s="52"/>
      <c r="G25" s="52"/>
      <c r="H25" s="52"/>
    </row>
    <row r="26" spans="1:8" ht="26.25" customHeight="1" x14ac:dyDescent="0.4">
      <c r="A26" s="58" t="s">
        <v>4</v>
      </c>
      <c r="B26" s="293" t="s">
        <v>104</v>
      </c>
      <c r="C26" s="294"/>
      <c r="D26" s="52"/>
      <c r="E26" s="52"/>
      <c r="F26" s="52"/>
      <c r="G26" s="52"/>
      <c r="H26" s="52"/>
    </row>
    <row r="27" spans="1:8" ht="26.25" customHeight="1" x14ac:dyDescent="0.4">
      <c r="A27" s="59" t="s">
        <v>39</v>
      </c>
      <c r="B27" s="295" t="s">
        <v>105</v>
      </c>
      <c r="C27" s="296"/>
      <c r="D27" s="52"/>
      <c r="E27" s="52"/>
      <c r="F27" s="52"/>
      <c r="G27" s="52"/>
      <c r="H27" s="52"/>
    </row>
    <row r="28" spans="1:8" ht="27" customHeight="1" x14ac:dyDescent="0.4">
      <c r="A28" s="59" t="s">
        <v>6</v>
      </c>
      <c r="B28" s="60">
        <v>99.3</v>
      </c>
      <c r="C28" s="52"/>
      <c r="D28" s="52"/>
      <c r="E28" s="52"/>
      <c r="F28" s="52"/>
      <c r="G28" s="52"/>
      <c r="H28" s="52"/>
    </row>
    <row r="29" spans="1:8" ht="27" customHeight="1" x14ac:dyDescent="0.4">
      <c r="A29" s="59" t="s">
        <v>40</v>
      </c>
      <c r="B29" s="61">
        <v>0.35</v>
      </c>
      <c r="C29" s="297" t="s">
        <v>90</v>
      </c>
      <c r="D29" s="298"/>
      <c r="E29" s="298"/>
      <c r="F29" s="298"/>
      <c r="G29" s="299"/>
      <c r="H29" s="62"/>
    </row>
    <row r="30" spans="1:8" ht="19.5" customHeight="1" x14ac:dyDescent="0.3">
      <c r="A30" s="59" t="s">
        <v>41</v>
      </c>
      <c r="B30" s="63">
        <f>B28-B29</f>
        <v>98.95</v>
      </c>
      <c r="C30" s="64"/>
      <c r="D30" s="64"/>
      <c r="E30" s="64"/>
      <c r="F30" s="64"/>
      <c r="G30" s="64"/>
      <c r="H30" s="62"/>
    </row>
    <row r="31" spans="1:8" ht="27" customHeight="1" x14ac:dyDescent="0.4">
      <c r="A31" s="59" t="s">
        <v>42</v>
      </c>
      <c r="B31" s="65">
        <v>1</v>
      </c>
      <c r="C31" s="297" t="s">
        <v>43</v>
      </c>
      <c r="D31" s="298"/>
      <c r="E31" s="298"/>
      <c r="F31" s="298"/>
      <c r="G31" s="299"/>
      <c r="H31" s="66"/>
    </row>
    <row r="32" spans="1:8" ht="27" customHeight="1" x14ac:dyDescent="0.4">
      <c r="A32" s="59" t="s">
        <v>44</v>
      </c>
      <c r="B32" s="65">
        <v>1</v>
      </c>
      <c r="C32" s="297" t="s">
        <v>45</v>
      </c>
      <c r="D32" s="298"/>
      <c r="E32" s="298"/>
      <c r="F32" s="298"/>
      <c r="G32" s="299"/>
      <c r="H32" s="66"/>
    </row>
    <row r="33" spans="1:8" ht="18.75" customHeight="1" x14ac:dyDescent="0.3">
      <c r="A33" s="59"/>
      <c r="B33" s="67"/>
      <c r="C33" s="68"/>
      <c r="D33" s="68"/>
      <c r="E33" s="68"/>
      <c r="F33" s="68"/>
      <c r="G33" s="68"/>
      <c r="H33" s="68"/>
    </row>
    <row r="34" spans="1:8" ht="18.75" customHeight="1" x14ac:dyDescent="0.3">
      <c r="A34" s="59" t="s">
        <v>46</v>
      </c>
      <c r="B34" s="69">
        <f>B31/B32</f>
        <v>1</v>
      </c>
      <c r="C34" s="52" t="s">
        <v>47</v>
      </c>
      <c r="D34" s="52"/>
      <c r="E34" s="52"/>
      <c r="F34" s="52"/>
      <c r="G34" s="52"/>
      <c r="H34" s="62"/>
    </row>
    <row r="35" spans="1:8" ht="19.5" customHeight="1" x14ac:dyDescent="0.3">
      <c r="A35" s="59"/>
      <c r="B35" s="70"/>
      <c r="C35" s="62"/>
      <c r="D35" s="62"/>
      <c r="E35" s="62"/>
      <c r="F35" s="62"/>
      <c r="G35" s="52"/>
      <c r="H35" s="62"/>
    </row>
    <row r="36" spans="1:8" ht="27" customHeight="1" x14ac:dyDescent="0.4">
      <c r="A36" s="71" t="s">
        <v>93</v>
      </c>
      <c r="B36" s="72">
        <v>50</v>
      </c>
      <c r="C36" s="52"/>
      <c r="D36" s="300" t="s">
        <v>48</v>
      </c>
      <c r="E36" s="301"/>
      <c r="F36" s="302" t="s">
        <v>49</v>
      </c>
      <c r="G36" s="301"/>
      <c r="H36" s="62"/>
    </row>
    <row r="37" spans="1:8" ht="26.25" customHeight="1" x14ac:dyDescent="0.4">
      <c r="A37" s="73" t="s">
        <v>50</v>
      </c>
      <c r="B37" s="74">
        <v>10</v>
      </c>
      <c r="C37" s="75" t="s">
        <v>51</v>
      </c>
      <c r="D37" s="76" t="s">
        <v>52</v>
      </c>
      <c r="E37" s="77" t="s">
        <v>53</v>
      </c>
      <c r="F37" s="78" t="s">
        <v>52</v>
      </c>
      <c r="G37" s="77" t="s">
        <v>53</v>
      </c>
      <c r="H37" s="62"/>
    </row>
    <row r="38" spans="1:8" ht="26.25" customHeight="1" x14ac:dyDescent="0.4">
      <c r="A38" s="73" t="s">
        <v>54</v>
      </c>
      <c r="B38" s="74">
        <v>250</v>
      </c>
      <c r="C38" s="79">
        <v>1</v>
      </c>
      <c r="D38" s="80">
        <v>0.36899999999999999</v>
      </c>
      <c r="E38" s="81">
        <f>IF(ISBLANK(D38),"-",$D$48/$D$45*D38)</f>
        <v>0.3882919762041207</v>
      </c>
      <c r="F38" s="82">
        <v>0.38900000000000001</v>
      </c>
      <c r="G38" s="81">
        <f>IF(ISBLANK(F38),"-",$D$48/$F$45*F38)</f>
        <v>0.38754716319461607</v>
      </c>
      <c r="H38" s="62"/>
    </row>
    <row r="39" spans="1:8" ht="26.25" customHeight="1" x14ac:dyDescent="0.4">
      <c r="A39" s="73" t="s">
        <v>55</v>
      </c>
      <c r="B39" s="74">
        <v>1</v>
      </c>
      <c r="C39" s="83">
        <v>2</v>
      </c>
      <c r="D39" s="84">
        <v>0.36699999999999999</v>
      </c>
      <c r="E39" s="85">
        <f>IF(ISBLANK(D39),"-",$D$48/$D$45*D39)</f>
        <v>0.38618741264745876</v>
      </c>
      <c r="F39" s="86">
        <v>0.38900000000000001</v>
      </c>
      <c r="G39" s="85">
        <f>IF(ISBLANK(F39),"-",$D$48/$F$45*F39)</f>
        <v>0.38754716319461607</v>
      </c>
      <c r="H39" s="62"/>
    </row>
    <row r="40" spans="1:8" ht="26.25" customHeight="1" x14ac:dyDescent="0.4">
      <c r="A40" s="73" t="s">
        <v>56</v>
      </c>
      <c r="B40" s="74">
        <v>1</v>
      </c>
      <c r="C40" s="83">
        <v>3</v>
      </c>
      <c r="D40" s="84">
        <v>0.36099999999999999</v>
      </c>
      <c r="E40" s="85">
        <f>IF(ISBLANK(D40),"-",$D$48/$D$45*D40)</f>
        <v>0.3798737219774731</v>
      </c>
      <c r="F40" s="86">
        <v>0.38300000000000001</v>
      </c>
      <c r="G40" s="85">
        <f>IF(ISBLANK(F40),"-",$D$48/$F$45*F40)</f>
        <v>0.38156957198852942</v>
      </c>
      <c r="H40" s="52"/>
    </row>
    <row r="41" spans="1:8" ht="26.25" customHeight="1" x14ac:dyDescent="0.4">
      <c r="A41" s="73" t="s">
        <v>57</v>
      </c>
      <c r="B41" s="74">
        <v>1</v>
      </c>
      <c r="C41" s="87">
        <v>4</v>
      </c>
      <c r="D41" s="88"/>
      <c r="E41" s="89" t="str">
        <f>IF(ISBLANK(D41),"-",$D$48/$D$45*D41)</f>
        <v>-</v>
      </c>
      <c r="F41" s="90"/>
      <c r="G41" s="89" t="str">
        <f>IF(ISBLANK(F41),"-",$D$48/$F$45*F41)</f>
        <v>-</v>
      </c>
      <c r="H41" s="52"/>
    </row>
    <row r="42" spans="1:8" ht="27" customHeight="1" x14ac:dyDescent="0.4">
      <c r="A42" s="73" t="s">
        <v>58</v>
      </c>
      <c r="B42" s="74">
        <v>1</v>
      </c>
      <c r="C42" s="91" t="s">
        <v>59</v>
      </c>
      <c r="D42" s="92">
        <f>AVERAGE(D38:D41)</f>
        <v>0.36566666666666664</v>
      </c>
      <c r="E42" s="93">
        <f>AVERAGE(E38:E41)</f>
        <v>0.38478437027635087</v>
      </c>
      <c r="F42" s="94">
        <f>AVERAGE(F38:F41)</f>
        <v>0.38700000000000001</v>
      </c>
      <c r="G42" s="93">
        <f>AVERAGE(G38:G41)</f>
        <v>0.38555463279258717</v>
      </c>
      <c r="H42" s="52"/>
    </row>
    <row r="43" spans="1:8" ht="26.25" customHeight="1" x14ac:dyDescent="0.4">
      <c r="A43" s="73" t="s">
        <v>60</v>
      </c>
      <c r="B43" s="86">
        <v>1</v>
      </c>
      <c r="C43" s="95" t="s">
        <v>87</v>
      </c>
      <c r="D43" s="96">
        <v>24.01</v>
      </c>
      <c r="E43" s="97"/>
      <c r="F43" s="96">
        <v>25.36</v>
      </c>
      <c r="G43" s="52"/>
      <c r="H43" s="52"/>
    </row>
    <row r="44" spans="1:8" ht="26.25" customHeight="1" x14ac:dyDescent="0.4">
      <c r="A44" s="73" t="s">
        <v>61</v>
      </c>
      <c r="B44" s="86">
        <v>1</v>
      </c>
      <c r="C44" s="98" t="s">
        <v>88</v>
      </c>
      <c r="D44" s="99">
        <f>D43*$B$34</f>
        <v>24.01</v>
      </c>
      <c r="E44" s="100"/>
      <c r="F44" s="99">
        <f>F43*$B$34</f>
        <v>25.36</v>
      </c>
      <c r="G44" s="52"/>
      <c r="H44" s="52"/>
    </row>
    <row r="45" spans="1:8" ht="19.5" customHeight="1" x14ac:dyDescent="0.3">
      <c r="A45" s="73" t="s">
        <v>62</v>
      </c>
      <c r="B45" s="100">
        <f>(B44/B43)*(B42/B41)*(B40/B39)*(B38/B37)*B36</f>
        <v>1250</v>
      </c>
      <c r="C45" s="98" t="s">
        <v>63</v>
      </c>
      <c r="D45" s="101">
        <f>D44*$B$30/100</f>
        <v>23.757895000000005</v>
      </c>
      <c r="E45" s="102"/>
      <c r="F45" s="101">
        <f>F44*$B$30/100</f>
        <v>25.093719999999998</v>
      </c>
      <c r="G45" s="52"/>
      <c r="H45" s="52"/>
    </row>
    <row r="46" spans="1:8" ht="19.5" customHeight="1" x14ac:dyDescent="0.3">
      <c r="A46" s="270" t="s">
        <v>64</v>
      </c>
      <c r="B46" s="288"/>
      <c r="C46" s="98" t="s">
        <v>65</v>
      </c>
      <c r="D46" s="99">
        <f>D45/$B$45</f>
        <v>1.9006316000000002E-2</v>
      </c>
      <c r="E46" s="102"/>
      <c r="F46" s="103">
        <f>F45/$B$45</f>
        <v>2.0074975999999998E-2</v>
      </c>
      <c r="G46" s="52"/>
      <c r="H46" s="52"/>
    </row>
    <row r="47" spans="1:8" ht="27" customHeight="1" x14ac:dyDescent="0.4">
      <c r="A47" s="272"/>
      <c r="B47" s="289"/>
      <c r="C47" s="98" t="s">
        <v>91</v>
      </c>
      <c r="D47" s="104">
        <v>0.02</v>
      </c>
      <c r="E47" s="52"/>
      <c r="F47" s="105"/>
      <c r="G47" s="52"/>
      <c r="H47" s="52"/>
    </row>
    <row r="48" spans="1:8" ht="18.75" customHeight="1" x14ac:dyDescent="0.3">
      <c r="A48" s="52"/>
      <c r="B48" s="52"/>
      <c r="C48" s="98" t="s">
        <v>66</v>
      </c>
      <c r="D48" s="101">
        <f>D47*$B$45</f>
        <v>25</v>
      </c>
      <c r="E48" s="52"/>
      <c r="F48" s="105"/>
      <c r="G48" s="52"/>
      <c r="H48" s="52"/>
    </row>
    <row r="49" spans="1:8" ht="19.5" customHeight="1" x14ac:dyDescent="0.3">
      <c r="A49" s="52"/>
      <c r="B49" s="52"/>
      <c r="C49" s="106" t="s">
        <v>67</v>
      </c>
      <c r="D49" s="107">
        <f>D48/B34</f>
        <v>25</v>
      </c>
      <c r="E49" s="52"/>
      <c r="F49" s="108"/>
      <c r="G49" s="52"/>
      <c r="H49" s="52"/>
    </row>
    <row r="50" spans="1:8" ht="18.75" customHeight="1" x14ac:dyDescent="0.3">
      <c r="A50" s="52"/>
      <c r="B50" s="52"/>
      <c r="C50" s="109" t="s">
        <v>68</v>
      </c>
      <c r="D50" s="110">
        <f>AVERAGE(E38:E41,G38:G41)</f>
        <v>0.38516950153446899</v>
      </c>
      <c r="E50" s="52"/>
      <c r="F50" s="108"/>
      <c r="G50" s="52"/>
      <c r="H50" s="52"/>
    </row>
    <row r="51" spans="1:8" ht="18.75" customHeight="1" x14ac:dyDescent="0.3">
      <c r="A51" s="52"/>
      <c r="B51" s="52"/>
      <c r="C51" s="98" t="s">
        <v>69</v>
      </c>
      <c r="D51" s="111">
        <f>STDEV(E38:E41,G38:G41)/D50</f>
        <v>9.222922204995156E-3</v>
      </c>
      <c r="E51" s="52"/>
      <c r="F51" s="108"/>
      <c r="G51" s="52"/>
      <c r="H51" s="52"/>
    </row>
    <row r="52" spans="1:8" ht="19.5" customHeight="1" x14ac:dyDescent="0.3">
      <c r="A52" s="52"/>
      <c r="B52" s="52"/>
      <c r="C52" s="106" t="s">
        <v>18</v>
      </c>
      <c r="D52" s="112">
        <f>COUNT(E38:E41,G38:G41)</f>
        <v>6</v>
      </c>
      <c r="E52" s="52"/>
      <c r="F52" s="52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3" t="s">
        <v>94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70</v>
      </c>
      <c r="B55" s="114" t="str">
        <f>B21</f>
        <v>Trimethoprim BP 4%W/W Sulfadiazine BP 20%W/W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59" t="s">
        <v>95</v>
      </c>
      <c r="B56" s="222">
        <v>40</v>
      </c>
      <c r="C56" s="115" t="s">
        <v>96</v>
      </c>
      <c r="D56" s="267">
        <v>1</v>
      </c>
      <c r="E56" s="52" t="str">
        <f>B20</f>
        <v>TRIMETHOPRIM</v>
      </c>
      <c r="F56" s="52"/>
      <c r="G56" s="52"/>
      <c r="H56" s="115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115"/>
    </row>
    <row r="58" spans="1:8" ht="27" customHeight="1" x14ac:dyDescent="0.4">
      <c r="A58" s="71" t="s">
        <v>92</v>
      </c>
      <c r="B58" s="72">
        <v>250</v>
      </c>
      <c r="C58" s="52"/>
      <c r="D58" s="116" t="s">
        <v>97</v>
      </c>
      <c r="E58" s="117" t="s">
        <v>51</v>
      </c>
      <c r="F58" s="117" t="s">
        <v>52</v>
      </c>
      <c r="G58" s="117" t="s">
        <v>71</v>
      </c>
      <c r="H58" s="75" t="s">
        <v>72</v>
      </c>
    </row>
    <row r="59" spans="1:8" ht="26.25" customHeight="1" x14ac:dyDescent="0.4">
      <c r="A59" s="73" t="s">
        <v>89</v>
      </c>
      <c r="B59" s="74">
        <v>25</v>
      </c>
      <c r="C59" s="276" t="s">
        <v>73</v>
      </c>
      <c r="D59" s="279">
        <v>620.94000000000005</v>
      </c>
      <c r="E59" s="118">
        <v>1</v>
      </c>
      <c r="F59" s="119">
        <v>0.28299999999999997</v>
      </c>
      <c r="G59" s="120">
        <f t="shared" ref="G59:G70" si="0">IF(ISBLANK(F59),"-",(F59/$D$50*$D$47*$B$67)*($B$56/$D$59))</f>
        <v>0.94661829491334348</v>
      </c>
      <c r="H59" s="121">
        <f t="shared" ref="H59:H70" si="1">IF(ISBLANK(F59),"-",G59/$D$56)</f>
        <v>0.94661829491334348</v>
      </c>
    </row>
    <row r="60" spans="1:8" ht="26.25" customHeight="1" x14ac:dyDescent="0.4">
      <c r="A60" s="73" t="s">
        <v>74</v>
      </c>
      <c r="B60" s="74">
        <v>100</v>
      </c>
      <c r="C60" s="277"/>
      <c r="D60" s="280"/>
      <c r="E60" s="122">
        <v>2</v>
      </c>
      <c r="F60" s="84">
        <v>0.28399999999999997</v>
      </c>
      <c r="G60" s="123">
        <f t="shared" si="0"/>
        <v>0.94996323588476872</v>
      </c>
      <c r="H60" s="124">
        <f t="shared" si="1"/>
        <v>0.94996323588476872</v>
      </c>
    </row>
    <row r="61" spans="1:8" ht="26.25" customHeight="1" x14ac:dyDescent="0.4">
      <c r="A61" s="73" t="s">
        <v>75</v>
      </c>
      <c r="B61" s="74">
        <v>1</v>
      </c>
      <c r="C61" s="277"/>
      <c r="D61" s="280"/>
      <c r="E61" s="122">
        <v>3</v>
      </c>
      <c r="F61" s="84">
        <v>0.28399999999999997</v>
      </c>
      <c r="G61" s="123">
        <f t="shared" si="0"/>
        <v>0.94996323588476872</v>
      </c>
      <c r="H61" s="124">
        <f t="shared" si="1"/>
        <v>0.94996323588476872</v>
      </c>
    </row>
    <row r="62" spans="1:8" ht="27" customHeight="1" x14ac:dyDescent="0.4">
      <c r="A62" s="73" t="s">
        <v>76</v>
      </c>
      <c r="B62" s="74">
        <v>1</v>
      </c>
      <c r="C62" s="278"/>
      <c r="D62" s="281"/>
      <c r="E62" s="125">
        <v>4</v>
      </c>
      <c r="F62" s="126"/>
      <c r="G62" s="123" t="str">
        <f t="shared" si="0"/>
        <v>-</v>
      </c>
      <c r="H62" s="124" t="str">
        <f t="shared" si="1"/>
        <v>-</v>
      </c>
    </row>
    <row r="63" spans="1:8" ht="26.25" customHeight="1" x14ac:dyDescent="0.4">
      <c r="A63" s="73" t="s">
        <v>77</v>
      </c>
      <c r="B63" s="74">
        <v>1</v>
      </c>
      <c r="C63" s="276" t="s">
        <v>78</v>
      </c>
      <c r="D63" s="282">
        <v>631.98</v>
      </c>
      <c r="E63" s="118">
        <v>1</v>
      </c>
      <c r="F63" s="119">
        <v>0.29099999999999998</v>
      </c>
      <c r="G63" s="120">
        <f t="shared" si="0"/>
        <v>0.97337782268474549</v>
      </c>
      <c r="H63" s="121">
        <f t="shared" si="1"/>
        <v>0.97337782268474549</v>
      </c>
    </row>
    <row r="64" spans="1:8" ht="26.25" customHeight="1" x14ac:dyDescent="0.4">
      <c r="A64" s="73" t="s">
        <v>79</v>
      </c>
      <c r="B64" s="74">
        <v>1</v>
      </c>
      <c r="C64" s="277"/>
      <c r="D64" s="283"/>
      <c r="E64" s="122">
        <v>2</v>
      </c>
      <c r="F64" s="84">
        <v>0.28899999999999998</v>
      </c>
      <c r="G64" s="123">
        <f t="shared" si="0"/>
        <v>0.9666879407418949</v>
      </c>
      <c r="H64" s="124">
        <f t="shared" si="1"/>
        <v>0.9666879407418949</v>
      </c>
    </row>
    <row r="65" spans="1:8" ht="26.25" customHeight="1" x14ac:dyDescent="0.4">
      <c r="A65" s="73" t="s">
        <v>80</v>
      </c>
      <c r="B65" s="74">
        <v>1</v>
      </c>
      <c r="C65" s="277"/>
      <c r="D65" s="283"/>
      <c r="E65" s="122">
        <v>3</v>
      </c>
      <c r="F65" s="84">
        <v>0.28799999999999998</v>
      </c>
      <c r="G65" s="123">
        <f t="shared" si="0"/>
        <v>0.96334299977046967</v>
      </c>
      <c r="H65" s="124">
        <f t="shared" si="1"/>
        <v>0.96334299977046967</v>
      </c>
    </row>
    <row r="66" spans="1:8" ht="27" customHeight="1" x14ac:dyDescent="0.4">
      <c r="A66" s="73" t="s">
        <v>81</v>
      </c>
      <c r="B66" s="74">
        <v>1</v>
      </c>
      <c r="C66" s="278"/>
      <c r="D66" s="284"/>
      <c r="E66" s="125">
        <v>4</v>
      </c>
      <c r="F66" s="126"/>
      <c r="G66" s="127" t="str">
        <f t="shared" si="0"/>
        <v>-</v>
      </c>
      <c r="H66" s="128" t="str">
        <f t="shared" si="1"/>
        <v>-</v>
      </c>
    </row>
    <row r="67" spans="1:8" ht="26.25" customHeight="1" x14ac:dyDescent="0.4">
      <c r="A67" s="73" t="s">
        <v>82</v>
      </c>
      <c r="B67" s="83">
        <f>(B66/B65)*(B64/B63)*(B62/B61)*(B60/B59)*B58</f>
        <v>1000</v>
      </c>
      <c r="C67" s="276" t="s">
        <v>83</v>
      </c>
      <c r="D67" s="279">
        <v>631.77</v>
      </c>
      <c r="E67" s="118">
        <v>1</v>
      </c>
      <c r="F67" s="119">
        <v>0.29199999999999998</v>
      </c>
      <c r="G67" s="123">
        <f t="shared" si="0"/>
        <v>0.97672276365617061</v>
      </c>
      <c r="H67" s="124">
        <f t="shared" si="1"/>
        <v>0.97672276365617061</v>
      </c>
    </row>
    <row r="68" spans="1:8" ht="27" customHeight="1" x14ac:dyDescent="0.4">
      <c r="A68" s="129" t="s">
        <v>98</v>
      </c>
      <c r="B68" s="130">
        <f>(D47*B67)/D56*B56</f>
        <v>800</v>
      </c>
      <c r="C68" s="277"/>
      <c r="D68" s="280"/>
      <c r="E68" s="122">
        <v>2</v>
      </c>
      <c r="F68" s="84">
        <v>0.28799999999999998</v>
      </c>
      <c r="G68" s="123">
        <f t="shared" si="0"/>
        <v>0.96334299977046967</v>
      </c>
      <c r="H68" s="124">
        <f t="shared" si="1"/>
        <v>0.96334299977046967</v>
      </c>
    </row>
    <row r="69" spans="1:8" ht="26.25" customHeight="1" x14ac:dyDescent="0.4">
      <c r="A69" s="270" t="s">
        <v>64</v>
      </c>
      <c r="B69" s="271"/>
      <c r="C69" s="277"/>
      <c r="D69" s="280"/>
      <c r="E69" s="122">
        <v>3</v>
      </c>
      <c r="F69" s="84">
        <v>0.29099999999999998</v>
      </c>
      <c r="G69" s="123">
        <f t="shared" si="0"/>
        <v>0.97337782268474549</v>
      </c>
      <c r="H69" s="124">
        <f t="shared" si="1"/>
        <v>0.97337782268474549</v>
      </c>
    </row>
    <row r="70" spans="1:8" ht="27" customHeight="1" x14ac:dyDescent="0.4">
      <c r="A70" s="272"/>
      <c r="B70" s="273"/>
      <c r="C70" s="285"/>
      <c r="D70" s="281"/>
      <c r="E70" s="125">
        <v>4</v>
      </c>
      <c r="F70" s="126"/>
      <c r="G70" s="127" t="str">
        <f t="shared" si="0"/>
        <v>-</v>
      </c>
      <c r="H70" s="128" t="str">
        <f t="shared" si="1"/>
        <v>-</v>
      </c>
    </row>
    <row r="71" spans="1:8" ht="26.25" customHeight="1" x14ac:dyDescent="0.4">
      <c r="A71" s="131"/>
      <c r="B71" s="131"/>
      <c r="C71" s="131"/>
      <c r="D71" s="131"/>
      <c r="E71" s="131"/>
      <c r="F71" s="132"/>
      <c r="G71" s="133" t="s">
        <v>59</v>
      </c>
      <c r="H71" s="134">
        <f>AVERAGE(H59:H70)</f>
        <v>0.96259967955459758</v>
      </c>
    </row>
    <row r="72" spans="1:8" ht="26.25" customHeight="1" x14ac:dyDescent="0.4">
      <c r="A72" s="52"/>
      <c r="B72" s="52"/>
      <c r="C72" s="131"/>
      <c r="D72" s="131"/>
      <c r="E72" s="131"/>
      <c r="F72" s="132"/>
      <c r="G72" s="135" t="s">
        <v>69</v>
      </c>
      <c r="H72" s="136">
        <f>STDEV(H59:H70)/H71</f>
        <v>1.1755472855319181E-2</v>
      </c>
    </row>
    <row r="73" spans="1:8" ht="27" customHeight="1" x14ac:dyDescent="0.4">
      <c r="A73" s="131"/>
      <c r="B73" s="131"/>
      <c r="C73" s="132"/>
      <c r="D73" s="132"/>
      <c r="E73" s="137"/>
      <c r="F73" s="132"/>
      <c r="G73" s="138" t="s">
        <v>18</v>
      </c>
      <c r="H73" s="139">
        <f>COUNT(H59:H70)</f>
        <v>9</v>
      </c>
    </row>
    <row r="74" spans="1:8" ht="18.75" customHeight="1" x14ac:dyDescent="0.3">
      <c r="A74" s="131"/>
      <c r="B74" s="131"/>
      <c r="C74" s="132"/>
      <c r="D74" s="132"/>
      <c r="E74" s="132"/>
      <c r="F74" s="137"/>
      <c r="G74" s="132"/>
      <c r="H74" s="132"/>
    </row>
    <row r="75" spans="1:8" ht="26.25" customHeight="1" x14ac:dyDescent="0.4">
      <c r="A75" s="140" t="s">
        <v>84</v>
      </c>
      <c r="B75" s="141" t="s">
        <v>85</v>
      </c>
      <c r="C75" s="274" t="str">
        <f>B20</f>
        <v>TRIMETHOPRIM</v>
      </c>
      <c r="D75" s="274"/>
      <c r="E75" s="142" t="s">
        <v>86</v>
      </c>
      <c r="F75" s="142"/>
      <c r="G75" s="143">
        <f>H71</f>
        <v>0.96259967955459758</v>
      </c>
      <c r="H75" s="132"/>
    </row>
    <row r="76" spans="1:8" ht="19.5" customHeight="1" x14ac:dyDescent="0.3">
      <c r="A76" s="144"/>
      <c r="B76" s="145"/>
      <c r="C76" s="145"/>
      <c r="D76" s="145"/>
      <c r="E76" s="145"/>
      <c r="F76" s="145"/>
      <c r="G76" s="145"/>
      <c r="H76" s="145"/>
    </row>
    <row r="77" spans="1:8" ht="18.75" customHeight="1" x14ac:dyDescent="0.3">
      <c r="A77" s="52"/>
      <c r="B77" s="275" t="s">
        <v>24</v>
      </c>
      <c r="C77" s="275"/>
      <c r="D77" s="115"/>
      <c r="E77" s="146" t="s">
        <v>25</v>
      </c>
      <c r="F77" s="147"/>
      <c r="G77" s="275" t="s">
        <v>26</v>
      </c>
      <c r="H77" s="275"/>
    </row>
    <row r="78" spans="1:8" ht="60" customHeight="1" x14ac:dyDescent="0.3">
      <c r="A78" s="148" t="s">
        <v>27</v>
      </c>
      <c r="B78" s="149"/>
      <c r="C78" s="149"/>
      <c r="D78" s="150"/>
      <c r="E78" s="151"/>
      <c r="F78" s="52"/>
      <c r="G78" s="152"/>
      <c r="H78" s="152"/>
    </row>
    <row r="79" spans="1:8" ht="60" customHeight="1" x14ac:dyDescent="0.3">
      <c r="A79" s="148" t="s">
        <v>28</v>
      </c>
      <c r="B79" s="153"/>
      <c r="C79" s="153"/>
      <c r="D79" s="154"/>
      <c r="E79" s="155"/>
      <c r="F79" s="147"/>
      <c r="G79" s="156"/>
      <c r="H79" s="156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</mergeCells>
  <conditionalFormatting sqref="D51">
    <cfRule type="cellIs" dxfId="3" priority="1" operator="greaterThan">
      <formula>0.02</formula>
    </cfRule>
  </conditionalFormatting>
  <conditionalFormatting sqref="H72">
    <cfRule type="cellIs" dxfId="2" priority="2" operator="greaterThan">
      <formula>0.02</formula>
    </cfRule>
  </conditionalFormatting>
  <pageMargins left="0.7" right="0.7" top="0.75" bottom="0.75" header="0.3" footer="0.3"/>
  <pageSetup scale="30" orientation="portrait" horizontalDpi="4294967295" verticalDpi="4294967295" r:id="rId1"/>
  <headerFoot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34" zoomScale="51" zoomScaleNormal="55" zoomScaleSheetLayoutView="51" workbookViewId="0">
      <selection activeCell="B33" sqref="B33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31.5703125" customWidth="1"/>
    <col min="5" max="5" width="34.85546875" customWidth="1"/>
    <col min="6" max="6" width="29.140625" customWidth="1"/>
    <col min="7" max="7" width="36.85546875" customWidth="1"/>
    <col min="8" max="8" width="23.85546875" customWidth="1"/>
  </cols>
  <sheetData>
    <row r="1" spans="1:8" x14ac:dyDescent="0.2">
      <c r="A1" s="286" t="s">
        <v>29</v>
      </c>
      <c r="B1" s="286"/>
      <c r="C1" s="286"/>
      <c r="D1" s="286"/>
      <c r="E1" s="286"/>
      <c r="F1" s="286"/>
      <c r="G1" s="286"/>
      <c r="H1" s="286"/>
    </row>
    <row r="2" spans="1:8" x14ac:dyDescent="0.2">
      <c r="A2" s="286"/>
      <c r="B2" s="286"/>
      <c r="C2" s="286"/>
      <c r="D2" s="286"/>
      <c r="E2" s="286"/>
      <c r="F2" s="286"/>
      <c r="G2" s="286"/>
      <c r="H2" s="286"/>
    </row>
    <row r="3" spans="1:8" x14ac:dyDescent="0.2">
      <c r="A3" s="286"/>
      <c r="B3" s="286"/>
      <c r="C3" s="286"/>
      <c r="D3" s="286"/>
      <c r="E3" s="286"/>
      <c r="F3" s="286"/>
      <c r="G3" s="286"/>
      <c r="H3" s="286"/>
    </row>
    <row r="4" spans="1:8" x14ac:dyDescent="0.2">
      <c r="A4" s="286"/>
      <c r="B4" s="286"/>
      <c r="C4" s="286"/>
      <c r="D4" s="286"/>
      <c r="E4" s="286"/>
      <c r="F4" s="286"/>
      <c r="G4" s="286"/>
      <c r="H4" s="286"/>
    </row>
    <row r="5" spans="1:8" x14ac:dyDescent="0.2">
      <c r="A5" s="286"/>
      <c r="B5" s="286"/>
      <c r="C5" s="286"/>
      <c r="D5" s="286"/>
      <c r="E5" s="286"/>
      <c r="F5" s="286"/>
      <c r="G5" s="286"/>
      <c r="H5" s="286"/>
    </row>
    <row r="6" spans="1:8" x14ac:dyDescent="0.2">
      <c r="A6" s="286"/>
      <c r="B6" s="286"/>
      <c r="C6" s="286"/>
      <c r="D6" s="286"/>
      <c r="E6" s="286"/>
      <c r="F6" s="286"/>
      <c r="G6" s="286"/>
      <c r="H6" s="286"/>
    </row>
    <row r="7" spans="1:8" x14ac:dyDescent="0.2">
      <c r="A7" s="286"/>
      <c r="B7" s="286"/>
      <c r="C7" s="286"/>
      <c r="D7" s="286"/>
      <c r="E7" s="286"/>
      <c r="F7" s="286"/>
      <c r="G7" s="286"/>
      <c r="H7" s="286"/>
    </row>
    <row r="8" spans="1:8" x14ac:dyDescent="0.2">
      <c r="A8" s="287" t="s">
        <v>30</v>
      </c>
      <c r="B8" s="287"/>
      <c r="C8" s="287"/>
      <c r="D8" s="287"/>
      <c r="E8" s="287"/>
      <c r="F8" s="287"/>
      <c r="G8" s="287"/>
      <c r="H8" s="287"/>
    </row>
    <row r="9" spans="1:8" x14ac:dyDescent="0.2">
      <c r="A9" s="287"/>
      <c r="B9" s="287"/>
      <c r="C9" s="287"/>
      <c r="D9" s="287"/>
      <c r="E9" s="287"/>
      <c r="F9" s="287"/>
      <c r="G9" s="287"/>
      <c r="H9" s="287"/>
    </row>
    <row r="10" spans="1:8" x14ac:dyDescent="0.2">
      <c r="A10" s="287"/>
      <c r="B10" s="287"/>
      <c r="C10" s="287"/>
      <c r="D10" s="287"/>
      <c r="E10" s="287"/>
      <c r="F10" s="287"/>
      <c r="G10" s="287"/>
      <c r="H10" s="287"/>
    </row>
    <row r="11" spans="1:8" x14ac:dyDescent="0.2">
      <c r="A11" s="287"/>
      <c r="B11" s="287"/>
      <c r="C11" s="287"/>
      <c r="D11" s="287"/>
      <c r="E11" s="287"/>
      <c r="F11" s="287"/>
      <c r="G11" s="287"/>
      <c r="H11" s="287"/>
    </row>
    <row r="12" spans="1:8" x14ac:dyDescent="0.2">
      <c r="A12" s="287"/>
      <c r="B12" s="287"/>
      <c r="C12" s="287"/>
      <c r="D12" s="287"/>
      <c r="E12" s="287"/>
      <c r="F12" s="287"/>
      <c r="G12" s="287"/>
      <c r="H12" s="287"/>
    </row>
    <row r="13" spans="1:8" x14ac:dyDescent="0.2">
      <c r="A13" s="287"/>
      <c r="B13" s="287"/>
      <c r="C13" s="287"/>
      <c r="D13" s="287"/>
      <c r="E13" s="287"/>
      <c r="F13" s="287"/>
      <c r="G13" s="287"/>
      <c r="H13" s="287"/>
    </row>
    <row r="14" spans="1:8" x14ac:dyDescent="0.2">
      <c r="A14" s="287"/>
      <c r="B14" s="287"/>
      <c r="C14" s="287"/>
      <c r="D14" s="287"/>
      <c r="E14" s="287"/>
      <c r="F14" s="287"/>
      <c r="G14" s="287"/>
      <c r="H14" s="287"/>
    </row>
    <row r="15" spans="1:8" ht="19.5" customHeight="1" x14ac:dyDescent="0.3">
      <c r="A15" s="158"/>
      <c r="B15" s="158"/>
      <c r="C15" s="158"/>
      <c r="D15" s="158"/>
      <c r="E15" s="158"/>
      <c r="F15" s="158"/>
      <c r="G15" s="158"/>
      <c r="H15" s="158"/>
    </row>
    <row r="16" spans="1:8" ht="19.5" customHeight="1" x14ac:dyDescent="0.3">
      <c r="A16" s="290" t="s">
        <v>31</v>
      </c>
      <c r="B16" s="291"/>
      <c r="C16" s="291"/>
      <c r="D16" s="291"/>
      <c r="E16" s="291"/>
      <c r="F16" s="291"/>
      <c r="G16" s="291"/>
      <c r="H16" s="292"/>
    </row>
    <row r="17" spans="1:8" ht="18.75" customHeight="1" x14ac:dyDescent="0.3">
      <c r="A17" s="159" t="s">
        <v>32</v>
      </c>
      <c r="B17" s="159"/>
      <c r="C17" s="158"/>
      <c r="D17" s="158"/>
      <c r="E17" s="158"/>
      <c r="F17" s="158"/>
      <c r="G17" s="158"/>
      <c r="H17" s="158"/>
    </row>
    <row r="18" spans="1:8" ht="26.25" customHeight="1" x14ac:dyDescent="0.4">
      <c r="A18" s="160" t="s">
        <v>33</v>
      </c>
      <c r="B18" s="293" t="s">
        <v>99</v>
      </c>
      <c r="C18" s="294"/>
      <c r="D18" s="294"/>
      <c r="E18" s="294"/>
      <c r="F18" s="158"/>
      <c r="G18" s="158"/>
      <c r="H18" s="158"/>
    </row>
    <row r="19" spans="1:8" ht="26.25" customHeight="1" x14ac:dyDescent="0.4">
      <c r="A19" s="160" t="s">
        <v>34</v>
      </c>
      <c r="B19" s="265" t="s">
        <v>7</v>
      </c>
      <c r="C19" s="264">
        <v>6</v>
      </c>
      <c r="D19" s="161"/>
      <c r="E19" s="161"/>
      <c r="F19" s="158"/>
      <c r="G19" s="158"/>
      <c r="H19" s="158"/>
    </row>
    <row r="20" spans="1:8" ht="26.25" customHeight="1" x14ac:dyDescent="0.4">
      <c r="A20" s="160" t="s">
        <v>35</v>
      </c>
      <c r="B20" s="265" t="s">
        <v>106</v>
      </c>
      <c r="C20" s="161"/>
      <c r="D20" s="161"/>
      <c r="E20" s="161"/>
      <c r="F20" s="158"/>
      <c r="G20" s="158"/>
      <c r="H20" s="158"/>
    </row>
    <row r="21" spans="1:8" ht="26.25" customHeight="1" x14ac:dyDescent="0.4">
      <c r="A21" s="160" t="s">
        <v>36</v>
      </c>
      <c r="B21" s="295" t="s">
        <v>107</v>
      </c>
      <c r="C21" s="296"/>
      <c r="D21" s="296"/>
      <c r="E21" s="296"/>
      <c r="F21" s="296"/>
      <c r="G21" s="296"/>
      <c r="H21" s="296"/>
    </row>
    <row r="22" spans="1:8" ht="26.25" customHeight="1" x14ac:dyDescent="0.4">
      <c r="A22" s="160" t="s">
        <v>37</v>
      </c>
      <c r="B22" s="265" t="s">
        <v>102</v>
      </c>
      <c r="C22" s="161"/>
      <c r="D22" s="161"/>
      <c r="E22" s="161"/>
      <c r="F22" s="158"/>
      <c r="G22" s="158"/>
      <c r="H22" s="158"/>
    </row>
    <row r="23" spans="1:8" ht="26.25" customHeight="1" x14ac:dyDescent="0.4">
      <c r="A23" s="160" t="s">
        <v>38</v>
      </c>
      <c r="B23" s="266" t="s">
        <v>103</v>
      </c>
      <c r="C23" s="161"/>
      <c r="D23" s="161"/>
      <c r="E23" s="161"/>
      <c r="F23" s="158"/>
      <c r="G23" s="158"/>
      <c r="H23" s="158"/>
    </row>
    <row r="24" spans="1:8" ht="18.75" customHeight="1" x14ac:dyDescent="0.3">
      <c r="A24" s="160"/>
      <c r="B24" s="162"/>
      <c r="C24" s="158"/>
      <c r="D24" s="158"/>
      <c r="E24" s="158"/>
      <c r="F24" s="158"/>
      <c r="G24" s="158"/>
      <c r="H24" s="158"/>
    </row>
    <row r="25" spans="1:8" ht="18.75" customHeight="1" x14ac:dyDescent="0.3">
      <c r="A25" s="163" t="s">
        <v>1</v>
      </c>
      <c r="B25" s="162"/>
      <c r="C25" s="158"/>
      <c r="D25" s="158"/>
      <c r="E25" s="158"/>
      <c r="F25" s="158"/>
      <c r="G25" s="158"/>
      <c r="H25" s="158"/>
    </row>
    <row r="26" spans="1:8" ht="26.25" customHeight="1" x14ac:dyDescent="0.4">
      <c r="A26" s="164" t="s">
        <v>4</v>
      </c>
      <c r="B26" s="293" t="s">
        <v>108</v>
      </c>
      <c r="C26" s="294"/>
      <c r="D26" s="158"/>
      <c r="E26" s="158"/>
      <c r="F26" s="158"/>
      <c r="G26" s="158"/>
      <c r="H26" s="158"/>
    </row>
    <row r="27" spans="1:8" ht="26.25" customHeight="1" x14ac:dyDescent="0.4">
      <c r="A27" s="165" t="s">
        <v>39</v>
      </c>
      <c r="B27" s="296"/>
      <c r="C27" s="296"/>
      <c r="D27" s="158"/>
      <c r="E27" s="158"/>
      <c r="F27" s="158"/>
      <c r="G27" s="158"/>
      <c r="H27" s="158"/>
    </row>
    <row r="28" spans="1:8" ht="27" customHeight="1" x14ac:dyDescent="0.4">
      <c r="A28" s="165" t="s">
        <v>6</v>
      </c>
      <c r="B28" s="166">
        <v>100.71</v>
      </c>
      <c r="C28" s="158"/>
      <c r="D28" s="158"/>
      <c r="E28" s="158"/>
      <c r="F28" s="158"/>
      <c r="G28" s="158"/>
      <c r="H28" s="158"/>
    </row>
    <row r="29" spans="1:8" ht="27" customHeight="1" x14ac:dyDescent="0.4">
      <c r="A29" s="165" t="s">
        <v>40</v>
      </c>
      <c r="B29" s="167">
        <v>0</v>
      </c>
      <c r="C29" s="297" t="s">
        <v>90</v>
      </c>
      <c r="D29" s="298"/>
      <c r="E29" s="298"/>
      <c r="F29" s="298"/>
      <c r="G29" s="299"/>
      <c r="H29" s="168"/>
    </row>
    <row r="30" spans="1:8" ht="19.5" customHeight="1" x14ac:dyDescent="0.3">
      <c r="A30" s="165" t="s">
        <v>41</v>
      </c>
      <c r="B30" s="169">
        <f>B28-B29</f>
        <v>100.71</v>
      </c>
      <c r="C30" s="170"/>
      <c r="D30" s="170"/>
      <c r="E30" s="170"/>
      <c r="F30" s="170"/>
      <c r="G30" s="170"/>
      <c r="H30" s="168"/>
    </row>
    <row r="31" spans="1:8" ht="27" customHeight="1" x14ac:dyDescent="0.4">
      <c r="A31" s="165" t="s">
        <v>42</v>
      </c>
      <c r="B31" s="171">
        <v>1</v>
      </c>
      <c r="C31" s="297" t="s">
        <v>43</v>
      </c>
      <c r="D31" s="298"/>
      <c r="E31" s="298"/>
      <c r="F31" s="298"/>
      <c r="G31" s="299"/>
      <c r="H31" s="172"/>
    </row>
    <row r="32" spans="1:8" ht="27" customHeight="1" x14ac:dyDescent="0.4">
      <c r="A32" s="165" t="s">
        <v>44</v>
      </c>
      <c r="B32" s="171">
        <v>1</v>
      </c>
      <c r="C32" s="297" t="s">
        <v>45</v>
      </c>
      <c r="D32" s="298"/>
      <c r="E32" s="298"/>
      <c r="F32" s="298"/>
      <c r="G32" s="299"/>
      <c r="H32" s="172"/>
    </row>
    <row r="33" spans="1:8" ht="18.75" customHeight="1" x14ac:dyDescent="0.3">
      <c r="A33" s="165"/>
      <c r="B33" s="173"/>
      <c r="C33" s="174"/>
      <c r="D33" s="174"/>
      <c r="E33" s="174"/>
      <c r="F33" s="174"/>
      <c r="G33" s="174"/>
      <c r="H33" s="174"/>
    </row>
    <row r="34" spans="1:8" ht="18.75" customHeight="1" x14ac:dyDescent="0.3">
      <c r="A34" s="165" t="s">
        <v>46</v>
      </c>
      <c r="B34" s="175">
        <f>B31/B32</f>
        <v>1</v>
      </c>
      <c r="C34" s="158" t="s">
        <v>47</v>
      </c>
      <c r="D34" s="158"/>
      <c r="E34" s="158"/>
      <c r="F34" s="158"/>
      <c r="G34" s="158"/>
      <c r="H34" s="168"/>
    </row>
    <row r="35" spans="1:8" ht="19.5" customHeight="1" x14ac:dyDescent="0.3">
      <c r="A35" s="165"/>
      <c r="B35" s="176"/>
      <c r="C35" s="168"/>
      <c r="D35" s="168"/>
      <c r="E35" s="168"/>
      <c r="F35" s="168"/>
      <c r="G35" s="158"/>
      <c r="H35" s="168"/>
    </row>
    <row r="36" spans="1:8" ht="27" customHeight="1" x14ac:dyDescent="0.4">
      <c r="A36" s="177" t="s">
        <v>93</v>
      </c>
      <c r="B36" s="178">
        <v>20</v>
      </c>
      <c r="C36" s="158"/>
      <c r="D36" s="300" t="s">
        <v>48</v>
      </c>
      <c r="E36" s="301"/>
      <c r="F36" s="302" t="s">
        <v>49</v>
      </c>
      <c r="G36" s="301"/>
      <c r="H36" s="168"/>
    </row>
    <row r="37" spans="1:8" ht="26.25" customHeight="1" x14ac:dyDescent="0.4">
      <c r="A37" s="179" t="s">
        <v>50</v>
      </c>
      <c r="B37" s="180">
        <v>1</v>
      </c>
      <c r="C37" s="181" t="s">
        <v>51</v>
      </c>
      <c r="D37" s="182" t="s">
        <v>52</v>
      </c>
      <c r="E37" s="183" t="s">
        <v>53</v>
      </c>
      <c r="F37" s="184" t="s">
        <v>52</v>
      </c>
      <c r="G37" s="183" t="s">
        <v>53</v>
      </c>
      <c r="H37" s="168"/>
    </row>
    <row r="38" spans="1:8" ht="26.25" customHeight="1" x14ac:dyDescent="0.4">
      <c r="A38" s="179" t="s">
        <v>54</v>
      </c>
      <c r="B38" s="180">
        <v>1</v>
      </c>
      <c r="C38" s="185">
        <v>1</v>
      </c>
      <c r="D38" s="186">
        <v>471281333</v>
      </c>
      <c r="E38" s="187">
        <f>IF(ISBLANK(D38),"-",$D$48/$D$45*D38)</f>
        <v>475326384.29668397</v>
      </c>
      <c r="F38" s="188">
        <v>523698728</v>
      </c>
      <c r="G38" s="187">
        <f>IF(ISBLANK(F38),"-",$D$48/$F$45*F38)</f>
        <v>477070349.14492422</v>
      </c>
      <c r="H38" s="168"/>
    </row>
    <row r="39" spans="1:8" ht="26.25" customHeight="1" x14ac:dyDescent="0.4">
      <c r="A39" s="179" t="s">
        <v>55</v>
      </c>
      <c r="B39" s="180">
        <v>1</v>
      </c>
      <c r="C39" s="189">
        <v>2</v>
      </c>
      <c r="D39" s="190">
        <v>476545641</v>
      </c>
      <c r="E39" s="191">
        <f>IF(ISBLANK(D39),"-",$D$48/$D$45*D39)</f>
        <v>480635876.33944243</v>
      </c>
      <c r="F39" s="192">
        <v>523296887</v>
      </c>
      <c r="G39" s="191">
        <f>IF(ISBLANK(F39),"-",$D$48/$F$45*F39)</f>
        <v>476704286.72024953</v>
      </c>
      <c r="H39" s="168"/>
    </row>
    <row r="40" spans="1:8" ht="26.25" customHeight="1" x14ac:dyDescent="0.4">
      <c r="A40" s="179" t="s">
        <v>56</v>
      </c>
      <c r="B40" s="180">
        <v>1</v>
      </c>
      <c r="C40" s="189">
        <v>3</v>
      </c>
      <c r="D40" s="190">
        <v>475317940</v>
      </c>
      <c r="E40" s="191">
        <f>IF(ISBLANK(D40),"-",$D$48/$D$45*D40)</f>
        <v>479397637.86813974</v>
      </c>
      <c r="F40" s="192">
        <v>520677444</v>
      </c>
      <c r="G40" s="191">
        <f>IF(ISBLANK(F40),"-",$D$48/$F$45*F40)</f>
        <v>474318070.14235622</v>
      </c>
      <c r="H40" s="158"/>
    </row>
    <row r="41" spans="1:8" ht="26.25" customHeight="1" x14ac:dyDescent="0.4">
      <c r="A41" s="179" t="s">
        <v>57</v>
      </c>
      <c r="B41" s="180">
        <v>1</v>
      </c>
      <c r="C41" s="193">
        <v>4</v>
      </c>
      <c r="D41" s="194"/>
      <c r="E41" s="195" t="str">
        <f>IF(ISBLANK(D41),"-",$D$48/$D$45*D41)</f>
        <v>-</v>
      </c>
      <c r="F41" s="196"/>
      <c r="G41" s="195" t="str">
        <f>IF(ISBLANK(F41),"-",$D$48/$F$45*F41)</f>
        <v>-</v>
      </c>
      <c r="H41" s="158"/>
    </row>
    <row r="42" spans="1:8" ht="27" customHeight="1" x14ac:dyDescent="0.4">
      <c r="A42" s="179" t="s">
        <v>58</v>
      </c>
      <c r="B42" s="180">
        <v>1</v>
      </c>
      <c r="C42" s="197" t="s">
        <v>59</v>
      </c>
      <c r="D42" s="198">
        <f>AVERAGE(D38:D41)</f>
        <v>474381638</v>
      </c>
      <c r="E42" s="199">
        <f>AVERAGE(E38:E41)</f>
        <v>478453299.50142211</v>
      </c>
      <c r="F42" s="200">
        <f>AVERAGE(F38:F41)</f>
        <v>522557686.33333331</v>
      </c>
      <c r="G42" s="199">
        <f>AVERAGE(G38:G41)</f>
        <v>476030902.00251001</v>
      </c>
      <c r="H42" s="158"/>
    </row>
    <row r="43" spans="1:8" ht="26.25" customHeight="1" x14ac:dyDescent="0.4">
      <c r="A43" s="179" t="s">
        <v>60</v>
      </c>
      <c r="B43" s="192">
        <v>1</v>
      </c>
      <c r="C43" s="201" t="s">
        <v>87</v>
      </c>
      <c r="D43" s="202">
        <v>19.690000000000001</v>
      </c>
      <c r="E43" s="203"/>
      <c r="F43" s="303">
        <v>21.8</v>
      </c>
      <c r="G43" s="158"/>
      <c r="H43" s="158"/>
    </row>
    <row r="44" spans="1:8" ht="26.25" customHeight="1" x14ac:dyDescent="0.4">
      <c r="A44" s="179" t="s">
        <v>61</v>
      </c>
      <c r="B44" s="192">
        <v>1</v>
      </c>
      <c r="C44" s="204" t="s">
        <v>88</v>
      </c>
      <c r="D44" s="205">
        <f>D43*$B$34</f>
        <v>19.690000000000001</v>
      </c>
      <c r="E44" s="206"/>
      <c r="F44" s="205">
        <f>F43*$B$34</f>
        <v>21.8</v>
      </c>
      <c r="G44" s="158"/>
      <c r="H44" s="158"/>
    </row>
    <row r="45" spans="1:8" ht="19.5" customHeight="1" x14ac:dyDescent="0.3">
      <c r="A45" s="179" t="s">
        <v>62</v>
      </c>
      <c r="B45" s="206">
        <f>(B44/B43)*(B42/B41)*(B40/B39)*(B38/B37)*B36</f>
        <v>20</v>
      </c>
      <c r="C45" s="204" t="s">
        <v>63</v>
      </c>
      <c r="D45" s="207">
        <f>D44*$B$30/100</f>
        <v>19.829799000000001</v>
      </c>
      <c r="E45" s="208"/>
      <c r="F45" s="207">
        <f>F44*$B$30/100</f>
        <v>21.95478</v>
      </c>
      <c r="G45" s="158"/>
      <c r="H45" s="158"/>
    </row>
    <row r="46" spans="1:8" ht="19.5" customHeight="1" x14ac:dyDescent="0.3">
      <c r="A46" s="270" t="s">
        <v>64</v>
      </c>
      <c r="B46" s="288"/>
      <c r="C46" s="204" t="s">
        <v>65</v>
      </c>
      <c r="D46" s="205">
        <f>D45/$B$45</f>
        <v>0.99148995000000006</v>
      </c>
      <c r="E46" s="208"/>
      <c r="F46" s="209">
        <f>F45/$B$45</f>
        <v>1.097739</v>
      </c>
      <c r="G46" s="158"/>
      <c r="H46" s="158"/>
    </row>
    <row r="47" spans="1:8" ht="27" customHeight="1" x14ac:dyDescent="0.4">
      <c r="A47" s="272"/>
      <c r="B47" s="289"/>
      <c r="C47" s="204" t="s">
        <v>91</v>
      </c>
      <c r="D47" s="210">
        <v>1</v>
      </c>
      <c r="E47" s="158"/>
      <c r="F47" s="211"/>
      <c r="G47" s="158"/>
      <c r="H47" s="158"/>
    </row>
    <row r="48" spans="1:8" ht="18.75" customHeight="1" x14ac:dyDescent="0.3">
      <c r="A48" s="158"/>
      <c r="B48" s="158"/>
      <c r="C48" s="204" t="s">
        <v>66</v>
      </c>
      <c r="D48" s="207">
        <f>D47*$B$45</f>
        <v>20</v>
      </c>
      <c r="E48" s="158"/>
      <c r="F48" s="211"/>
      <c r="G48" s="158"/>
      <c r="H48" s="158"/>
    </row>
    <row r="49" spans="1:8" ht="19.5" customHeight="1" x14ac:dyDescent="0.3">
      <c r="A49" s="158"/>
      <c r="B49" s="158"/>
      <c r="C49" s="212" t="s">
        <v>67</v>
      </c>
      <c r="D49" s="213">
        <f>D48/B34</f>
        <v>20</v>
      </c>
      <c r="E49" s="158"/>
      <c r="F49" s="214"/>
      <c r="G49" s="158"/>
      <c r="H49" s="158"/>
    </row>
    <row r="50" spans="1:8" ht="18.75" customHeight="1" x14ac:dyDescent="0.3">
      <c r="A50" s="158"/>
      <c r="B50" s="158"/>
      <c r="C50" s="215" t="s">
        <v>68</v>
      </c>
      <c r="D50" s="216">
        <f>AVERAGE(E38:E41,G38:G41)</f>
        <v>477242100.75196606</v>
      </c>
      <c r="E50" s="158"/>
      <c r="F50" s="214"/>
      <c r="G50" s="158"/>
      <c r="H50" s="158"/>
    </row>
    <row r="51" spans="1:8" ht="18.75" customHeight="1" x14ac:dyDescent="0.3">
      <c r="A51" s="158"/>
      <c r="B51" s="158"/>
      <c r="C51" s="204" t="s">
        <v>69</v>
      </c>
      <c r="D51" s="217">
        <f>STDEV(E38:E41,G38:G41)/D50</f>
        <v>5.0203937119926946E-3</v>
      </c>
      <c r="E51" s="158"/>
      <c r="F51" s="214"/>
      <c r="G51" s="158"/>
      <c r="H51" s="158"/>
    </row>
    <row r="52" spans="1:8" ht="19.5" customHeight="1" x14ac:dyDescent="0.3">
      <c r="A52" s="158"/>
      <c r="B52" s="158"/>
      <c r="C52" s="212" t="s">
        <v>18</v>
      </c>
      <c r="D52" s="218">
        <f>COUNT(E38:E41,G38:G41)</f>
        <v>6</v>
      </c>
      <c r="E52" s="158"/>
      <c r="F52" s="158"/>
      <c r="G52" s="158"/>
      <c r="H52" s="158"/>
    </row>
    <row r="53" spans="1:8" ht="18.75" customHeight="1" x14ac:dyDescent="0.3">
      <c r="A53" s="158"/>
      <c r="B53" s="158"/>
      <c r="C53" s="158"/>
      <c r="D53" s="158"/>
      <c r="E53" s="158"/>
      <c r="F53" s="158"/>
      <c r="G53" s="158"/>
      <c r="H53" s="158"/>
    </row>
    <row r="54" spans="1:8" ht="18.75" customHeight="1" x14ac:dyDescent="0.3">
      <c r="A54" s="159" t="s">
        <v>1</v>
      </c>
      <c r="B54" s="219" t="s">
        <v>94</v>
      </c>
      <c r="C54" s="158"/>
      <c r="D54" s="158"/>
      <c r="E54" s="158"/>
      <c r="F54" s="158"/>
      <c r="G54" s="158"/>
      <c r="H54" s="158"/>
    </row>
    <row r="55" spans="1:8" ht="18.75" customHeight="1" x14ac:dyDescent="0.3">
      <c r="A55" s="158" t="s">
        <v>70</v>
      </c>
      <c r="B55" s="220" t="str">
        <f>B21</f>
        <v>Trimethoprim BP 4%W/W Sulfadiazine 20%W/W</v>
      </c>
      <c r="C55" s="158"/>
      <c r="D55" s="158"/>
      <c r="E55" s="158"/>
      <c r="F55" s="158"/>
      <c r="G55" s="158"/>
      <c r="H55" s="158"/>
    </row>
    <row r="56" spans="1:8" ht="26.25" customHeight="1" x14ac:dyDescent="0.4">
      <c r="A56" s="165" t="s">
        <v>95</v>
      </c>
      <c r="B56" s="222">
        <v>100</v>
      </c>
      <c r="C56" s="221" t="s">
        <v>96</v>
      </c>
      <c r="D56" s="222">
        <v>20</v>
      </c>
      <c r="E56" s="158" t="str">
        <f>B20</f>
        <v>SULFADIAZINE</v>
      </c>
      <c r="F56" s="158"/>
      <c r="G56" s="158"/>
      <c r="H56" s="221"/>
    </row>
    <row r="57" spans="1:8" ht="19.5" customHeight="1" x14ac:dyDescent="0.3">
      <c r="A57" s="158"/>
      <c r="B57" s="158"/>
      <c r="C57" s="158"/>
      <c r="D57" s="158"/>
      <c r="E57" s="158"/>
      <c r="F57" s="158"/>
      <c r="G57" s="158"/>
      <c r="H57" s="221"/>
    </row>
    <row r="58" spans="1:8" ht="27" customHeight="1" x14ac:dyDescent="0.4">
      <c r="A58" s="177" t="s">
        <v>92</v>
      </c>
      <c r="B58" s="178">
        <v>50</v>
      </c>
      <c r="C58" s="158"/>
      <c r="D58" s="223" t="s">
        <v>97</v>
      </c>
      <c r="E58" s="224" t="s">
        <v>51</v>
      </c>
      <c r="F58" s="224" t="s">
        <v>52</v>
      </c>
      <c r="G58" s="224" t="s">
        <v>71</v>
      </c>
      <c r="H58" s="181" t="s">
        <v>72</v>
      </c>
    </row>
    <row r="59" spans="1:8" ht="26.25" customHeight="1" x14ac:dyDescent="0.4">
      <c r="A59" s="179" t="s">
        <v>89</v>
      </c>
      <c r="B59" s="180">
        <v>1</v>
      </c>
      <c r="C59" s="276" t="s">
        <v>73</v>
      </c>
      <c r="D59" s="279">
        <v>245.4</v>
      </c>
      <c r="E59" s="225">
        <v>1</v>
      </c>
      <c r="F59" s="226">
        <v>430305595</v>
      </c>
      <c r="G59" s="227">
        <f t="shared" ref="G59:G70" si="0">IF(ISBLANK(F59),"-",(F59/$D$50*$D$47*$B$67)*($B$56/$D$59))</f>
        <v>18.371037775475589</v>
      </c>
      <c r="H59" s="228">
        <f t="shared" ref="H59:H70" si="1">IF(ISBLANK(F59),"-",G59/$D$56)</f>
        <v>0.91855188877377947</v>
      </c>
    </row>
    <row r="60" spans="1:8" ht="26.25" customHeight="1" x14ac:dyDescent="0.4">
      <c r="A60" s="179" t="s">
        <v>74</v>
      </c>
      <c r="B60" s="180">
        <v>1</v>
      </c>
      <c r="C60" s="277"/>
      <c r="D60" s="280"/>
      <c r="E60" s="229">
        <v>2</v>
      </c>
      <c r="F60" s="190">
        <v>428594360</v>
      </c>
      <c r="G60" s="230">
        <f t="shared" si="0"/>
        <v>18.297980015611426</v>
      </c>
      <c r="H60" s="231">
        <f t="shared" si="1"/>
        <v>0.91489900078057129</v>
      </c>
    </row>
    <row r="61" spans="1:8" ht="26.25" customHeight="1" x14ac:dyDescent="0.4">
      <c r="A61" s="179" t="s">
        <v>75</v>
      </c>
      <c r="B61" s="180">
        <v>1</v>
      </c>
      <c r="C61" s="277"/>
      <c r="D61" s="280"/>
      <c r="E61" s="229">
        <v>3</v>
      </c>
      <c r="F61" s="190">
        <v>428113140</v>
      </c>
      <c r="G61" s="230">
        <f t="shared" si="0"/>
        <v>18.277435289023998</v>
      </c>
      <c r="H61" s="231">
        <f t="shared" si="1"/>
        <v>0.91387176445119989</v>
      </c>
    </row>
    <row r="62" spans="1:8" ht="27" customHeight="1" x14ac:dyDescent="0.4">
      <c r="A62" s="179" t="s">
        <v>76</v>
      </c>
      <c r="B62" s="180">
        <v>1</v>
      </c>
      <c r="C62" s="278"/>
      <c r="D62" s="281"/>
      <c r="E62" s="232">
        <v>4</v>
      </c>
      <c r="F62" s="233"/>
      <c r="G62" s="230" t="str">
        <f t="shared" si="0"/>
        <v>-</v>
      </c>
      <c r="H62" s="231" t="str">
        <f t="shared" si="1"/>
        <v>-</v>
      </c>
    </row>
    <row r="63" spans="1:8" ht="26.25" customHeight="1" x14ac:dyDescent="0.4">
      <c r="A63" s="179" t="s">
        <v>77</v>
      </c>
      <c r="B63" s="180">
        <v>1</v>
      </c>
      <c r="C63" s="276" t="s">
        <v>78</v>
      </c>
      <c r="D63" s="282">
        <v>253.66</v>
      </c>
      <c r="E63" s="225">
        <v>1</v>
      </c>
      <c r="F63" s="226">
        <v>437665127</v>
      </c>
      <c r="G63" s="227">
        <f t="shared" si="0"/>
        <v>18.685238292393855</v>
      </c>
      <c r="H63" s="228">
        <f t="shared" si="1"/>
        <v>0.93426191461969277</v>
      </c>
    </row>
    <row r="64" spans="1:8" ht="26.25" customHeight="1" x14ac:dyDescent="0.4">
      <c r="A64" s="179" t="s">
        <v>79</v>
      </c>
      <c r="B64" s="180">
        <v>1</v>
      </c>
      <c r="C64" s="277"/>
      <c r="D64" s="283"/>
      <c r="E64" s="229">
        <v>2</v>
      </c>
      <c r="F64" s="190">
        <v>435837280</v>
      </c>
      <c r="G64" s="230">
        <f t="shared" si="0"/>
        <v>18.607202016140484</v>
      </c>
      <c r="H64" s="231">
        <f t="shared" si="1"/>
        <v>0.93036010080702414</v>
      </c>
    </row>
    <row r="65" spans="1:8" ht="26.25" customHeight="1" x14ac:dyDescent="0.4">
      <c r="A65" s="179" t="s">
        <v>80</v>
      </c>
      <c r="B65" s="180">
        <v>1</v>
      </c>
      <c r="C65" s="277"/>
      <c r="D65" s="283"/>
      <c r="E65" s="229">
        <v>3</v>
      </c>
      <c r="F65" s="190">
        <v>435451164</v>
      </c>
      <c r="G65" s="230">
        <f t="shared" si="0"/>
        <v>18.590717564847875</v>
      </c>
      <c r="H65" s="231">
        <f t="shared" si="1"/>
        <v>0.9295358782423937</v>
      </c>
    </row>
    <row r="66" spans="1:8" ht="27" customHeight="1" x14ac:dyDescent="0.4">
      <c r="A66" s="179" t="s">
        <v>81</v>
      </c>
      <c r="B66" s="180">
        <v>1</v>
      </c>
      <c r="C66" s="278"/>
      <c r="D66" s="284"/>
      <c r="E66" s="232">
        <v>4</v>
      </c>
      <c r="F66" s="233"/>
      <c r="G66" s="234" t="str">
        <f t="shared" si="0"/>
        <v>-</v>
      </c>
      <c r="H66" s="235" t="str">
        <f t="shared" si="1"/>
        <v>-</v>
      </c>
    </row>
    <row r="67" spans="1:8" ht="26.25" customHeight="1" x14ac:dyDescent="0.4">
      <c r="A67" s="179" t="s">
        <v>82</v>
      </c>
      <c r="B67" s="189">
        <f>(B66/B65)*(B64/B63)*(B62/B61)*(B60/B59)*B58</f>
        <v>50</v>
      </c>
      <c r="C67" s="276" t="s">
        <v>83</v>
      </c>
      <c r="D67" s="279">
        <v>248.4</v>
      </c>
      <c r="E67" s="225">
        <v>1</v>
      </c>
      <c r="F67" s="226">
        <v>435515607</v>
      </c>
      <c r="G67" s="230">
        <f t="shared" si="0"/>
        <v>18.593468829997853</v>
      </c>
      <c r="H67" s="231">
        <f t="shared" si="1"/>
        <v>0.92967344149989262</v>
      </c>
    </row>
    <row r="68" spans="1:8" ht="27" customHeight="1" x14ac:dyDescent="0.4">
      <c r="A68" s="236" t="s">
        <v>98</v>
      </c>
      <c r="B68" s="237">
        <f>(D47*B67)/D56*B56</f>
        <v>250</v>
      </c>
      <c r="C68" s="277"/>
      <c r="D68" s="280"/>
      <c r="E68" s="229">
        <v>2</v>
      </c>
      <c r="F68" s="190">
        <v>434806229</v>
      </c>
      <c r="G68" s="230">
        <f t="shared" si="0"/>
        <v>18.563183353381888</v>
      </c>
      <c r="H68" s="231">
        <f t="shared" si="1"/>
        <v>0.92815916766909434</v>
      </c>
    </row>
    <row r="69" spans="1:8" ht="26.25" customHeight="1" x14ac:dyDescent="0.4">
      <c r="A69" s="270" t="s">
        <v>64</v>
      </c>
      <c r="B69" s="271"/>
      <c r="C69" s="277"/>
      <c r="D69" s="280"/>
      <c r="E69" s="229">
        <v>3</v>
      </c>
      <c r="F69" s="190">
        <v>434993033</v>
      </c>
      <c r="G69" s="230">
        <f t="shared" si="0"/>
        <v>18.571158576991543</v>
      </c>
      <c r="H69" s="231">
        <f t="shared" si="1"/>
        <v>0.92855792884957711</v>
      </c>
    </row>
    <row r="70" spans="1:8" ht="27" customHeight="1" x14ac:dyDescent="0.4">
      <c r="A70" s="272"/>
      <c r="B70" s="273"/>
      <c r="C70" s="285"/>
      <c r="D70" s="281"/>
      <c r="E70" s="232">
        <v>4</v>
      </c>
      <c r="F70" s="233"/>
      <c r="G70" s="234" t="str">
        <f t="shared" si="0"/>
        <v>-</v>
      </c>
      <c r="H70" s="235" t="str">
        <f t="shared" si="1"/>
        <v>-</v>
      </c>
    </row>
    <row r="71" spans="1:8" ht="26.25" customHeight="1" x14ac:dyDescent="0.4">
      <c r="A71" s="238"/>
      <c r="B71" s="238"/>
      <c r="C71" s="238"/>
      <c r="D71" s="238"/>
      <c r="E71" s="238"/>
      <c r="F71" s="239"/>
      <c r="G71" s="240" t="s">
        <v>59</v>
      </c>
      <c r="H71" s="241">
        <f>AVERAGE(H59:H70)</f>
        <v>0.92531900952146939</v>
      </c>
    </row>
    <row r="72" spans="1:8" ht="26.25" customHeight="1" x14ac:dyDescent="0.4">
      <c r="A72" s="158"/>
      <c r="B72" s="158"/>
      <c r="C72" s="238"/>
      <c r="D72" s="238"/>
      <c r="E72" s="238"/>
      <c r="F72" s="239"/>
      <c r="G72" s="242" t="s">
        <v>69</v>
      </c>
      <c r="H72" s="243">
        <f>STDEV(H59:H70)/H71</f>
        <v>8.0700973633613237E-3</v>
      </c>
    </row>
    <row r="73" spans="1:8" ht="27" customHeight="1" x14ac:dyDescent="0.4">
      <c r="A73" s="238"/>
      <c r="B73" s="238"/>
      <c r="C73" s="239"/>
      <c r="D73" s="239"/>
      <c r="E73" s="244"/>
      <c r="F73" s="239"/>
      <c r="G73" s="245" t="s">
        <v>18</v>
      </c>
      <c r="H73" s="246">
        <f>COUNT(H59:H70)</f>
        <v>9</v>
      </c>
    </row>
    <row r="74" spans="1:8" ht="18.75" customHeight="1" x14ac:dyDescent="0.3">
      <c r="A74" s="238"/>
      <c r="B74" s="238"/>
      <c r="C74" s="239"/>
      <c r="D74" s="239"/>
      <c r="E74" s="239"/>
      <c r="F74" s="244"/>
      <c r="G74" s="239"/>
      <c r="H74" s="239"/>
    </row>
    <row r="75" spans="1:8" ht="26.25" customHeight="1" x14ac:dyDescent="0.4">
      <c r="A75" s="247" t="s">
        <v>84</v>
      </c>
      <c r="B75" s="248" t="s">
        <v>85</v>
      </c>
      <c r="C75" s="274" t="str">
        <f>B20</f>
        <v>SULFADIAZINE</v>
      </c>
      <c r="D75" s="274"/>
      <c r="E75" s="249" t="s">
        <v>86</v>
      </c>
      <c r="F75" s="249"/>
      <c r="G75" s="250">
        <f>H71</f>
        <v>0.92531900952146939</v>
      </c>
      <c r="H75" s="239"/>
    </row>
    <row r="76" spans="1:8" ht="19.5" customHeight="1" x14ac:dyDescent="0.3">
      <c r="A76" s="251"/>
      <c r="B76" s="252"/>
      <c r="C76" s="252"/>
      <c r="D76" s="252"/>
      <c r="E76" s="252"/>
      <c r="F76" s="252"/>
      <c r="G76" s="252"/>
      <c r="H76" s="252"/>
    </row>
    <row r="77" spans="1:8" ht="18.75" customHeight="1" x14ac:dyDescent="0.3">
      <c r="A77" s="158"/>
      <c r="B77" s="275" t="s">
        <v>24</v>
      </c>
      <c r="C77" s="275"/>
      <c r="D77" s="221"/>
      <c r="E77" s="253" t="s">
        <v>25</v>
      </c>
      <c r="F77" s="254"/>
      <c r="G77" s="275" t="s">
        <v>26</v>
      </c>
      <c r="H77" s="275"/>
    </row>
    <row r="78" spans="1:8" ht="60" customHeight="1" x14ac:dyDescent="0.3">
      <c r="A78" s="255" t="s">
        <v>27</v>
      </c>
      <c r="B78" s="256"/>
      <c r="C78" s="256"/>
      <c r="D78" s="257"/>
      <c r="E78" s="258"/>
      <c r="F78" s="158"/>
      <c r="G78" s="259"/>
      <c r="H78" s="259"/>
    </row>
    <row r="79" spans="1:8" ht="60" customHeight="1" x14ac:dyDescent="0.3">
      <c r="A79" s="255" t="s">
        <v>28</v>
      </c>
      <c r="B79" s="260"/>
      <c r="C79" s="260"/>
      <c r="D79" s="261"/>
      <c r="E79" s="262"/>
      <c r="F79" s="254"/>
      <c r="G79" s="263"/>
      <c r="H79" s="263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Trimethoprim 3</vt:lpstr>
      <vt:lpstr>Sulfadiazine 3</vt:lpstr>
      <vt:lpstr>'Trimethoprim 3'!Print_Area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2017-11-14T09:45:25Z</cp:lastPrinted>
  <dcterms:created xsi:type="dcterms:W3CDTF">2005-07-05T10:19:27Z</dcterms:created>
  <dcterms:modified xsi:type="dcterms:W3CDTF">2017-11-14T09:54:10Z</dcterms:modified>
</cp:coreProperties>
</file>