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application/octet-stream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19815" windowHeight="9915" activeTab="1"/>
  </bookViews>
  <sheets>
    <sheet name="component" sheetId="1" r:id="rId1"/>
    <sheet name="Uniformity 1" sheetId="4" r:id="rId2"/>
  </sheets>
  <definedNames>
    <definedName name="_xlnm.Print_Area" localSheetId="1">'Uniformity 1'!$A$1:$H$42</definedName>
  </definedNames>
  <calcPr calcId="144525"/>
</workbook>
</file>

<file path=xl/calcChain.xml><?xml version="1.0" encoding="utf-8"?>
<calcChain xmlns="http://schemas.openxmlformats.org/spreadsheetml/2006/main">
  <c r="D38" i="4" l="1"/>
  <c r="D37" i="4"/>
  <c r="C38" i="4"/>
  <c r="C37" i="4"/>
  <c r="C100" i="1"/>
  <c r="C66" i="1"/>
  <c r="C34" i="1"/>
  <c r="E29" i="1" l="1"/>
  <c r="E27" i="1"/>
  <c r="C33" i="4" l="1"/>
  <c r="B33" i="4"/>
  <c r="C32" i="4"/>
  <c r="B32" i="4"/>
  <c r="D30" i="4"/>
  <c r="D29" i="4"/>
  <c r="D28" i="4"/>
  <c r="D27" i="4"/>
  <c r="D26" i="4"/>
  <c r="D25" i="4"/>
  <c r="D24" i="4"/>
  <c r="D23" i="4"/>
  <c r="D22" i="4"/>
  <c r="D21" i="4"/>
  <c r="D32" i="4" s="1"/>
  <c r="D33" i="4" l="1"/>
  <c r="B120" i="1" l="1"/>
  <c r="B37" i="4"/>
  <c r="E30" i="4"/>
  <c r="E26" i="4"/>
  <c r="E22" i="4"/>
  <c r="E27" i="4"/>
  <c r="E23" i="4"/>
  <c r="E21" i="4"/>
  <c r="E28" i="4"/>
  <c r="E24" i="4"/>
  <c r="E29" i="4"/>
  <c r="E25" i="4"/>
  <c r="B88" i="1"/>
  <c r="B85" i="1"/>
  <c r="B54" i="1"/>
  <c r="D85" i="1"/>
  <c r="B117" i="1"/>
  <c r="G114" i="1"/>
  <c r="F114" i="1"/>
  <c r="E114" i="1"/>
  <c r="D114" i="1"/>
  <c r="C114" i="1"/>
  <c r="B114" i="1"/>
  <c r="G108" i="1"/>
  <c r="F108" i="1"/>
  <c r="E108" i="1"/>
  <c r="D108" i="1"/>
  <c r="C108" i="1"/>
  <c r="B108" i="1"/>
  <c r="G80" i="1"/>
  <c r="F80" i="1"/>
  <c r="E80" i="1"/>
  <c r="D80" i="1"/>
  <c r="C80" i="1"/>
  <c r="B80" i="1"/>
  <c r="G74" i="1"/>
  <c r="F74" i="1"/>
  <c r="E74" i="1"/>
  <c r="D74" i="1"/>
  <c r="C74" i="1"/>
  <c r="B74" i="1"/>
  <c r="G48" i="1"/>
  <c r="F48" i="1"/>
  <c r="E48" i="1"/>
  <c r="D48" i="1"/>
  <c r="C48" i="1"/>
  <c r="B48" i="1"/>
  <c r="G42" i="1"/>
  <c r="F42" i="1"/>
  <c r="E42" i="1"/>
  <c r="D42" i="1"/>
  <c r="C42" i="1"/>
  <c r="B42" i="1"/>
  <c r="D51" i="1" l="1"/>
  <c r="D117" i="1"/>
  <c r="B51" i="1"/>
  <c r="E123" i="1"/>
  <c r="E125" i="1" s="1"/>
  <c r="E124" i="1"/>
  <c r="C124" i="1"/>
  <c r="C123" i="1"/>
  <c r="C125" i="1" s="1"/>
  <c r="E92" i="1"/>
  <c r="E91" i="1"/>
  <c r="E93" i="1" s="1"/>
  <c r="C92" i="1"/>
  <c r="C91" i="1"/>
  <c r="C93" i="1" s="1"/>
  <c r="E58" i="1"/>
  <c r="E57" i="1"/>
  <c r="E59" i="1" s="1"/>
  <c r="C57" i="1"/>
  <c r="C59" i="1" s="1"/>
  <c r="C58" i="1"/>
  <c r="E126" i="1" l="1"/>
  <c r="E127" i="1" s="1"/>
  <c r="E128" i="1" s="1"/>
  <c r="C140" i="1" s="1"/>
  <c r="C126" i="1"/>
  <c r="C127" i="1" s="1"/>
  <c r="C128" i="1" s="1"/>
  <c r="C139" i="1" s="1"/>
  <c r="E94" i="1"/>
  <c r="E95" i="1" s="1"/>
  <c r="E96" i="1" s="1"/>
  <c r="C138" i="1" s="1"/>
  <c r="C94" i="1"/>
  <c r="C95" i="1" s="1"/>
  <c r="C96" i="1" s="1"/>
  <c r="C137" i="1" s="1"/>
  <c r="E60" i="1"/>
  <c r="E61" i="1" s="1"/>
  <c r="C60" i="1"/>
  <c r="C61" i="1" s="1"/>
  <c r="C62" i="1" s="1"/>
  <c r="C135" i="1" s="1"/>
  <c r="E62" i="1" l="1"/>
  <c r="C136" i="1" s="1"/>
  <c r="C142" i="1" s="1"/>
  <c r="D145" i="1" l="1"/>
  <c r="C143" i="1"/>
</calcChain>
</file>

<file path=xl/sharedStrings.xml><?xml version="1.0" encoding="utf-8"?>
<sst xmlns="http://schemas.openxmlformats.org/spreadsheetml/2006/main" count="187" uniqueCount="96">
  <si>
    <t>MICOBIOLOGY NO.</t>
  </si>
  <si>
    <t>BIOL/002/2016</t>
  </si>
  <si>
    <t>DATE RECEIVED</t>
  </si>
  <si>
    <t>2016-06-27 09:46:36</t>
  </si>
  <si>
    <t>Analysis Report</t>
  </si>
  <si>
    <t>Vancomycin Microbial Assay</t>
  </si>
  <si>
    <t>Sample Name:</t>
  </si>
  <si>
    <t>VANCOLON 1G INJECTION</t>
  </si>
  <si>
    <t>Lab Ref No:</t>
  </si>
  <si>
    <t>NDQD2016061199</t>
  </si>
  <si>
    <t>Active Ingredient:</t>
  </si>
  <si>
    <t>Vancomycin</t>
  </si>
  <si>
    <t>Label Claim:</t>
  </si>
  <si>
    <t>Date Test Set:</t>
  </si>
  <si>
    <t>Date of Results:</t>
  </si>
  <si>
    <t xml:space="preserve">Equivalent to </t>
  </si>
  <si>
    <t>A</t>
  </si>
  <si>
    <t xml:space="preserve">Source: </t>
  </si>
  <si>
    <t>NQCL</t>
  </si>
  <si>
    <t>B</t>
  </si>
  <si>
    <t>Sample A Volume (mL):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</si>
  <si>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</si>
  <si>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</si>
  <si>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</si>
  <si>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</si>
  <si>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</si>
  <si>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</si>
  <si>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</si>
  <si>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</si>
  <si>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</si>
  <si>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</si>
  <si>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</si>
  <si>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</si>
  <si>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</si>
  <si>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</si>
  <si>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</si>
  <si>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</si>
  <si>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</si>
  <si>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</si>
  <si>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</si>
  <si>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</si>
  <si>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</si>
  <si>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</si>
  <si>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</si>
  <si>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</si>
  <si>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</si>
  <si>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</si>
  <si>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</si>
  <si>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</si>
  <si>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</si>
  <si>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</si>
  <si>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</si>
  <si>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</si>
  <si>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</si>
  <si>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</si>
  <si>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</si>
  <si>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</si>
  <si>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Director</t>
  </si>
  <si>
    <t>Each  Vial contains 1000mg of Vancomycin</t>
  </si>
  <si>
    <t>Standard  Vol (ml):</t>
  </si>
  <si>
    <t>Vancomycin (mg)</t>
  </si>
  <si>
    <t>Equivalent to Vancomycin (mg)</t>
  </si>
  <si>
    <t>17.36+</t>
  </si>
  <si>
    <t>E. Ngamau</t>
  </si>
  <si>
    <t>Please enter the required information in the cells highlighted in green</t>
  </si>
  <si>
    <t>Uniformity of Weight Test Report</t>
  </si>
  <si>
    <t>Laboratory Ref No:</t>
  </si>
  <si>
    <t>Date Analysis Started:</t>
  </si>
  <si>
    <t>Date Analysis Completed:</t>
  </si>
  <si>
    <t>Analysis Data</t>
  </si>
  <si>
    <t>Uniformity of weight</t>
  </si>
  <si>
    <t>% Deviation</t>
  </si>
  <si>
    <t>Total</t>
  </si>
  <si>
    <t>% Deviation from mean</t>
  </si>
  <si>
    <t>Name</t>
  </si>
  <si>
    <t>Date</t>
  </si>
  <si>
    <t>Signature</t>
  </si>
  <si>
    <t>Reviewed By:</t>
  </si>
  <si>
    <t>Intact Vial (mg)</t>
  </si>
  <si>
    <t>Empty Vial (mg)</t>
  </si>
  <si>
    <t>Vial Content (mg)</t>
  </si>
  <si>
    <t>08/08/2016</t>
  </si>
  <si>
    <t>09/08/2016</t>
  </si>
  <si>
    <t>Vial No.</t>
  </si>
  <si>
    <t xml:space="preserve">Vancomycin </t>
  </si>
  <si>
    <t>Each vial contains:Vancomycin HCl equivalent to Vancomycin 1 g</t>
  </si>
  <si>
    <t>Standard  Information</t>
  </si>
  <si>
    <t xml:space="preserve">Each vial contains vancomycin HCl equivalent to vancomycin activity </t>
  </si>
  <si>
    <t xml:space="preserve">ug </t>
  </si>
  <si>
    <t>Reconstitution Volume</t>
  </si>
  <si>
    <t>Reconstitution Volume (mL)</t>
  </si>
  <si>
    <t>COMMENTS: The %age content of Vancomycin  in the sample is:</t>
  </si>
  <si>
    <t>Final Concentration of Vancomycin in Standard:</t>
  </si>
  <si>
    <t>Expected Concentration of Vancomycin in Sample:</t>
  </si>
  <si>
    <t>Equivalent to Vancomycin Base (mg)</t>
  </si>
  <si>
    <t>Serah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</si>
</sst>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  <numFmt numFmtId="170" formatCode="0.00000"/>
    <numFmt numFmtId="171" formatCode="0.0%"/>
    <numFmt numFmtId="172" formatCode="dd\-mmm\-yyyy"/>
    <numFmt numFmtId="173" formatCode="0.0000\ &quot;mg&quot;"/>
    <numFmt numFmtId="174" formatCode="0.00\ &quot;mg&quot;"/>
    <numFmt numFmtId="175" formatCode="0.000"/>
  </numFmts>
  <fonts count="18" x14ac:knownFonts="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sz val="10"/>
      <color rgb="FF000000"/>
      <name val="Arial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92D050"/>
        <bgColor rgb="FFFFFFFF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2" borderId="0"/>
  </cellStyleXfs>
  <cellXfs count="15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9" fillId="2" borderId="0" xfId="1" applyFont="1" applyFill="1"/>
    <xf numFmtId="0" fontId="9" fillId="2" borderId="0" xfId="1" applyFont="1" applyFill="1" applyAlignment="1">
      <alignment horizontal="center"/>
    </xf>
    <xf numFmtId="10" fontId="9" fillId="2" borderId="0" xfId="1" applyNumberFormat="1" applyFont="1" applyFill="1"/>
    <xf numFmtId="170" fontId="9" fillId="2" borderId="0" xfId="1" applyNumberFormat="1" applyFont="1" applyFill="1" applyAlignment="1">
      <alignment horizontal="center"/>
    </xf>
    <xf numFmtId="10" fontId="9" fillId="2" borderId="0" xfId="1" applyNumberFormat="1" applyFont="1" applyFill="1" applyAlignment="1">
      <alignment horizontal="center"/>
    </xf>
    <xf numFmtId="0" fontId="10" fillId="2" borderId="0" xfId="1" applyFont="1" applyFill="1"/>
    <xf numFmtId="2" fontId="9" fillId="2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center" wrapText="1"/>
    </xf>
    <xf numFmtId="0" fontId="13" fillId="2" borderId="11" xfId="1" applyFont="1" applyFill="1" applyBorder="1"/>
    <xf numFmtId="172" fontId="9" fillId="2" borderId="0" xfId="1" applyNumberFormat="1" applyFont="1" applyFill="1" applyAlignment="1">
      <alignment horizontal="center"/>
    </xf>
    <xf numFmtId="2" fontId="14" fillId="4" borderId="9" xfId="1" applyNumberFormat="1" applyFont="1" applyFill="1" applyBorder="1" applyAlignment="1" applyProtection="1">
      <alignment horizontal="center"/>
      <protection locked="0"/>
    </xf>
    <xf numFmtId="0" fontId="15" fillId="2" borderId="0" xfId="1" applyFont="1" applyFill="1" applyAlignment="1">
      <alignment horizontal="left"/>
    </xf>
    <xf numFmtId="170" fontId="10" fillId="2" borderId="18" xfId="1" applyNumberFormat="1" applyFont="1" applyFill="1" applyBorder="1" applyAlignment="1">
      <alignment horizontal="center"/>
    </xf>
    <xf numFmtId="170" fontId="10" fillId="2" borderId="17" xfId="1" applyNumberFormat="1" applyFont="1" applyFill="1" applyBorder="1" applyAlignment="1">
      <alignment horizontal="center"/>
    </xf>
    <xf numFmtId="0" fontId="10" fillId="2" borderId="18" xfId="1" applyFont="1" applyFill="1" applyBorder="1" applyAlignment="1">
      <alignment horizontal="center"/>
    </xf>
    <xf numFmtId="0" fontId="10" fillId="2" borderId="17" xfId="1" applyFont="1" applyFill="1" applyBorder="1" applyAlignment="1">
      <alignment horizontal="center"/>
    </xf>
    <xf numFmtId="2" fontId="9" fillId="2" borderId="0" xfId="1" applyNumberFormat="1" applyFont="1" applyFill="1" applyAlignment="1">
      <alignment horizontal="center" wrapText="1"/>
    </xf>
    <xf numFmtId="0" fontId="9" fillId="2" borderId="24" xfId="1" applyFont="1" applyFill="1" applyBorder="1" applyAlignment="1">
      <alignment horizontal="center"/>
    </xf>
    <xf numFmtId="2" fontId="9" fillId="4" borderId="25" xfId="1" applyNumberFormat="1" applyFont="1" applyFill="1" applyBorder="1" applyAlignment="1" applyProtection="1">
      <alignment horizontal="center"/>
      <protection locked="0"/>
    </xf>
    <xf numFmtId="2" fontId="9" fillId="4" borderId="24" xfId="1" applyNumberFormat="1" applyFont="1" applyFill="1" applyBorder="1" applyAlignment="1" applyProtection="1">
      <alignment horizontal="center"/>
      <protection locked="0"/>
    </xf>
    <xf numFmtId="2" fontId="9" fillId="2" borderId="24" xfId="1" applyNumberFormat="1" applyFont="1" applyFill="1" applyBorder="1" applyAlignment="1">
      <alignment horizontal="center"/>
    </xf>
    <xf numFmtId="10" fontId="9" fillId="2" borderId="26" xfId="1" applyNumberFormat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2" fontId="9" fillId="4" borderId="26" xfId="1" applyNumberFormat="1" applyFont="1" applyFill="1" applyBorder="1" applyAlignment="1" applyProtection="1">
      <alignment horizontal="center"/>
      <protection locked="0"/>
    </xf>
    <xf numFmtId="2" fontId="9" fillId="4" borderId="27" xfId="1" applyNumberFormat="1" applyFont="1" applyFill="1" applyBorder="1" applyAlignment="1" applyProtection="1">
      <alignment horizontal="center"/>
      <protection locked="0"/>
    </xf>
    <xf numFmtId="2" fontId="9" fillId="2" borderId="27" xfId="1" applyNumberFormat="1" applyFont="1" applyFill="1" applyBorder="1" applyAlignment="1">
      <alignment horizontal="center"/>
    </xf>
    <xf numFmtId="2" fontId="9" fillId="4" borderId="26" xfId="1" applyNumberFormat="1" applyFont="1" applyFill="1" applyBorder="1" applyAlignment="1" applyProtection="1">
      <alignment horizontal="center" wrapText="1"/>
      <protection locked="0"/>
    </xf>
    <xf numFmtId="0" fontId="9" fillId="2" borderId="28" xfId="1" applyFont="1" applyFill="1" applyBorder="1" applyAlignment="1">
      <alignment horizontal="right"/>
    </xf>
    <xf numFmtId="165" fontId="9" fillId="2" borderId="29" xfId="1" applyNumberFormat="1" applyFont="1" applyFill="1" applyBorder="1" applyAlignment="1">
      <alignment horizontal="center"/>
    </xf>
    <xf numFmtId="165" fontId="9" fillId="2" borderId="30" xfId="1" applyNumberFormat="1" applyFont="1" applyFill="1" applyBorder="1" applyAlignment="1">
      <alignment horizontal="center"/>
    </xf>
    <xf numFmtId="165" fontId="9" fillId="2" borderId="31" xfId="1" applyNumberFormat="1" applyFont="1" applyFill="1" applyBorder="1" applyAlignment="1">
      <alignment horizontal="center"/>
    </xf>
    <xf numFmtId="0" fontId="9" fillId="2" borderId="32" xfId="1" applyFont="1" applyFill="1" applyBorder="1" applyAlignment="1">
      <alignment horizontal="right"/>
    </xf>
    <xf numFmtId="165" fontId="10" fillId="2" borderId="33" xfId="1" applyNumberFormat="1" applyFont="1" applyFill="1" applyBorder="1" applyAlignment="1">
      <alignment horizontal="center"/>
    </xf>
    <xf numFmtId="165" fontId="10" fillId="2" borderId="34" xfId="1" applyNumberFormat="1" applyFont="1" applyFill="1" applyBorder="1" applyAlignment="1">
      <alignment horizontal="center"/>
    </xf>
    <xf numFmtId="165" fontId="10" fillId="2" borderId="35" xfId="1" applyNumberFormat="1" applyFont="1" applyFill="1" applyBorder="1" applyAlignment="1">
      <alignment horizontal="center"/>
    </xf>
    <xf numFmtId="170" fontId="9" fillId="2" borderId="0" xfId="1" applyNumberFormat="1" applyFont="1" applyFill="1"/>
    <xf numFmtId="0" fontId="10" fillId="2" borderId="18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171" fontId="10" fillId="2" borderId="21" xfId="1" applyNumberFormat="1" applyFont="1" applyFill="1" applyBorder="1" applyAlignment="1">
      <alignment horizontal="center"/>
    </xf>
    <xf numFmtId="174" fontId="10" fillId="2" borderId="36" xfId="1" applyNumberFormat="1" applyFont="1" applyFill="1" applyBorder="1" applyAlignment="1">
      <alignment horizontal="center" vertical="center"/>
    </xf>
    <xf numFmtId="171" fontId="10" fillId="2" borderId="22" xfId="1" applyNumberFormat="1" applyFont="1" applyFill="1" applyBorder="1" applyAlignment="1">
      <alignment horizontal="center"/>
    </xf>
    <xf numFmtId="0" fontId="9" fillId="2" borderId="13" xfId="1" applyFont="1" applyFill="1" applyBorder="1"/>
    <xf numFmtId="0" fontId="9" fillId="2" borderId="0" xfId="1" applyFont="1" applyFill="1" applyAlignment="1">
      <alignment horizontal="right"/>
    </xf>
    <xf numFmtId="10" fontId="9" fillId="2" borderId="16" xfId="1" applyNumberFormat="1" applyFont="1" applyFill="1" applyBorder="1"/>
    <xf numFmtId="0" fontId="10" fillId="2" borderId="23" xfId="1" applyFont="1" applyFill="1" applyBorder="1" applyAlignment="1">
      <alignment horizontal="center"/>
    </xf>
    <xf numFmtId="0" fontId="9" fillId="2" borderId="23" xfId="1" applyFont="1" applyFill="1" applyBorder="1" applyAlignment="1">
      <alignment horizontal="center"/>
    </xf>
    <xf numFmtId="0" fontId="10" fillId="2" borderId="0" xfId="1" applyFont="1" applyFill="1" applyAlignment="1">
      <alignment horizontal="right"/>
    </xf>
    <xf numFmtId="0" fontId="9" fillId="2" borderId="8" xfId="1" applyFont="1" applyFill="1" applyBorder="1"/>
    <xf numFmtId="0" fontId="10" fillId="2" borderId="15" xfId="1" applyFont="1" applyFill="1" applyBorder="1"/>
    <xf numFmtId="0" fontId="9" fillId="2" borderId="15" xfId="1" applyFont="1" applyFill="1" applyBorder="1"/>
    <xf numFmtId="0" fontId="8" fillId="2" borderId="0" xfId="1" applyFill="1"/>
    <xf numFmtId="14" fontId="2" fillId="2" borderId="0" xfId="0" applyNumberFormat="1" applyFont="1" applyFill="1" applyAlignment="1">
      <alignment horizontal="left"/>
    </xf>
    <xf numFmtId="0" fontId="3" fillId="2" borderId="7" xfId="0" applyFont="1" applyFill="1" applyBorder="1" applyAlignment="1">
      <alignment horizontal="center"/>
    </xf>
    <xf numFmtId="175" fontId="3" fillId="2" borderId="2" xfId="0" applyNumberFormat="1" applyFont="1" applyFill="1" applyBorder="1" applyAlignment="1">
      <alignment horizontal="center"/>
    </xf>
    <xf numFmtId="0" fontId="13" fillId="2" borderId="0" xfId="0" applyFont="1" applyFill="1"/>
    <xf numFmtId="168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/>
    </xf>
    <xf numFmtId="0" fontId="16" fillId="2" borderId="0" xfId="0" applyFont="1" applyFill="1"/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0" fillId="2" borderId="0" xfId="1" applyFont="1" applyFill="1" applyAlignment="1">
      <alignment horizontal="right"/>
    </xf>
    <xf numFmtId="0" fontId="9" fillId="2" borderId="0" xfId="1" applyFont="1" applyFill="1" applyAlignment="1">
      <alignment horizontal="left" wrapText="1"/>
    </xf>
    <xf numFmtId="0" fontId="11" fillId="2" borderId="0" xfId="1" applyFont="1" applyFill="1" applyAlignment="1">
      <alignment horizontal="center" wrapText="1"/>
    </xf>
    <xf numFmtId="0" fontId="12" fillId="2" borderId="0" xfId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173" fontId="10" fillId="2" borderId="19" xfId="1" applyNumberFormat="1" applyFont="1" applyFill="1" applyBorder="1" applyAlignment="1">
      <alignment horizontal="center" vertical="center"/>
    </xf>
    <xf numFmtId="173" fontId="10" fillId="2" borderId="20" xfId="1" applyNumberFormat="1" applyFont="1" applyFill="1" applyBorder="1" applyAlignment="1">
      <alignment horizontal="center" vertical="center"/>
    </xf>
    <xf numFmtId="0" fontId="10" fillId="2" borderId="23" xfId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17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10" fontId="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vertical="top"/>
    </xf>
    <xf numFmtId="0" fontId="17" fillId="2" borderId="1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view="pageBreakPreview" topLeftCell="A124" zoomScale="90" zoomScaleNormal="100" zoomScaleSheetLayoutView="90" workbookViewId="0">
      <selection activeCell="D138" sqref="D138"/>
    </sheetView>
  </sheetViews>
  <sheetFormatPr defaultRowHeight="15.75" x14ac:dyDescent="0.25"/>
  <cols>
    <col min="1" max="1" width="31.7109375" style="2" customWidth="1"/>
    <col min="2" max="2" width="20" style="2" customWidth="1"/>
    <col min="3" max="3" width="28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 x14ac:dyDescent="0.3">
      <c r="A13" s="1" t="s">
        <v>4</v>
      </c>
      <c r="B13" s="1" t="s">
        <v>5</v>
      </c>
      <c r="G13" s="64"/>
    </row>
    <row r="14" spans="1:7" ht="15.95" customHeight="1" x14ac:dyDescent="0.3">
      <c r="A14" s="3" t="s">
        <v>6</v>
      </c>
      <c r="B14" s="3" t="s">
        <v>7</v>
      </c>
      <c r="G14" s="54"/>
    </row>
    <row r="15" spans="1:7" ht="15.95" customHeight="1" x14ac:dyDescent="0.3">
      <c r="A15" s="3" t="s">
        <v>8</v>
      </c>
      <c r="B15" s="4" t="s">
        <v>9</v>
      </c>
    </row>
    <row r="16" spans="1:7" ht="15.95" customHeight="1" x14ac:dyDescent="0.3">
      <c r="A16" s="3" t="s">
        <v>10</v>
      </c>
      <c r="B16" s="5" t="s">
        <v>11</v>
      </c>
    </row>
    <row r="17" spans="1:10" ht="15.95" customHeight="1" x14ac:dyDescent="0.3">
      <c r="A17" s="3" t="s">
        <v>12</v>
      </c>
      <c r="B17" s="2" t="s">
        <v>58</v>
      </c>
    </row>
    <row r="18" spans="1:10" ht="15.95" customHeight="1" x14ac:dyDescent="0.3">
      <c r="A18" s="3" t="s">
        <v>13</v>
      </c>
      <c r="B18" s="119" t="s">
        <v>81</v>
      </c>
    </row>
    <row r="19" spans="1:10" ht="15.95" customHeight="1" x14ac:dyDescent="0.3">
      <c r="A19" s="3" t="s">
        <v>14</v>
      </c>
      <c r="B19" s="6" t="s">
        <v>82</v>
      </c>
    </row>
    <row r="20" spans="1:10" ht="15.95" customHeight="1" x14ac:dyDescent="0.3">
      <c r="A20" s="3"/>
      <c r="B20" s="6"/>
    </row>
    <row r="21" spans="1:10" ht="15.95" customHeight="1" x14ac:dyDescent="0.3">
      <c r="A21" s="3"/>
      <c r="B21" s="66"/>
    </row>
    <row r="22" spans="1:10" ht="15.95" customHeight="1" x14ac:dyDescent="0.3">
      <c r="A22" s="3" t="s">
        <v>86</v>
      </c>
      <c r="B22" s="66"/>
    </row>
    <row r="23" spans="1:10" s="125" customFormat="1" ht="15.95" customHeight="1" x14ac:dyDescent="0.25">
      <c r="A23" s="122" t="s">
        <v>87</v>
      </c>
      <c r="B23" s="122"/>
      <c r="C23" s="123"/>
      <c r="D23" s="124">
        <v>99029</v>
      </c>
      <c r="E23" s="122" t="s">
        <v>88</v>
      </c>
      <c r="F23" s="122"/>
      <c r="G23" s="122"/>
      <c r="H23" s="122"/>
    </row>
    <row r="24" spans="1:10" ht="15.95" customHeight="1" x14ac:dyDescent="0.3">
      <c r="A24" s="3"/>
      <c r="C24" s="67"/>
      <c r="D24" s="3"/>
    </row>
    <row r="25" spans="1:10" ht="15.95" customHeight="1" x14ac:dyDescent="0.3">
      <c r="A25" s="14"/>
      <c r="B25" s="43"/>
      <c r="C25" s="10"/>
      <c r="D25" s="44"/>
      <c r="E25" s="16" t="s">
        <v>15</v>
      </c>
      <c r="F25" s="30"/>
      <c r="G25" s="30"/>
    </row>
    <row r="26" spans="1:10" ht="15.95" customHeight="1" x14ac:dyDescent="0.3">
      <c r="A26" s="126" t="s">
        <v>86</v>
      </c>
      <c r="B26" s="127"/>
      <c r="C26" s="126" t="s">
        <v>59</v>
      </c>
      <c r="D26" s="127"/>
      <c r="E26" s="120" t="s">
        <v>60</v>
      </c>
      <c r="F26" s="30"/>
      <c r="G26" s="30"/>
    </row>
    <row r="27" spans="1:10" ht="15.95" customHeight="1" x14ac:dyDescent="0.3">
      <c r="A27" s="10" t="s">
        <v>11</v>
      </c>
      <c r="B27" s="11"/>
      <c r="C27" s="15" t="s">
        <v>16</v>
      </c>
      <c r="D27" s="45">
        <v>2</v>
      </c>
      <c r="E27" s="45">
        <f>D27/B29*D23/1000</f>
        <v>19.805800000000001</v>
      </c>
      <c r="F27" s="30"/>
      <c r="G27" s="30"/>
      <c r="H27" s="19"/>
    </row>
    <row r="28" spans="1:10" ht="15.95" customHeight="1" x14ac:dyDescent="0.3">
      <c r="A28" s="7" t="s">
        <v>17</v>
      </c>
      <c r="B28" s="8" t="s">
        <v>18</v>
      </c>
      <c r="C28" s="30"/>
      <c r="D28" s="42"/>
      <c r="E28" s="42"/>
      <c r="F28" s="30"/>
      <c r="G28" s="30"/>
      <c r="H28" s="19"/>
    </row>
    <row r="29" spans="1:10" ht="15.95" customHeight="1" x14ac:dyDescent="0.3">
      <c r="A29" s="9" t="s">
        <v>89</v>
      </c>
      <c r="B29" s="121">
        <v>10</v>
      </c>
      <c r="C29" s="48" t="s">
        <v>19</v>
      </c>
      <c r="D29" s="45">
        <v>2</v>
      </c>
      <c r="E29" s="45">
        <f>D29/B29*D23/1000</f>
        <v>19.805800000000001</v>
      </c>
      <c r="F29" s="30"/>
      <c r="G29" s="30"/>
      <c r="H29" s="19"/>
      <c r="I29" s="19"/>
      <c r="J29" s="19"/>
    </row>
    <row r="30" spans="1:10" ht="15.95" customHeight="1" x14ac:dyDescent="0.3">
      <c r="A30" s="12"/>
      <c r="B30" s="17"/>
      <c r="C30" s="46"/>
      <c r="D30" s="47"/>
      <c r="E30" s="47"/>
      <c r="F30" s="20"/>
      <c r="G30" s="20"/>
      <c r="H30" s="19"/>
      <c r="I30" s="19"/>
      <c r="J30" s="19"/>
    </row>
    <row r="31" spans="1:10" ht="15.95" customHeight="1" x14ac:dyDescent="0.3">
      <c r="A31" s="9"/>
      <c r="B31" s="149"/>
      <c r="C31" s="150"/>
      <c r="D31" s="150"/>
      <c r="E31" s="150"/>
      <c r="F31" s="20"/>
      <c r="G31" s="20"/>
      <c r="H31" s="30"/>
      <c r="I31" s="30"/>
      <c r="J31" s="30"/>
    </row>
    <row r="32" spans="1:10" ht="15.95" customHeight="1" x14ac:dyDescent="0.3">
      <c r="A32" s="151" t="s">
        <v>90</v>
      </c>
      <c r="B32" s="21">
        <v>20</v>
      </c>
      <c r="E32" s="20"/>
      <c r="F32" s="20"/>
      <c r="G32" s="20"/>
      <c r="H32" s="19"/>
      <c r="I32" s="19"/>
      <c r="J32" s="19"/>
    </row>
    <row r="33" spans="1:10" s="19" customFormat="1" ht="15.95" customHeight="1" x14ac:dyDescent="0.25">
      <c r="A33" s="22" t="s">
        <v>20</v>
      </c>
      <c r="B33" s="21">
        <v>2</v>
      </c>
      <c r="C33" s="20"/>
    </row>
    <row r="34" spans="1:10" s="19" customFormat="1" ht="15.95" customHeight="1" x14ac:dyDescent="0.3">
      <c r="A34" s="13" t="s">
        <v>61</v>
      </c>
      <c r="B34" s="20"/>
      <c r="C34" s="21">
        <f>B33/B32*'Uniformity 1'!D21/'Uniformity 1'!D33*1000</f>
        <v>99.563842933442956</v>
      </c>
    </row>
    <row r="35" spans="1:10" s="19" customFormat="1" ht="15.95" customHeight="1" x14ac:dyDescent="0.25">
      <c r="A35" s="20"/>
      <c r="B35" s="20"/>
      <c r="C35" s="20"/>
    </row>
    <row r="36" spans="1:10" ht="15.95" customHeight="1" x14ac:dyDescent="0.25">
      <c r="A36" s="23" t="s">
        <v>21</v>
      </c>
      <c r="B36" s="24"/>
      <c r="C36" s="24"/>
      <c r="D36" s="24"/>
      <c r="E36" s="24"/>
      <c r="F36" s="24"/>
      <c r="G36" s="24"/>
      <c r="H36" s="19"/>
      <c r="I36" s="19"/>
      <c r="J36" s="19"/>
    </row>
    <row r="37" spans="1:10" ht="24.95" customHeight="1" x14ac:dyDescent="0.25">
      <c r="A37" s="51" t="s">
        <v>22</v>
      </c>
      <c r="B37" s="25"/>
      <c r="C37" s="25"/>
      <c r="D37" s="25"/>
      <c r="E37" s="25"/>
      <c r="F37" s="25"/>
      <c r="G37" s="26"/>
      <c r="H37" s="19"/>
      <c r="I37" s="19"/>
      <c r="J37" s="19"/>
    </row>
    <row r="38" spans="1:10" ht="15.95" customHeight="1" x14ac:dyDescent="0.25">
      <c r="A38" s="27" t="s">
        <v>23</v>
      </c>
      <c r="B38" s="36" t="s">
        <v>24</v>
      </c>
      <c r="C38" s="36" t="s">
        <v>25</v>
      </c>
      <c r="D38" s="36" t="s">
        <v>26</v>
      </c>
      <c r="E38" s="36" t="s">
        <v>27</v>
      </c>
      <c r="F38" s="36" t="s">
        <v>28</v>
      </c>
      <c r="G38" s="36" t="s">
        <v>29</v>
      </c>
      <c r="H38" s="19"/>
      <c r="I38" s="19"/>
      <c r="J38" s="19"/>
    </row>
    <row r="39" spans="1:10" ht="15.95" customHeight="1" x14ac:dyDescent="0.25">
      <c r="A39" s="27">
        <v>1</v>
      </c>
      <c r="B39" s="18">
        <v>16.2</v>
      </c>
      <c r="C39" s="18" t="s">
        <v>62</v>
      </c>
      <c r="D39" s="18">
        <v>18.420000000000002</v>
      </c>
      <c r="E39" s="18">
        <v>16.239999999999998</v>
      </c>
      <c r="F39" s="18">
        <v>17.36</v>
      </c>
      <c r="G39" s="18">
        <v>18.399999999999999</v>
      </c>
      <c r="H39" s="19"/>
      <c r="I39" s="19"/>
      <c r="J39" s="19"/>
    </row>
    <row r="40" spans="1:10" ht="15.95" customHeight="1" x14ac:dyDescent="0.25">
      <c r="A40" s="27">
        <v>2</v>
      </c>
      <c r="B40" s="18">
        <v>16.18</v>
      </c>
      <c r="C40" s="18">
        <v>17.46</v>
      </c>
      <c r="D40" s="18">
        <v>18.34</v>
      </c>
      <c r="E40" s="18">
        <v>16.22</v>
      </c>
      <c r="F40" s="18">
        <v>17.399999999999999</v>
      </c>
      <c r="G40" s="18">
        <v>18.52</v>
      </c>
      <c r="H40" s="19"/>
      <c r="I40" s="19"/>
      <c r="J40" s="19"/>
    </row>
    <row r="41" spans="1:10" ht="15.95" customHeight="1" x14ac:dyDescent="0.25">
      <c r="A41" s="27">
        <v>3</v>
      </c>
      <c r="B41" s="18">
        <v>16.2</v>
      </c>
      <c r="C41" s="18">
        <v>17.38</v>
      </c>
      <c r="D41" s="18">
        <v>18.48</v>
      </c>
      <c r="E41" s="18">
        <v>16.22</v>
      </c>
      <c r="F41" s="18">
        <v>17.399999999999999</v>
      </c>
      <c r="G41" s="18">
        <v>18.420000000000002</v>
      </c>
      <c r="H41" s="19"/>
      <c r="I41" s="19"/>
      <c r="J41" s="19"/>
    </row>
    <row r="42" spans="1:10" ht="15.95" customHeight="1" x14ac:dyDescent="0.25">
      <c r="A42" s="34" t="s">
        <v>30</v>
      </c>
      <c r="B42" s="38">
        <f t="shared" ref="B42:G42" si="0">AVERAGE(B39:B41)</f>
        <v>16.193333333333332</v>
      </c>
      <c r="C42" s="38">
        <f t="shared" si="0"/>
        <v>17.420000000000002</v>
      </c>
      <c r="D42" s="38">
        <f t="shared" si="0"/>
        <v>18.413333333333338</v>
      </c>
      <c r="E42" s="38">
        <f t="shared" si="0"/>
        <v>16.226666666666663</v>
      </c>
      <c r="F42" s="38">
        <f t="shared" si="0"/>
        <v>17.386666666666667</v>
      </c>
      <c r="G42" s="38">
        <f t="shared" si="0"/>
        <v>18.446666666666669</v>
      </c>
      <c r="H42" s="19"/>
      <c r="I42" s="19"/>
      <c r="J42" s="19"/>
    </row>
    <row r="43" spans="1:10" ht="24.95" customHeight="1" x14ac:dyDescent="0.25">
      <c r="A43" s="50" t="s">
        <v>31</v>
      </c>
      <c r="B43" s="28"/>
      <c r="C43" s="28"/>
      <c r="D43" s="28"/>
      <c r="E43" s="28"/>
      <c r="F43" s="28"/>
      <c r="G43" s="29"/>
      <c r="H43" s="19"/>
      <c r="I43" s="19"/>
      <c r="J43" s="19"/>
    </row>
    <row r="44" spans="1:10" ht="15.95" customHeight="1" x14ac:dyDescent="0.25">
      <c r="A44" s="27" t="s">
        <v>23</v>
      </c>
      <c r="B44" s="36" t="s">
        <v>24</v>
      </c>
      <c r="C44" s="36" t="s">
        <v>25</v>
      </c>
      <c r="D44" s="36" t="s">
        <v>26</v>
      </c>
      <c r="E44" s="36" t="s">
        <v>27</v>
      </c>
      <c r="F44" s="36" t="s">
        <v>28</v>
      </c>
      <c r="G44" s="36" t="s">
        <v>29</v>
      </c>
      <c r="H44" s="19"/>
      <c r="I44" s="19"/>
      <c r="J44" s="19"/>
    </row>
    <row r="45" spans="1:10" ht="15.95" customHeight="1" x14ac:dyDescent="0.25">
      <c r="A45" s="27">
        <v>1</v>
      </c>
      <c r="B45" s="18">
        <v>16.260000000000002</v>
      </c>
      <c r="C45" s="18">
        <v>17.36</v>
      </c>
      <c r="D45" s="18">
        <v>18.38</v>
      </c>
      <c r="E45" s="18">
        <v>16.239999999999998</v>
      </c>
      <c r="F45" s="18">
        <v>17.38</v>
      </c>
      <c r="G45" s="18"/>
      <c r="H45" s="19"/>
      <c r="I45" s="19"/>
      <c r="J45" s="19"/>
    </row>
    <row r="46" spans="1:10" ht="15.95" customHeight="1" x14ac:dyDescent="0.25">
      <c r="A46" s="27">
        <v>2</v>
      </c>
      <c r="B46" s="18">
        <v>16.2</v>
      </c>
      <c r="C46" s="18">
        <v>17.32</v>
      </c>
      <c r="D46" s="18">
        <v>18.399999999999999</v>
      </c>
      <c r="E46" s="18">
        <v>16.260000000000002</v>
      </c>
      <c r="F46" s="18">
        <v>17.36</v>
      </c>
      <c r="G46" s="18">
        <v>18.399999999999999</v>
      </c>
      <c r="H46" s="19"/>
      <c r="I46" s="19"/>
      <c r="J46" s="19"/>
    </row>
    <row r="47" spans="1:10" ht="15.95" customHeight="1" x14ac:dyDescent="0.25">
      <c r="A47" s="27">
        <v>3</v>
      </c>
      <c r="B47" s="18">
        <v>16.2</v>
      </c>
      <c r="C47" s="18">
        <v>17.38</v>
      </c>
      <c r="D47" s="18">
        <v>18.399999999999999</v>
      </c>
      <c r="E47" s="18">
        <v>16.239999999999998</v>
      </c>
      <c r="F47" s="18">
        <v>17.399999999999999</v>
      </c>
      <c r="G47" s="18">
        <v>18.48</v>
      </c>
      <c r="H47" s="19"/>
      <c r="I47" s="19"/>
      <c r="J47" s="19"/>
    </row>
    <row r="48" spans="1:10" ht="15.95" customHeight="1" x14ac:dyDescent="0.25">
      <c r="A48" s="33" t="s">
        <v>30</v>
      </c>
      <c r="B48" s="37">
        <f t="shared" ref="B48:G48" si="1">AVERAGE(B45:B47)</f>
        <v>16.22</v>
      </c>
      <c r="C48" s="37">
        <f t="shared" si="1"/>
        <v>17.353333333333335</v>
      </c>
      <c r="D48" s="37">
        <f t="shared" si="1"/>
        <v>18.393333333333334</v>
      </c>
      <c r="E48" s="37">
        <f t="shared" si="1"/>
        <v>16.246666666666666</v>
      </c>
      <c r="F48" s="37">
        <f t="shared" si="1"/>
        <v>17.38</v>
      </c>
      <c r="G48" s="38">
        <f t="shared" si="1"/>
        <v>18.439999999999998</v>
      </c>
      <c r="H48" s="19"/>
      <c r="I48" s="19"/>
      <c r="J48" s="19"/>
    </row>
    <row r="49" spans="1:10" ht="15.95" customHeight="1" x14ac:dyDescent="0.25">
      <c r="A49" s="30"/>
      <c r="B49" s="30"/>
      <c r="C49" s="30"/>
      <c r="D49" s="30"/>
      <c r="E49" s="30"/>
      <c r="F49" s="30"/>
      <c r="G49" s="30"/>
      <c r="H49" s="19"/>
      <c r="I49" s="19"/>
      <c r="J49" s="19"/>
    </row>
    <row r="50" spans="1:10" ht="15.95" customHeight="1" x14ac:dyDescent="0.25">
      <c r="A50" s="20" t="s">
        <v>92</v>
      </c>
      <c r="B50" s="20"/>
      <c r="C50" s="20"/>
      <c r="D50" s="20"/>
      <c r="E50" s="20"/>
      <c r="F50" s="20"/>
      <c r="G50" s="30"/>
      <c r="H50" s="19"/>
      <c r="I50" s="19"/>
      <c r="J50" s="19"/>
    </row>
    <row r="51" spans="1:10" ht="18" customHeight="1" x14ac:dyDescent="0.25">
      <c r="A51" s="20" t="s">
        <v>32</v>
      </c>
      <c r="B51" s="49">
        <f>$E$27/20*10/25</f>
        <v>0.39611600000000002</v>
      </c>
      <c r="C51" s="20" t="s">
        <v>33</v>
      </c>
      <c r="D51" s="49">
        <f>$E$29/20*10/25</f>
        <v>0.39611600000000002</v>
      </c>
      <c r="E51" s="20"/>
      <c r="F51" s="20"/>
      <c r="G51" s="30"/>
      <c r="H51" s="19"/>
      <c r="I51" s="19"/>
      <c r="J51" s="19"/>
    </row>
    <row r="52" spans="1:10" ht="15.95" customHeight="1" x14ac:dyDescent="0.25">
      <c r="A52" s="20"/>
      <c r="B52" s="35"/>
      <c r="C52" s="20"/>
      <c r="D52" s="35"/>
      <c r="E52" s="20"/>
      <c r="F52" s="20"/>
      <c r="G52" s="30"/>
      <c r="H52" s="19"/>
      <c r="I52" s="19"/>
      <c r="J52" s="19"/>
    </row>
    <row r="53" spans="1:10" ht="15.95" customHeight="1" x14ac:dyDescent="0.25">
      <c r="A53" s="20" t="s">
        <v>93</v>
      </c>
      <c r="B53" s="20"/>
      <c r="C53" s="20"/>
      <c r="D53" s="39"/>
      <c r="E53" s="39"/>
      <c r="F53" s="52"/>
      <c r="G53" s="30"/>
      <c r="H53" s="19"/>
      <c r="I53" s="19"/>
      <c r="J53" s="19"/>
    </row>
    <row r="54" spans="1:10" ht="18" customHeight="1" x14ac:dyDescent="0.25">
      <c r="A54" s="20" t="s">
        <v>34</v>
      </c>
      <c r="B54" s="49">
        <f>$C$34/100*10/25</f>
        <v>0.39825537173377185</v>
      </c>
      <c r="C54" s="20"/>
      <c r="D54" s="39"/>
      <c r="E54" s="40"/>
      <c r="F54" s="20"/>
      <c r="G54" s="30"/>
      <c r="H54" s="19"/>
      <c r="I54" s="19"/>
      <c r="J54" s="19"/>
    </row>
    <row r="55" spans="1:10" ht="15.95" customHeight="1" x14ac:dyDescent="0.25">
      <c r="A55" s="20"/>
      <c r="B55" s="35"/>
      <c r="C55" s="20"/>
      <c r="D55" s="20"/>
      <c r="E55" s="20"/>
      <c r="F55" s="20"/>
      <c r="G55" s="30"/>
      <c r="H55" s="19"/>
      <c r="I55" s="19"/>
      <c r="J55" s="19"/>
    </row>
    <row r="56" spans="1:10" ht="18" customHeight="1" x14ac:dyDescent="0.25">
      <c r="A56" s="133" t="s">
        <v>35</v>
      </c>
      <c r="B56" s="134"/>
      <c r="C56" s="128" t="s">
        <v>22</v>
      </c>
      <c r="D56" s="128"/>
      <c r="E56" s="128" t="s">
        <v>36</v>
      </c>
      <c r="F56" s="128"/>
      <c r="G56" s="30"/>
      <c r="H56" s="19"/>
      <c r="I56" s="19"/>
      <c r="J56" s="19"/>
    </row>
    <row r="57" spans="1:10" ht="24.95" customHeight="1" x14ac:dyDescent="0.25">
      <c r="A57" s="147" t="s">
        <v>37</v>
      </c>
      <c r="B57" s="148"/>
      <c r="C57" s="130">
        <f>1/4*((D42+G42)-(B42+E42))</f>
        <v>1.110000000000003</v>
      </c>
      <c r="D57" s="130"/>
      <c r="E57" s="130">
        <f>1/4*((D48+G48)-(E48+B48))</f>
        <v>1.091666666666665</v>
      </c>
      <c r="F57" s="130"/>
      <c r="G57" s="30"/>
      <c r="H57" s="19"/>
      <c r="I57" s="19"/>
      <c r="J57" s="19"/>
    </row>
    <row r="58" spans="1:10" ht="24.95" customHeight="1" x14ac:dyDescent="0.25">
      <c r="A58" s="147" t="s">
        <v>38</v>
      </c>
      <c r="B58" s="148"/>
      <c r="C58" s="130">
        <f>1/3*((E42+F42+G42)-(B42+C42+D42))</f>
        <v>1.1111111111110478E-2</v>
      </c>
      <c r="D58" s="130"/>
      <c r="E58" s="130">
        <f>1/3*((E48+F48+G48)-(B48+C48+D48))</f>
        <v>3.3333333333331439E-2</v>
      </c>
      <c r="F58" s="130"/>
      <c r="G58" s="30"/>
      <c r="H58" s="19"/>
      <c r="I58" s="19"/>
      <c r="J58" s="19"/>
    </row>
    <row r="59" spans="1:10" ht="24.95" customHeight="1" x14ac:dyDescent="0.25">
      <c r="A59" s="147" t="s">
        <v>39</v>
      </c>
      <c r="B59" s="148"/>
      <c r="C59" s="130">
        <f>C57/LOG10(2)</f>
        <v>3.6873401853249819</v>
      </c>
      <c r="D59" s="130"/>
      <c r="E59" s="130">
        <f>E57/LOG10(2)</f>
        <v>3.6264381702520319</v>
      </c>
      <c r="F59" s="130"/>
      <c r="G59" s="30"/>
      <c r="H59" s="19"/>
      <c r="I59" s="19"/>
      <c r="J59" s="19"/>
    </row>
    <row r="60" spans="1:10" ht="24.95" customHeight="1" x14ac:dyDescent="0.25">
      <c r="A60" s="147" t="s">
        <v>40</v>
      </c>
      <c r="B60" s="148"/>
      <c r="C60" s="130">
        <f>C58/C59</f>
        <v>3.0133132699095423E-3</v>
      </c>
      <c r="D60" s="130"/>
      <c r="E60" s="130">
        <f>E58/E59</f>
        <v>9.1917555927928107E-3</v>
      </c>
      <c r="F60" s="130"/>
      <c r="G60" s="30"/>
      <c r="H60" s="19"/>
      <c r="I60" s="19"/>
      <c r="J60" s="19"/>
    </row>
    <row r="61" spans="1:10" ht="24.95" customHeight="1" x14ac:dyDescent="0.25">
      <c r="A61" s="147" t="s">
        <v>41</v>
      </c>
      <c r="B61" s="148"/>
      <c r="C61" s="129">
        <f>POWER(10,C60)</f>
        <v>1.0069625367516319</v>
      </c>
      <c r="D61" s="129"/>
      <c r="E61" s="129">
        <f>POWER(10,E60)</f>
        <v>1.0213903622938179</v>
      </c>
      <c r="F61" s="129"/>
      <c r="G61" s="30"/>
      <c r="H61" s="19"/>
      <c r="I61" s="19"/>
      <c r="J61" s="19"/>
    </row>
    <row r="62" spans="1:10" ht="24.95" customHeight="1" x14ac:dyDescent="0.25">
      <c r="A62" s="41" t="s">
        <v>42</v>
      </c>
      <c r="B62" s="41"/>
      <c r="C62" s="131">
        <f>C61*B51/B54</f>
        <v>1.0015532759079799</v>
      </c>
      <c r="D62" s="131"/>
      <c r="E62" s="131">
        <f>E61*D51/B54</f>
        <v>1.0159035972045598</v>
      </c>
      <c r="F62" s="131"/>
      <c r="G62" s="30"/>
      <c r="H62" s="19"/>
      <c r="I62" s="19"/>
      <c r="J62" s="19"/>
    </row>
    <row r="63" spans="1:10" ht="24.95" customHeight="1" x14ac:dyDescent="0.25">
      <c r="A63" s="152"/>
      <c r="B63" s="152"/>
      <c r="C63" s="153"/>
      <c r="D63" s="153"/>
      <c r="E63" s="153"/>
      <c r="F63" s="153"/>
      <c r="G63" s="30"/>
      <c r="H63" s="30"/>
      <c r="I63" s="30"/>
      <c r="J63" s="30"/>
    </row>
    <row r="64" spans="1:10" ht="15.95" customHeight="1" x14ac:dyDescent="0.3">
      <c r="A64" s="151" t="s">
        <v>90</v>
      </c>
      <c r="B64" s="21">
        <v>20</v>
      </c>
      <c r="C64" s="30"/>
      <c r="D64" s="30"/>
      <c r="E64" s="20"/>
      <c r="F64" s="20"/>
      <c r="G64" s="20"/>
      <c r="H64" s="30"/>
      <c r="I64" s="30"/>
      <c r="J64" s="30"/>
    </row>
    <row r="65" spans="1:10" ht="15.95" customHeight="1" x14ac:dyDescent="0.25">
      <c r="A65" s="22" t="s">
        <v>43</v>
      </c>
      <c r="B65" s="21">
        <v>2</v>
      </c>
      <c r="C65" s="20"/>
      <c r="D65" s="19"/>
      <c r="E65" s="19"/>
      <c r="F65" s="19"/>
      <c r="G65" s="19"/>
      <c r="H65" s="19"/>
      <c r="I65" s="19"/>
      <c r="J65" s="19"/>
    </row>
    <row r="66" spans="1:10" ht="15.95" customHeight="1" x14ac:dyDescent="0.3">
      <c r="A66" s="13" t="s">
        <v>94</v>
      </c>
      <c r="B66" s="20"/>
      <c r="C66" s="21">
        <f>B65/B64*'Uniformity 1'!D22/'Uniformity 1'!D33*1000</f>
        <v>100.34321580918295</v>
      </c>
      <c r="D66" s="19"/>
      <c r="E66" s="19"/>
      <c r="F66" s="19"/>
      <c r="G66" s="19"/>
      <c r="H66" s="19"/>
      <c r="I66" s="19"/>
      <c r="J66" s="19"/>
    </row>
    <row r="67" spans="1:10" ht="15.95" customHeight="1" x14ac:dyDescent="0.25">
      <c r="A67" s="20"/>
      <c r="B67" s="20"/>
      <c r="C67" s="20"/>
      <c r="D67" s="19"/>
      <c r="E67" s="19"/>
      <c r="F67" s="19"/>
      <c r="G67" s="19"/>
      <c r="H67" s="19"/>
      <c r="I67" s="19"/>
      <c r="J67" s="19"/>
    </row>
    <row r="68" spans="1:10" ht="15.95" customHeight="1" x14ac:dyDescent="0.25">
      <c r="A68" s="23" t="s">
        <v>21</v>
      </c>
      <c r="B68" s="24"/>
      <c r="C68" s="24"/>
      <c r="D68" s="24"/>
      <c r="E68" s="24"/>
      <c r="F68" s="24"/>
      <c r="G68" s="24"/>
      <c r="H68" s="19"/>
      <c r="I68" s="19"/>
      <c r="J68" s="19"/>
    </row>
    <row r="69" spans="1:10" ht="15.95" customHeight="1" x14ac:dyDescent="0.25">
      <c r="A69" s="51" t="s">
        <v>44</v>
      </c>
      <c r="B69" s="25"/>
      <c r="C69" s="25"/>
      <c r="D69" s="25"/>
      <c r="E69" s="25"/>
      <c r="F69" s="25"/>
      <c r="G69" s="26"/>
      <c r="H69" s="19"/>
      <c r="I69" s="19"/>
      <c r="J69" s="19"/>
    </row>
    <row r="70" spans="1:10" ht="15.95" customHeight="1" x14ac:dyDescent="0.25">
      <c r="A70" s="27" t="s">
        <v>23</v>
      </c>
      <c r="B70" s="36" t="s">
        <v>24</v>
      </c>
      <c r="C70" s="36" t="s">
        <v>25</v>
      </c>
      <c r="D70" s="36" t="s">
        <v>26</v>
      </c>
      <c r="E70" s="36" t="s">
        <v>27</v>
      </c>
      <c r="F70" s="36" t="s">
        <v>28</v>
      </c>
      <c r="G70" s="36" t="s">
        <v>29</v>
      </c>
      <c r="H70" s="19"/>
      <c r="I70" s="19"/>
      <c r="J70" s="19"/>
    </row>
    <row r="71" spans="1:10" ht="15.95" customHeight="1" x14ac:dyDescent="0.25">
      <c r="A71" s="27">
        <v>1</v>
      </c>
      <c r="B71" s="18">
        <v>16.18</v>
      </c>
      <c r="C71" s="18">
        <v>17.46</v>
      </c>
      <c r="D71" s="18">
        <v>18.34</v>
      </c>
      <c r="E71" s="18">
        <v>16.22</v>
      </c>
      <c r="F71" s="18">
        <v>17.36</v>
      </c>
      <c r="G71" s="18">
        <v>18.440000000000001</v>
      </c>
      <c r="H71" s="19"/>
      <c r="I71" s="19"/>
      <c r="J71" s="19"/>
    </row>
    <row r="72" spans="1:10" ht="15.95" customHeight="1" x14ac:dyDescent="0.25">
      <c r="A72" s="27">
        <v>2</v>
      </c>
      <c r="B72" s="18">
        <v>16.22</v>
      </c>
      <c r="C72" s="18">
        <v>17.38</v>
      </c>
      <c r="D72" s="18">
        <v>18.36</v>
      </c>
      <c r="E72" s="18">
        <v>16.260000000000002</v>
      </c>
      <c r="F72" s="18">
        <v>17.399999999999999</v>
      </c>
      <c r="G72" s="18">
        <v>18.46</v>
      </c>
      <c r="H72" s="19"/>
      <c r="I72" s="19"/>
      <c r="J72" s="19"/>
    </row>
    <row r="73" spans="1:10" ht="15.95" customHeight="1" x14ac:dyDescent="0.25">
      <c r="A73" s="27">
        <v>3</v>
      </c>
      <c r="B73" s="18">
        <v>16.2</v>
      </c>
      <c r="C73" s="18">
        <v>17.36</v>
      </c>
      <c r="D73" s="18">
        <v>18.399999999999999</v>
      </c>
      <c r="E73" s="18">
        <v>16.22</v>
      </c>
      <c r="F73" s="18">
        <v>17.399999999999999</v>
      </c>
      <c r="G73" s="18">
        <v>18.440000000000001</v>
      </c>
      <c r="H73" s="19"/>
      <c r="I73" s="19"/>
      <c r="J73" s="19"/>
    </row>
    <row r="74" spans="1:10" ht="15.95" customHeight="1" x14ac:dyDescent="0.25">
      <c r="A74" s="34" t="s">
        <v>30</v>
      </c>
      <c r="B74" s="38">
        <f t="shared" ref="B74:G74" si="2">AVERAGE(B71:B73)</f>
        <v>16.2</v>
      </c>
      <c r="C74" s="38">
        <f t="shared" si="2"/>
        <v>17.400000000000002</v>
      </c>
      <c r="D74" s="38">
        <f t="shared" si="2"/>
        <v>18.366666666666667</v>
      </c>
      <c r="E74" s="38">
        <f t="shared" si="2"/>
        <v>16.233333333333334</v>
      </c>
      <c r="F74" s="38">
        <f t="shared" si="2"/>
        <v>17.386666666666667</v>
      </c>
      <c r="G74" s="38">
        <f t="shared" si="2"/>
        <v>18.446666666666669</v>
      </c>
      <c r="H74" s="19"/>
      <c r="I74" s="19"/>
      <c r="J74" s="19"/>
    </row>
    <row r="75" spans="1:10" ht="15.95" customHeight="1" x14ac:dyDescent="0.25">
      <c r="A75" s="50" t="s">
        <v>45</v>
      </c>
      <c r="B75" s="28"/>
      <c r="C75" s="28"/>
      <c r="D75" s="28"/>
      <c r="E75" s="28"/>
      <c r="F75" s="28"/>
      <c r="G75" s="29"/>
      <c r="H75" s="19"/>
      <c r="I75" s="19"/>
      <c r="J75" s="19"/>
    </row>
    <row r="76" spans="1:10" ht="15.95" customHeight="1" x14ac:dyDescent="0.25">
      <c r="A76" s="27" t="s">
        <v>23</v>
      </c>
      <c r="B76" s="36" t="s">
        <v>24</v>
      </c>
      <c r="C76" s="36" t="s">
        <v>25</v>
      </c>
      <c r="D76" s="36" t="s">
        <v>26</v>
      </c>
      <c r="E76" s="36" t="s">
        <v>27</v>
      </c>
      <c r="F76" s="36" t="s">
        <v>28</v>
      </c>
      <c r="G76" s="36" t="s">
        <v>29</v>
      </c>
      <c r="H76" s="19"/>
      <c r="I76" s="19"/>
      <c r="J76" s="19"/>
    </row>
    <row r="77" spans="1:10" ht="15.95" customHeight="1" x14ac:dyDescent="0.25">
      <c r="A77" s="27">
        <v>1</v>
      </c>
      <c r="B77" s="18">
        <v>16.2</v>
      </c>
      <c r="C77" s="18">
        <v>17.38</v>
      </c>
      <c r="D77" s="18">
        <v>18.420000000000002</v>
      </c>
      <c r="E77" s="18">
        <v>16.22</v>
      </c>
      <c r="F77" s="18">
        <v>17.38</v>
      </c>
      <c r="G77" s="18"/>
      <c r="H77" s="19"/>
      <c r="I77" s="19"/>
      <c r="J77" s="19"/>
    </row>
    <row r="78" spans="1:10" ht="15.95" customHeight="1" x14ac:dyDescent="0.25">
      <c r="A78" s="27">
        <v>2</v>
      </c>
      <c r="B78" s="18">
        <v>16.22</v>
      </c>
      <c r="C78" s="18">
        <v>17.399999999999999</v>
      </c>
      <c r="D78" s="18">
        <v>18.38</v>
      </c>
      <c r="E78" s="18">
        <v>16.239999999999998</v>
      </c>
      <c r="F78" s="18">
        <v>17.420000000000002</v>
      </c>
      <c r="G78" s="18">
        <v>18.440000000000001</v>
      </c>
      <c r="H78" s="19"/>
      <c r="I78" s="19"/>
      <c r="J78" s="19"/>
    </row>
    <row r="79" spans="1:10" ht="15.95" customHeight="1" x14ac:dyDescent="0.25">
      <c r="A79" s="27">
        <v>3</v>
      </c>
      <c r="B79" s="18">
        <v>16.18</v>
      </c>
      <c r="C79" s="18">
        <v>17.36</v>
      </c>
      <c r="D79" s="18">
        <v>18.399999999999999</v>
      </c>
      <c r="E79" s="18">
        <v>16.22</v>
      </c>
      <c r="F79" s="18">
        <v>17.399999999999999</v>
      </c>
      <c r="G79" s="18">
        <v>18.399999999999999</v>
      </c>
      <c r="H79" s="19"/>
      <c r="I79" s="19"/>
      <c r="J79" s="19"/>
    </row>
    <row r="80" spans="1:10" ht="16.5" customHeight="1" x14ac:dyDescent="0.25">
      <c r="A80" s="33" t="s">
        <v>30</v>
      </c>
      <c r="B80" s="37">
        <f t="shared" ref="B80:G80" si="3">AVERAGE(B77:B79)</f>
        <v>16.2</v>
      </c>
      <c r="C80" s="37">
        <f t="shared" si="3"/>
        <v>17.38</v>
      </c>
      <c r="D80" s="37">
        <f t="shared" si="3"/>
        <v>18.399999999999999</v>
      </c>
      <c r="E80" s="37">
        <f t="shared" si="3"/>
        <v>16.226666666666663</v>
      </c>
      <c r="F80" s="37">
        <f t="shared" si="3"/>
        <v>17.399999999999999</v>
      </c>
      <c r="G80" s="37">
        <f t="shared" si="3"/>
        <v>18.420000000000002</v>
      </c>
      <c r="H80" s="19"/>
      <c r="I80" s="19"/>
      <c r="J80" s="19"/>
    </row>
    <row r="81" spans="1:10" x14ac:dyDescent="0.25">
      <c r="A81" s="30"/>
      <c r="B81" s="30"/>
      <c r="C81" s="30"/>
      <c r="D81" s="30"/>
      <c r="E81" s="30"/>
      <c r="F81" s="30"/>
      <c r="G81" s="30"/>
      <c r="H81" s="19"/>
      <c r="I81" s="19"/>
      <c r="J81" s="19"/>
    </row>
    <row r="82" spans="1:10" x14ac:dyDescent="0.25">
      <c r="A82" s="30"/>
      <c r="B82" s="30"/>
      <c r="C82" s="30"/>
      <c r="D82" s="30"/>
      <c r="E82" s="30"/>
      <c r="F82" s="30"/>
      <c r="G82" s="30"/>
      <c r="H82" s="19"/>
      <c r="I82" s="19"/>
      <c r="J82" s="19"/>
    </row>
    <row r="83" spans="1:10" x14ac:dyDescent="0.25">
      <c r="A83" s="30"/>
      <c r="B83" s="30"/>
      <c r="C83" s="30"/>
      <c r="D83" s="30"/>
      <c r="E83" s="30"/>
      <c r="F83" s="30"/>
      <c r="G83" s="30"/>
      <c r="H83" s="19"/>
      <c r="I83" s="19"/>
      <c r="J83" s="19"/>
    </row>
    <row r="84" spans="1:10" x14ac:dyDescent="0.25">
      <c r="A84" s="20" t="s">
        <v>92</v>
      </c>
      <c r="B84" s="20"/>
      <c r="C84" s="20"/>
      <c r="D84" s="20"/>
      <c r="E84" s="20"/>
      <c r="F84" s="20"/>
      <c r="G84" s="30"/>
      <c r="H84" s="19"/>
      <c r="I84" s="19"/>
      <c r="J84" s="19"/>
    </row>
    <row r="85" spans="1:10" ht="16.5" customHeight="1" x14ac:dyDescent="0.25">
      <c r="A85" s="20" t="s">
        <v>32</v>
      </c>
      <c r="B85" s="49">
        <f>$E$27/20*10/25</f>
        <v>0.39611600000000002</v>
      </c>
      <c r="C85" s="20" t="s">
        <v>33</v>
      </c>
      <c r="D85" s="49">
        <f>$E$29/20*10/25</f>
        <v>0.39611600000000002</v>
      </c>
      <c r="E85" s="20"/>
      <c r="F85" s="20"/>
      <c r="G85" s="30"/>
      <c r="H85" s="19"/>
      <c r="I85" s="19"/>
      <c r="J85" s="19"/>
    </row>
    <row r="86" spans="1:10" x14ac:dyDescent="0.25">
      <c r="A86" s="20"/>
      <c r="B86" s="35"/>
      <c r="C86" s="20"/>
      <c r="D86" s="35"/>
      <c r="E86" s="20"/>
      <c r="F86" s="20"/>
      <c r="G86" s="30"/>
      <c r="H86" s="19"/>
      <c r="I86" s="19"/>
      <c r="J86" s="19"/>
    </row>
    <row r="87" spans="1:10" x14ac:dyDescent="0.25">
      <c r="A87" s="20" t="s">
        <v>93</v>
      </c>
      <c r="B87" s="20"/>
      <c r="C87" s="20"/>
      <c r="D87" s="39"/>
      <c r="E87" s="39"/>
      <c r="F87" s="52"/>
      <c r="G87" s="30"/>
      <c r="H87" s="19"/>
      <c r="I87" s="19"/>
      <c r="J87" s="19"/>
    </row>
    <row r="88" spans="1:10" ht="16.5" customHeight="1" x14ac:dyDescent="0.25">
      <c r="A88" s="20" t="s">
        <v>34</v>
      </c>
      <c r="B88" s="49">
        <f>$C$66/100*10/25</f>
        <v>0.40137286323673182</v>
      </c>
      <c r="C88" s="20"/>
      <c r="D88" s="39"/>
      <c r="E88" s="40"/>
      <c r="F88" s="20"/>
      <c r="G88" s="30"/>
      <c r="H88" s="19"/>
      <c r="I88" s="19"/>
      <c r="J88" s="19"/>
    </row>
    <row r="89" spans="1:10" x14ac:dyDescent="0.25">
      <c r="A89" s="20"/>
      <c r="B89" s="35"/>
      <c r="C89" s="20"/>
      <c r="D89" s="20"/>
      <c r="E89" s="20"/>
      <c r="F89" s="20"/>
      <c r="G89" s="30"/>
      <c r="H89" s="32"/>
      <c r="I89" s="19"/>
      <c r="J89" s="19"/>
    </row>
    <row r="90" spans="1:10" ht="16.5" customHeight="1" x14ac:dyDescent="0.25">
      <c r="A90" s="133" t="s">
        <v>35</v>
      </c>
      <c r="B90" s="134"/>
      <c r="C90" s="128" t="s">
        <v>44</v>
      </c>
      <c r="D90" s="128"/>
      <c r="E90" s="128" t="s">
        <v>45</v>
      </c>
      <c r="F90" s="128"/>
      <c r="G90" s="30"/>
      <c r="H90" s="31"/>
      <c r="I90" s="19"/>
      <c r="J90" s="19"/>
    </row>
    <row r="91" spans="1:10" ht="18.75" customHeight="1" x14ac:dyDescent="0.25">
      <c r="A91" s="147" t="s">
        <v>37</v>
      </c>
      <c r="B91" s="148"/>
      <c r="C91" s="130">
        <f>1/4*((D74+G74)-(B74+E74))</f>
        <v>1.0949999999999989</v>
      </c>
      <c r="D91" s="130"/>
      <c r="E91" s="130">
        <f>1/4*((D80+G80)-(E80+B80))</f>
        <v>1.0983333333333345</v>
      </c>
      <c r="F91" s="130"/>
      <c r="G91" s="30"/>
      <c r="H91" s="31"/>
      <c r="I91" s="19"/>
      <c r="J91" s="19"/>
    </row>
    <row r="92" spans="1:10" ht="18.75" customHeight="1" x14ac:dyDescent="0.25">
      <c r="A92" s="147" t="s">
        <v>38</v>
      </c>
      <c r="B92" s="148"/>
      <c r="C92" s="130">
        <f>1/3*((E74+F74+G74)-(B74+C74+D74))</f>
        <v>3.3333333333336171E-2</v>
      </c>
      <c r="D92" s="130"/>
      <c r="E92" s="130">
        <f>1/3*((E80+F80+G80)-(B80+C80+D80))</f>
        <v>2.2222222222223326E-2</v>
      </c>
      <c r="F92" s="130"/>
      <c r="G92" s="30"/>
      <c r="H92" s="31"/>
      <c r="I92" s="19"/>
      <c r="J92" s="19"/>
    </row>
    <row r="93" spans="1:10" x14ac:dyDescent="0.25">
      <c r="A93" s="147" t="s">
        <v>39</v>
      </c>
      <c r="B93" s="148"/>
      <c r="C93" s="130">
        <f>C91/LOG10(2)</f>
        <v>3.6375112639016578</v>
      </c>
      <c r="D93" s="130"/>
      <c r="E93" s="130">
        <f>E91/LOG10(2)</f>
        <v>3.64858435755129</v>
      </c>
      <c r="F93" s="130"/>
      <c r="G93" s="30"/>
      <c r="H93" s="19"/>
      <c r="I93" s="19"/>
      <c r="J93" s="19"/>
    </row>
    <row r="94" spans="1:10" x14ac:dyDescent="0.25">
      <c r="A94" s="147" t="s">
        <v>40</v>
      </c>
      <c r="B94" s="148"/>
      <c r="C94" s="130">
        <f>C92/C93</f>
        <v>9.1637746016440536E-3</v>
      </c>
      <c r="D94" s="130"/>
      <c r="E94" s="130">
        <f>E92/E93</f>
        <v>6.0906422997267749E-3</v>
      </c>
      <c r="F94" s="130"/>
      <c r="G94" s="30"/>
      <c r="H94" s="19"/>
      <c r="I94" s="19"/>
      <c r="J94" s="19"/>
    </row>
    <row r="95" spans="1:10" x14ac:dyDescent="0.25">
      <c r="A95" s="147" t="s">
        <v>41</v>
      </c>
      <c r="B95" s="148"/>
      <c r="C95" s="129">
        <f>POWER(10,C94)</f>
        <v>1.0213245576492089</v>
      </c>
      <c r="D95" s="129"/>
      <c r="E95" s="129">
        <f>POWER(10,E94)</f>
        <v>1.0141230228973115</v>
      </c>
      <c r="F95" s="129"/>
      <c r="G95" s="30"/>
      <c r="H95" s="19"/>
      <c r="I95" s="19"/>
      <c r="J95" s="19"/>
    </row>
    <row r="96" spans="1:10" ht="16.5" customHeight="1" x14ac:dyDescent="0.25">
      <c r="A96" s="41" t="s">
        <v>42</v>
      </c>
      <c r="B96" s="41"/>
      <c r="C96" s="131">
        <f>C95*B85/B88</f>
        <v>1.0079480591072263</v>
      </c>
      <c r="D96" s="131"/>
      <c r="E96" s="131">
        <f>E95*D85/B88</f>
        <v>1.0008408443424353</v>
      </c>
      <c r="F96" s="131"/>
      <c r="G96" s="30"/>
      <c r="H96" s="19"/>
      <c r="I96" s="19"/>
      <c r="J96" s="19"/>
    </row>
    <row r="97" spans="1:10" ht="16.5" customHeight="1" x14ac:dyDescent="0.25">
      <c r="A97" s="152"/>
      <c r="B97" s="152"/>
      <c r="C97" s="153"/>
      <c r="D97" s="153"/>
      <c r="E97" s="153"/>
      <c r="F97" s="153"/>
      <c r="G97" s="30"/>
      <c r="H97" s="30"/>
      <c r="I97" s="30"/>
      <c r="J97" s="30"/>
    </row>
    <row r="98" spans="1:10" ht="15.95" customHeight="1" x14ac:dyDescent="0.3">
      <c r="A98" s="151" t="s">
        <v>90</v>
      </c>
      <c r="B98" s="21">
        <v>20</v>
      </c>
      <c r="C98" s="30"/>
      <c r="D98" s="30"/>
      <c r="E98" s="20"/>
      <c r="F98" s="20"/>
      <c r="G98" s="20"/>
      <c r="H98" s="30"/>
      <c r="I98" s="30"/>
      <c r="J98" s="30"/>
    </row>
    <row r="99" spans="1:10" ht="16.5" customHeight="1" x14ac:dyDescent="0.25">
      <c r="A99" s="22" t="s">
        <v>46</v>
      </c>
      <c r="B99" s="21">
        <v>2</v>
      </c>
      <c r="C99" s="20"/>
      <c r="D99" s="19"/>
      <c r="E99" s="19"/>
      <c r="F99" s="19"/>
      <c r="G99" s="19"/>
      <c r="H99" s="19"/>
      <c r="I99" s="19"/>
      <c r="J99" s="19"/>
    </row>
    <row r="100" spans="1:10" ht="16.5" customHeight="1" x14ac:dyDescent="0.3">
      <c r="A100" s="13" t="s">
        <v>94</v>
      </c>
      <c r="B100" s="20"/>
      <c r="C100" s="21">
        <f>B99/B98*'Uniformity 1'!D23/'Uniformity 1'!D33*1000</f>
        <v>101.54353339321044</v>
      </c>
      <c r="D100" s="19"/>
      <c r="E100" s="19"/>
      <c r="F100" s="19"/>
      <c r="G100" s="19"/>
    </row>
    <row r="101" spans="1:10" x14ac:dyDescent="0.25">
      <c r="A101" s="20"/>
      <c r="B101" s="20"/>
      <c r="C101" s="20"/>
      <c r="D101" s="19"/>
      <c r="E101" s="19"/>
      <c r="F101" s="19"/>
      <c r="G101" s="19"/>
    </row>
    <row r="102" spans="1:10" ht="16.5" customHeight="1" x14ac:dyDescent="0.25">
      <c r="A102" s="23" t="s">
        <v>21</v>
      </c>
      <c r="B102" s="24"/>
      <c r="C102" s="24"/>
      <c r="D102" s="24"/>
      <c r="E102" s="24"/>
      <c r="F102" s="24"/>
      <c r="G102" s="24"/>
    </row>
    <row r="103" spans="1:10" ht="16.5" customHeight="1" x14ac:dyDescent="0.25">
      <c r="A103" s="51" t="s">
        <v>47</v>
      </c>
      <c r="B103" s="25"/>
      <c r="C103" s="25"/>
      <c r="D103" s="25"/>
      <c r="E103" s="25"/>
      <c r="F103" s="25"/>
      <c r="G103" s="26"/>
    </row>
    <row r="104" spans="1:10" ht="19.5" customHeight="1" x14ac:dyDescent="0.25">
      <c r="A104" s="27" t="s">
        <v>23</v>
      </c>
      <c r="B104" s="36" t="s">
        <v>24</v>
      </c>
      <c r="C104" s="36" t="s">
        <v>25</v>
      </c>
      <c r="D104" s="36" t="s">
        <v>26</v>
      </c>
      <c r="E104" s="36" t="s">
        <v>27</v>
      </c>
      <c r="F104" s="36" t="s">
        <v>28</v>
      </c>
      <c r="G104" s="36" t="s">
        <v>29</v>
      </c>
    </row>
    <row r="105" spans="1:10" x14ac:dyDescent="0.25">
      <c r="A105" s="27">
        <v>1</v>
      </c>
      <c r="B105" s="18">
        <v>16.2</v>
      </c>
      <c r="C105" s="18">
        <v>17.399999999999999</v>
      </c>
      <c r="D105" s="18">
        <v>18.420000000000002</v>
      </c>
      <c r="E105" s="18">
        <v>16.239999999999998</v>
      </c>
      <c r="F105" s="18">
        <v>17.38</v>
      </c>
      <c r="G105" s="18">
        <v>18.420000000000002</v>
      </c>
    </row>
    <row r="106" spans="1:10" x14ac:dyDescent="0.25">
      <c r="A106" s="27">
        <v>2</v>
      </c>
      <c r="B106" s="18">
        <v>16.2</v>
      </c>
      <c r="C106" s="18">
        <v>17.36</v>
      </c>
      <c r="D106" s="18">
        <v>18.420000000000002</v>
      </c>
      <c r="E106" s="18">
        <v>16.22</v>
      </c>
      <c r="F106" s="18">
        <v>17.399999999999999</v>
      </c>
      <c r="G106" s="18">
        <v>18.46</v>
      </c>
    </row>
    <row r="107" spans="1:10" x14ac:dyDescent="0.25">
      <c r="A107" s="27">
        <v>3</v>
      </c>
      <c r="B107" s="18">
        <v>16.22</v>
      </c>
      <c r="C107" s="18">
        <v>17.38</v>
      </c>
      <c r="D107" s="18">
        <v>18.399999999999999</v>
      </c>
      <c r="E107" s="18">
        <v>16.239999999999998</v>
      </c>
      <c r="F107" s="18">
        <v>17.38</v>
      </c>
      <c r="G107" s="18">
        <v>18.440000000000001</v>
      </c>
    </row>
    <row r="108" spans="1:10" ht="16.5" customHeight="1" x14ac:dyDescent="0.25">
      <c r="A108" s="34" t="s">
        <v>30</v>
      </c>
      <c r="B108" s="38">
        <f t="shared" ref="B108:G108" si="4">AVERAGE(B105:B107)</f>
        <v>16.206666666666667</v>
      </c>
      <c r="C108" s="38">
        <f t="shared" si="4"/>
        <v>17.38</v>
      </c>
      <c r="D108" s="38">
        <f t="shared" si="4"/>
        <v>18.413333333333334</v>
      </c>
      <c r="E108" s="38">
        <f t="shared" si="4"/>
        <v>16.233333333333331</v>
      </c>
      <c r="F108" s="38">
        <f t="shared" si="4"/>
        <v>17.386666666666667</v>
      </c>
      <c r="G108" s="38">
        <f t="shared" si="4"/>
        <v>18.440000000000001</v>
      </c>
    </row>
    <row r="109" spans="1:10" ht="16.5" customHeight="1" x14ac:dyDescent="0.25">
      <c r="A109" s="50" t="s">
        <v>48</v>
      </c>
      <c r="B109" s="28"/>
      <c r="C109" s="28"/>
      <c r="D109" s="28"/>
      <c r="E109" s="28"/>
      <c r="F109" s="28"/>
      <c r="G109" s="29"/>
    </row>
    <row r="110" spans="1:10" ht="19.5" customHeight="1" x14ac:dyDescent="0.25">
      <c r="A110" s="27" t="s">
        <v>23</v>
      </c>
      <c r="B110" s="36" t="s">
        <v>24</v>
      </c>
      <c r="C110" s="36" t="s">
        <v>25</v>
      </c>
      <c r="D110" s="36" t="s">
        <v>26</v>
      </c>
      <c r="E110" s="36" t="s">
        <v>27</v>
      </c>
      <c r="F110" s="36" t="s">
        <v>28</v>
      </c>
      <c r="G110" s="36" t="s">
        <v>29</v>
      </c>
    </row>
    <row r="111" spans="1:10" x14ac:dyDescent="0.25">
      <c r="A111" s="27">
        <v>1</v>
      </c>
      <c r="B111" s="18">
        <v>16.22</v>
      </c>
      <c r="C111" s="18">
        <v>17.34</v>
      </c>
      <c r="D111" s="18">
        <v>18.399999999999999</v>
      </c>
      <c r="E111" s="18">
        <v>16.22</v>
      </c>
      <c r="F111" s="18">
        <v>17.38</v>
      </c>
      <c r="G111" s="18">
        <v>18.46</v>
      </c>
    </row>
    <row r="112" spans="1:10" ht="15.75" customHeight="1" x14ac:dyDescent="0.25">
      <c r="A112" s="27">
        <v>2</v>
      </c>
      <c r="B112" s="18">
        <v>16.18</v>
      </c>
      <c r="C112" s="18">
        <v>17.38</v>
      </c>
      <c r="D112" s="18">
        <v>18.420000000000002</v>
      </c>
      <c r="E112" s="18">
        <v>16.2</v>
      </c>
      <c r="F112" s="18">
        <v>17.399999999999999</v>
      </c>
      <c r="G112" s="18">
        <v>18.440000000000001</v>
      </c>
    </row>
    <row r="113" spans="1:7" x14ac:dyDescent="0.25">
      <c r="A113" s="27">
        <v>3</v>
      </c>
      <c r="B113" s="18">
        <v>16.2</v>
      </c>
      <c r="C113" s="18">
        <v>17.420000000000002</v>
      </c>
      <c r="D113" s="18">
        <v>18.440000000000001</v>
      </c>
      <c r="E113" s="18">
        <v>16.239999999999998</v>
      </c>
      <c r="F113" s="18">
        <v>17.399999999999999</v>
      </c>
      <c r="G113" s="18">
        <v>18.46</v>
      </c>
    </row>
    <row r="114" spans="1:7" ht="16.5" customHeight="1" x14ac:dyDescent="0.25">
      <c r="A114" s="33" t="s">
        <v>30</v>
      </c>
      <c r="B114" s="37">
        <f t="shared" ref="B114:G114" si="5">AVERAGE(B111:B113)</f>
        <v>16.2</v>
      </c>
      <c r="C114" s="37">
        <f t="shared" si="5"/>
        <v>17.38</v>
      </c>
      <c r="D114" s="37">
        <f t="shared" si="5"/>
        <v>18.420000000000002</v>
      </c>
      <c r="E114" s="37">
        <f t="shared" si="5"/>
        <v>16.22</v>
      </c>
      <c r="F114" s="37">
        <f t="shared" si="5"/>
        <v>17.393333333333334</v>
      </c>
      <c r="G114" s="37">
        <f t="shared" si="5"/>
        <v>18.453333333333337</v>
      </c>
    </row>
    <row r="115" spans="1:7" x14ac:dyDescent="0.25">
      <c r="A115" s="30"/>
      <c r="B115" s="30"/>
      <c r="C115" s="30"/>
      <c r="D115" s="30"/>
      <c r="E115" s="30"/>
      <c r="F115" s="30"/>
      <c r="G115" s="30"/>
    </row>
    <row r="116" spans="1:7" x14ac:dyDescent="0.25">
      <c r="A116" s="20" t="s">
        <v>92</v>
      </c>
      <c r="B116" s="20"/>
      <c r="C116" s="20"/>
      <c r="D116" s="20"/>
      <c r="E116" s="20"/>
      <c r="F116" s="20"/>
      <c r="G116" s="30"/>
    </row>
    <row r="117" spans="1:7" ht="16.5" customHeight="1" x14ac:dyDescent="0.25">
      <c r="A117" s="20" t="s">
        <v>32</v>
      </c>
      <c r="B117" s="49">
        <f>$E$27/20*10/25</f>
        <v>0.39611600000000002</v>
      </c>
      <c r="C117" s="20" t="s">
        <v>33</v>
      </c>
      <c r="D117" s="49">
        <f>$E$29/20*10/25</f>
        <v>0.39611600000000002</v>
      </c>
      <c r="E117" s="20"/>
      <c r="F117" s="20"/>
      <c r="G117" s="30"/>
    </row>
    <row r="118" spans="1:7" x14ac:dyDescent="0.25">
      <c r="A118" s="20"/>
      <c r="B118" s="35"/>
      <c r="C118" s="20"/>
      <c r="D118" s="35"/>
      <c r="E118" s="20"/>
      <c r="F118" s="20"/>
      <c r="G118" s="30"/>
    </row>
    <row r="119" spans="1:7" x14ac:dyDescent="0.25">
      <c r="A119" s="154" t="s">
        <v>93</v>
      </c>
      <c r="B119" s="20"/>
      <c r="C119" s="20"/>
      <c r="D119" s="39"/>
      <c r="E119" s="39"/>
      <c r="F119" s="52"/>
      <c r="G119" s="30"/>
    </row>
    <row r="120" spans="1:7" ht="16.5" customHeight="1" x14ac:dyDescent="0.25">
      <c r="A120" s="20" t="s">
        <v>34</v>
      </c>
      <c r="B120" s="49">
        <f>$C$100/100*10/25</f>
        <v>0.40617413357284171</v>
      </c>
      <c r="C120" s="20"/>
      <c r="D120" s="39"/>
      <c r="E120" s="40"/>
      <c r="F120" s="39"/>
      <c r="G120" s="30"/>
    </row>
    <row r="121" spans="1:7" x14ac:dyDescent="0.25">
      <c r="A121" s="20"/>
      <c r="B121" s="35"/>
      <c r="C121" s="20"/>
      <c r="D121" s="20"/>
      <c r="E121" s="20"/>
      <c r="F121" s="20"/>
      <c r="G121" s="30"/>
    </row>
    <row r="122" spans="1:7" ht="16.5" customHeight="1" x14ac:dyDescent="0.25">
      <c r="A122" s="133" t="s">
        <v>35</v>
      </c>
      <c r="B122" s="134"/>
      <c r="C122" s="128" t="s">
        <v>49</v>
      </c>
      <c r="D122" s="128"/>
      <c r="E122" s="128" t="s">
        <v>48</v>
      </c>
      <c r="F122" s="128"/>
      <c r="G122" s="30"/>
    </row>
    <row r="123" spans="1:7" ht="18.75" customHeight="1" x14ac:dyDescent="0.25">
      <c r="A123" s="147" t="s">
        <v>37</v>
      </c>
      <c r="B123" s="148"/>
      <c r="C123" s="130">
        <f>1/4*((D108+G108)-(B108+E108))</f>
        <v>1.1033333333333353</v>
      </c>
      <c r="D123" s="130"/>
      <c r="E123" s="130">
        <f>1/4*((D114+G114)-(E114+B114))</f>
        <v>1.1133333333333333</v>
      </c>
      <c r="F123" s="130"/>
      <c r="G123" s="30"/>
    </row>
    <row r="124" spans="1:7" ht="18.75" customHeight="1" x14ac:dyDescent="0.25">
      <c r="A124" s="147" t="s">
        <v>38</v>
      </c>
      <c r="B124" s="148"/>
      <c r="C124" s="130">
        <f>1/3*((E108+F108+G108)-(B108+C108+D108))</f>
        <v>2.0000000000000757E-2</v>
      </c>
      <c r="D124" s="130"/>
      <c r="E124" s="130">
        <f>1/3*((E114+F114+G114)-(B114+C114+D114))</f>
        <v>2.2222222222220957E-2</v>
      </c>
      <c r="F124" s="130"/>
      <c r="G124" s="30"/>
    </row>
    <row r="125" spans="1:7" x14ac:dyDescent="0.25">
      <c r="A125" s="147" t="s">
        <v>39</v>
      </c>
      <c r="B125" s="148"/>
      <c r="C125" s="130">
        <f>C123/LOG10(2)</f>
        <v>3.6651939980257295</v>
      </c>
      <c r="D125" s="130"/>
      <c r="E125" s="130">
        <f>E123/LOG10(2)</f>
        <v>3.6984132789745967</v>
      </c>
      <c r="F125" s="130"/>
      <c r="G125" s="30"/>
    </row>
    <row r="126" spans="1:7" x14ac:dyDescent="0.25">
      <c r="A126" s="147" t="s">
        <v>40</v>
      </c>
      <c r="B126" s="148"/>
      <c r="C126" s="130">
        <f>C124/C125</f>
        <v>5.456737081522515E-3</v>
      </c>
      <c r="D126" s="130"/>
      <c r="E126" s="130">
        <f>E124/E125</f>
        <v>6.0085827477837136E-3</v>
      </c>
      <c r="F126" s="130"/>
      <c r="G126" s="30"/>
    </row>
    <row r="127" spans="1:7" x14ac:dyDescent="0.25">
      <c r="A127" s="147" t="s">
        <v>41</v>
      </c>
      <c r="B127" s="148"/>
      <c r="C127" s="129">
        <f>POWER(10,C126)</f>
        <v>1.0126438677002407</v>
      </c>
      <c r="D127" s="129"/>
      <c r="E127" s="129">
        <f>POWER(10,E126)</f>
        <v>1.0139314233656389</v>
      </c>
      <c r="F127" s="129"/>
      <c r="G127" s="30"/>
    </row>
    <row r="128" spans="1:7" ht="16.5" customHeight="1" x14ac:dyDescent="0.25">
      <c r="A128" s="41" t="s">
        <v>42</v>
      </c>
      <c r="B128" s="41"/>
      <c r="C128" s="131">
        <f>C127*B117/B120</f>
        <v>0.98756765914541544</v>
      </c>
      <c r="D128" s="131"/>
      <c r="E128" s="131">
        <f>E127*D117/B120</f>
        <v>0.98882333093196806</v>
      </c>
      <c r="F128" s="131"/>
      <c r="G128" s="30"/>
    </row>
    <row r="129" spans="1:7" x14ac:dyDescent="0.25">
      <c r="A129" s="53"/>
      <c r="B129" s="53"/>
      <c r="C129" s="53"/>
      <c r="D129" s="53"/>
      <c r="E129" s="53"/>
      <c r="F129" s="53"/>
      <c r="G129" s="53"/>
    </row>
    <row r="130" spans="1:7" x14ac:dyDescent="0.25">
      <c r="A130" s="53"/>
      <c r="B130" s="53"/>
      <c r="C130" s="53"/>
      <c r="D130" s="53"/>
      <c r="E130" s="53"/>
      <c r="F130" s="53"/>
      <c r="G130" s="53"/>
    </row>
    <row r="131" spans="1:7" x14ac:dyDescent="0.25">
      <c r="G131" s="53"/>
    </row>
    <row r="132" spans="1:7" x14ac:dyDescent="0.25">
      <c r="G132" s="53"/>
    </row>
    <row r="133" spans="1:7" ht="16.5" customHeight="1" x14ac:dyDescent="0.3">
      <c r="A133" s="132" t="s">
        <v>50</v>
      </c>
      <c r="B133" s="132"/>
      <c r="C133" s="132"/>
      <c r="G133" s="53"/>
    </row>
    <row r="134" spans="1:7" ht="16.5" customHeight="1" x14ac:dyDescent="0.3">
      <c r="A134" s="137"/>
      <c r="B134" s="138"/>
      <c r="C134" s="55" t="s">
        <v>51</v>
      </c>
      <c r="G134" s="53"/>
    </row>
    <row r="135" spans="1:7" ht="16.5" customHeight="1" x14ac:dyDescent="0.25">
      <c r="A135" s="133" t="s">
        <v>22</v>
      </c>
      <c r="B135" s="134"/>
      <c r="C135" s="56">
        <f>C62</f>
        <v>1.0015532759079799</v>
      </c>
      <c r="G135" s="53"/>
    </row>
    <row r="136" spans="1:7" ht="16.5" customHeight="1" x14ac:dyDescent="0.25">
      <c r="A136" s="133" t="s">
        <v>36</v>
      </c>
      <c r="B136" s="134"/>
      <c r="C136" s="56">
        <f>E62</f>
        <v>1.0159035972045598</v>
      </c>
      <c r="G136" s="53"/>
    </row>
    <row r="137" spans="1:7" ht="16.5" customHeight="1" x14ac:dyDescent="0.25">
      <c r="A137" s="133" t="s">
        <v>44</v>
      </c>
      <c r="B137" s="134"/>
      <c r="C137" s="56">
        <f>C96</f>
        <v>1.0079480591072263</v>
      </c>
      <c r="G137" s="53"/>
    </row>
    <row r="138" spans="1:7" ht="16.5" customHeight="1" x14ac:dyDescent="0.25">
      <c r="A138" s="133" t="s">
        <v>45</v>
      </c>
      <c r="B138" s="134"/>
      <c r="C138" s="56">
        <f>E96</f>
        <v>1.0008408443424353</v>
      </c>
      <c r="G138" s="53"/>
    </row>
    <row r="139" spans="1:7" ht="16.5" customHeight="1" x14ac:dyDescent="0.25">
      <c r="A139" s="133" t="s">
        <v>49</v>
      </c>
      <c r="B139" s="134"/>
      <c r="C139" s="56">
        <f>C128</f>
        <v>0.98756765914541544</v>
      </c>
      <c r="G139" s="53"/>
    </row>
    <row r="140" spans="1:7" ht="16.5" customHeight="1" x14ac:dyDescent="0.25">
      <c r="A140" s="133" t="s">
        <v>48</v>
      </c>
      <c r="B140" s="134"/>
      <c r="C140" s="56">
        <f>E128</f>
        <v>0.98882333093196806</v>
      </c>
      <c r="G140" s="53"/>
    </row>
    <row r="141" spans="1:7" ht="16.5" customHeight="1" x14ac:dyDescent="0.25">
      <c r="A141" s="135"/>
      <c r="B141" s="136"/>
      <c r="C141" s="47"/>
      <c r="G141" s="53"/>
    </row>
    <row r="142" spans="1:7" x14ac:dyDescent="0.25">
      <c r="A142" s="57"/>
      <c r="B142" s="58" t="s">
        <v>52</v>
      </c>
      <c r="C142" s="59">
        <f>AVERAGE(C135:C140)</f>
        <v>1.0004394611065974</v>
      </c>
      <c r="G142" s="53"/>
    </row>
    <row r="143" spans="1:7" x14ac:dyDescent="0.25">
      <c r="A143" s="46"/>
      <c r="B143" s="58" t="s">
        <v>53</v>
      </c>
      <c r="C143" s="60">
        <f>STDEV(C135:C140)/C142</f>
        <v>1.0927151171618993E-2</v>
      </c>
      <c r="G143" s="53"/>
    </row>
    <row r="144" spans="1:7" x14ac:dyDescent="0.25">
      <c r="G144" s="53"/>
    </row>
    <row r="145" spans="1:7" x14ac:dyDescent="0.25">
      <c r="A145" s="122" t="s">
        <v>91</v>
      </c>
      <c r="D145" s="60">
        <f>C142</f>
        <v>1.0004394611065974</v>
      </c>
      <c r="G145" s="53"/>
    </row>
    <row r="146" spans="1:7" x14ac:dyDescent="0.25">
      <c r="G146" s="53"/>
    </row>
    <row r="147" spans="1:7" ht="16.5" customHeight="1" x14ac:dyDescent="0.3">
      <c r="A147" s="61" t="s">
        <v>54</v>
      </c>
      <c r="C147" s="61" t="s">
        <v>55</v>
      </c>
      <c r="D147" s="61"/>
      <c r="E147" s="62" t="s">
        <v>56</v>
      </c>
      <c r="F147" s="61"/>
      <c r="G147" s="53"/>
    </row>
    <row r="148" spans="1:7" ht="17.25" customHeight="1" thickBot="1" x14ac:dyDescent="0.35">
      <c r="A148" s="63" t="s">
        <v>63</v>
      </c>
      <c r="B148" s="65"/>
      <c r="C148" s="155" t="s">
        <v>95</v>
      </c>
      <c r="E148" s="63" t="s">
        <v>57</v>
      </c>
      <c r="G148" s="53"/>
    </row>
  </sheetData>
  <sheetProtection formatCells="0" formatColumns="0" formatRows="0" insertColumns="0" insertRows="0" insertHyperlinks="0" deleteColumns="0" deleteRows="0" sort="0" autoFilter="0" pivotTables="0"/>
  <mergeCells count="71">
    <mergeCell ref="A136:B136"/>
    <mergeCell ref="A135:B135"/>
    <mergeCell ref="A134:B134"/>
    <mergeCell ref="A133:C133"/>
    <mergeCell ref="A141:B141"/>
    <mergeCell ref="A140:B140"/>
    <mergeCell ref="A139:B139"/>
    <mergeCell ref="A138:B138"/>
    <mergeCell ref="A137:B137"/>
    <mergeCell ref="C128:D128"/>
    <mergeCell ref="E128:F128"/>
    <mergeCell ref="A126:B126"/>
    <mergeCell ref="C126:D126"/>
    <mergeCell ref="E126:F126"/>
    <mergeCell ref="A127:B127"/>
    <mergeCell ref="C127:D127"/>
    <mergeCell ref="E127:F127"/>
    <mergeCell ref="A124:B124"/>
    <mergeCell ref="C124:D124"/>
    <mergeCell ref="E124:F124"/>
    <mergeCell ref="A125:B125"/>
    <mergeCell ref="C125:D125"/>
    <mergeCell ref="E125:F125"/>
    <mergeCell ref="A122:B122"/>
    <mergeCell ref="C122:D122"/>
    <mergeCell ref="E122:F122"/>
    <mergeCell ref="A123:B123"/>
    <mergeCell ref="C123:D123"/>
    <mergeCell ref="E123:F123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E94:F94"/>
    <mergeCell ref="A91:B91"/>
    <mergeCell ref="C91:D91"/>
    <mergeCell ref="E91:F91"/>
    <mergeCell ref="A92:B92"/>
    <mergeCell ref="C92:D92"/>
    <mergeCell ref="E92:F92"/>
    <mergeCell ref="A90:B90"/>
    <mergeCell ref="C90:D90"/>
    <mergeCell ref="E90:F90"/>
    <mergeCell ref="A61:B61"/>
    <mergeCell ref="C61:D61"/>
    <mergeCell ref="E61:F61"/>
    <mergeCell ref="C62:D62"/>
    <mergeCell ref="E62:F62"/>
    <mergeCell ref="A59:B59"/>
    <mergeCell ref="C59:D59"/>
    <mergeCell ref="E59:F59"/>
    <mergeCell ref="A60:B60"/>
    <mergeCell ref="C60:D60"/>
    <mergeCell ref="E60:F60"/>
    <mergeCell ref="A57:B57"/>
    <mergeCell ref="C57:D57"/>
    <mergeCell ref="E57:F57"/>
    <mergeCell ref="A58:B58"/>
    <mergeCell ref="C58:D58"/>
    <mergeCell ref="E58:F58"/>
    <mergeCell ref="A26:B26"/>
    <mergeCell ref="C26:D26"/>
    <mergeCell ref="A56:B56"/>
    <mergeCell ref="C56:D56"/>
    <mergeCell ref="E56:F56"/>
  </mergeCells>
  <pageMargins left="0.7" right="0.7" top="0.75" bottom="0.75" header="0.3" footer="0.3"/>
  <pageSetup scale="48" orientation="portrait" r:id="rId1"/>
  <headerFooter>
    <oddFooter>&amp;L&amp;B NDQD2016061199 / Microbial Assay / Download 1  /  Analyst - Eric Ngamau /  Date 05-08-2016 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view="pageBreakPreview" topLeftCell="A16" zoomScaleNormal="100" zoomScaleSheetLayoutView="100" workbookViewId="0">
      <selection activeCell="D39" sqref="D39"/>
    </sheetView>
  </sheetViews>
  <sheetFormatPr defaultColWidth="9.140625" defaultRowHeight="16.5" x14ac:dyDescent="0.3"/>
  <cols>
    <col min="1" max="1" width="13.140625" style="78" customWidth="1"/>
    <col min="2" max="2" width="17.85546875" style="110" customWidth="1"/>
    <col min="3" max="3" width="18.85546875" style="78" customWidth="1"/>
    <col min="4" max="4" width="19.7109375" style="76" customWidth="1"/>
    <col min="5" max="5" width="18.42578125" style="78" customWidth="1"/>
    <col min="6" max="6" width="6.42578125" style="73" customWidth="1"/>
    <col min="7" max="7" width="17.140625" style="73" customWidth="1"/>
    <col min="8" max="8" width="13.140625" style="73" customWidth="1"/>
    <col min="9" max="9" width="11" style="73" customWidth="1"/>
    <col min="10" max="10" width="15" style="73" customWidth="1"/>
    <col min="11" max="11" width="7.5703125" style="73" customWidth="1"/>
    <col min="12" max="12" width="13.140625" style="73" customWidth="1"/>
    <col min="13" max="13" width="11" style="73" customWidth="1"/>
    <col min="14" max="14" width="12.28515625" style="73" customWidth="1"/>
    <col min="15" max="15" width="6.5703125" style="73" customWidth="1"/>
    <col min="16" max="16" width="9.140625" style="73"/>
    <col min="17" max="16384" width="9.140625" style="118"/>
  </cols>
  <sheetData>
    <row r="1" spans="1:15" ht="15" x14ac:dyDescent="0.3">
      <c r="A1" s="68"/>
      <c r="B1" s="69"/>
      <c r="C1" s="68"/>
      <c r="D1" s="70"/>
      <c r="E1" s="71"/>
      <c r="F1" s="69"/>
      <c r="G1" s="71"/>
      <c r="H1" s="71"/>
      <c r="I1" s="69"/>
      <c r="J1" s="71"/>
      <c r="K1" s="72"/>
      <c r="L1" s="71"/>
      <c r="M1" s="69"/>
      <c r="N1" s="71"/>
      <c r="O1" s="69"/>
    </row>
    <row r="2" spans="1:15" ht="15" x14ac:dyDescent="0.3">
      <c r="A2" s="68"/>
      <c r="B2" s="69"/>
      <c r="C2" s="68"/>
      <c r="D2" s="70"/>
      <c r="E2" s="74"/>
      <c r="F2" s="69"/>
      <c r="G2" s="74"/>
      <c r="H2" s="74"/>
      <c r="I2" s="69"/>
      <c r="J2" s="74"/>
      <c r="K2" s="72"/>
      <c r="L2" s="74"/>
      <c r="M2" s="72"/>
      <c r="N2" s="74"/>
      <c r="O2" s="72"/>
    </row>
    <row r="3" spans="1:15" ht="15" x14ac:dyDescent="0.3">
      <c r="A3" s="68"/>
      <c r="B3" s="69"/>
      <c r="C3" s="68"/>
      <c r="D3" s="70"/>
      <c r="E3" s="74"/>
      <c r="F3" s="69"/>
      <c r="G3" s="74"/>
      <c r="H3" s="74"/>
      <c r="I3" s="69"/>
      <c r="J3" s="74"/>
      <c r="K3" s="72"/>
      <c r="L3" s="74"/>
      <c r="M3" s="72"/>
      <c r="N3" s="74"/>
      <c r="O3" s="72"/>
    </row>
    <row r="4" spans="1:15" ht="15" x14ac:dyDescent="0.3">
      <c r="A4" s="68"/>
      <c r="B4" s="69"/>
      <c r="C4" s="68"/>
      <c r="D4" s="70"/>
      <c r="E4" s="74"/>
      <c r="F4" s="69"/>
      <c r="G4" s="74"/>
      <c r="H4" s="74"/>
      <c r="I4" s="69"/>
      <c r="J4" s="74"/>
      <c r="K4" s="72"/>
      <c r="L4" s="74"/>
      <c r="M4" s="72"/>
      <c r="N4" s="74"/>
      <c r="O4" s="72"/>
    </row>
    <row r="5" spans="1:15" ht="15" x14ac:dyDescent="0.3">
      <c r="A5" s="68"/>
      <c r="B5" s="69"/>
      <c r="C5" s="68"/>
      <c r="D5" s="70"/>
      <c r="E5" s="74"/>
      <c r="F5" s="69"/>
      <c r="G5" s="74"/>
      <c r="H5" s="74"/>
      <c r="I5" s="69"/>
      <c r="J5" s="74"/>
      <c r="K5" s="72"/>
      <c r="L5" s="74"/>
      <c r="M5" s="72"/>
      <c r="N5" s="74"/>
      <c r="O5" s="72"/>
    </row>
    <row r="6" spans="1:15" ht="15" x14ac:dyDescent="0.3">
      <c r="A6" s="68"/>
      <c r="B6" s="69"/>
      <c r="C6" s="68"/>
      <c r="D6" s="70"/>
      <c r="E6" s="74"/>
      <c r="F6" s="69"/>
      <c r="G6" s="74"/>
      <c r="H6" s="74"/>
      <c r="I6" s="69"/>
      <c r="J6" s="74"/>
      <c r="K6" s="72"/>
      <c r="L6" s="74"/>
      <c r="M6" s="72"/>
      <c r="N6" s="74"/>
      <c r="O6" s="72"/>
    </row>
    <row r="7" spans="1:15" ht="15" x14ac:dyDescent="0.3">
      <c r="A7" s="68"/>
      <c r="B7" s="69"/>
      <c r="C7" s="68"/>
      <c r="D7" s="70"/>
      <c r="E7" s="74"/>
      <c r="F7" s="69"/>
      <c r="G7" s="74"/>
      <c r="H7" s="74"/>
      <c r="I7" s="69"/>
      <c r="J7" s="74"/>
      <c r="K7" s="72"/>
      <c r="L7" s="74"/>
      <c r="M7" s="72"/>
      <c r="N7" s="74"/>
      <c r="O7" s="72"/>
    </row>
    <row r="8" spans="1:15" ht="19.5" customHeight="1" x14ac:dyDescent="0.3">
      <c r="A8" s="141" t="s">
        <v>64</v>
      </c>
      <c r="B8" s="141"/>
      <c r="C8" s="141"/>
      <c r="D8" s="141"/>
      <c r="E8" s="141"/>
      <c r="F8" s="141"/>
      <c r="G8" s="141"/>
      <c r="H8" s="74"/>
      <c r="I8" s="69"/>
      <c r="J8" s="74"/>
      <c r="K8" s="72"/>
      <c r="L8" s="74"/>
      <c r="M8" s="72"/>
      <c r="N8" s="74"/>
      <c r="O8" s="72"/>
    </row>
    <row r="9" spans="1:15" ht="19.5" customHeight="1" x14ac:dyDescent="0.3">
      <c r="A9" s="75"/>
      <c r="B9" s="75"/>
      <c r="C9" s="75"/>
      <c r="D9" s="75"/>
      <c r="E9" s="75"/>
      <c r="F9" s="75"/>
      <c r="G9" s="75"/>
      <c r="H9" s="74"/>
      <c r="I9" s="69"/>
      <c r="J9" s="74"/>
      <c r="K9" s="72"/>
      <c r="L9" s="74"/>
      <c r="M9" s="72"/>
      <c r="N9" s="74"/>
      <c r="O9" s="72"/>
    </row>
    <row r="10" spans="1:15" ht="16.5" customHeight="1" x14ac:dyDescent="0.3">
      <c r="A10" s="142" t="s">
        <v>65</v>
      </c>
      <c r="B10" s="142"/>
      <c r="C10" s="142"/>
      <c r="D10" s="142"/>
      <c r="E10" s="142"/>
      <c r="F10" s="142"/>
      <c r="G10" s="142"/>
      <c r="H10" s="74"/>
      <c r="I10" s="69"/>
      <c r="J10" s="74"/>
      <c r="K10" s="72"/>
      <c r="L10" s="74"/>
      <c r="M10" s="72"/>
      <c r="N10" s="74"/>
      <c r="O10" s="72"/>
    </row>
    <row r="11" spans="1:15" ht="15" customHeight="1" x14ac:dyDescent="0.3">
      <c r="A11" s="139" t="s">
        <v>6</v>
      </c>
      <c r="B11" s="139"/>
      <c r="C11" s="68" t="s">
        <v>7</v>
      </c>
      <c r="E11" s="74"/>
      <c r="F11" s="69"/>
      <c r="G11" s="74"/>
      <c r="H11" s="74"/>
      <c r="I11" s="69"/>
      <c r="J11" s="74"/>
      <c r="K11" s="72"/>
      <c r="L11" s="74"/>
      <c r="M11" s="72"/>
      <c r="N11" s="74"/>
      <c r="O11" s="72"/>
    </row>
    <row r="12" spans="1:15" ht="15" customHeight="1" x14ac:dyDescent="0.3">
      <c r="A12" s="139" t="s">
        <v>66</v>
      </c>
      <c r="B12" s="139"/>
      <c r="C12" s="68" t="s">
        <v>9</v>
      </c>
      <c r="E12" s="74"/>
      <c r="F12" s="69"/>
      <c r="G12" s="74"/>
      <c r="H12" s="74"/>
      <c r="I12" s="69"/>
      <c r="J12" s="74"/>
      <c r="K12" s="72"/>
      <c r="L12" s="74"/>
      <c r="M12" s="72"/>
      <c r="N12" s="74"/>
      <c r="O12" s="72"/>
    </row>
    <row r="13" spans="1:15" ht="15" customHeight="1" x14ac:dyDescent="0.3">
      <c r="A13" s="139" t="s">
        <v>10</v>
      </c>
      <c r="B13" s="139"/>
      <c r="C13" s="68" t="s">
        <v>84</v>
      </c>
      <c r="E13" s="74"/>
      <c r="F13" s="69"/>
      <c r="G13" s="74"/>
      <c r="H13" s="74"/>
      <c r="I13" s="69"/>
      <c r="J13" s="74"/>
      <c r="K13" s="72"/>
      <c r="L13" s="74"/>
      <c r="M13" s="72"/>
      <c r="N13" s="74"/>
      <c r="O13" s="72"/>
    </row>
    <row r="14" spans="1:15" ht="15" customHeight="1" x14ac:dyDescent="0.3">
      <c r="A14" s="139" t="s">
        <v>12</v>
      </c>
      <c r="B14" s="139"/>
      <c r="C14" s="140" t="s">
        <v>85</v>
      </c>
      <c r="D14" s="140"/>
      <c r="E14" s="140"/>
      <c r="F14" s="140"/>
      <c r="G14" s="140"/>
      <c r="H14" s="74"/>
      <c r="I14" s="69"/>
      <c r="J14" s="74"/>
      <c r="K14" s="72"/>
      <c r="L14" s="74"/>
      <c r="M14" s="72"/>
      <c r="N14" s="74"/>
      <c r="O14" s="72"/>
    </row>
    <row r="15" spans="1:15" ht="15" customHeight="1" x14ac:dyDescent="0.3">
      <c r="A15" s="139" t="s">
        <v>67</v>
      </c>
      <c r="B15" s="139"/>
      <c r="C15" s="77">
        <v>42590</v>
      </c>
      <c r="D15" s="68"/>
      <c r="E15" s="74"/>
      <c r="F15" s="69"/>
      <c r="G15" s="74"/>
      <c r="H15" s="74"/>
      <c r="I15" s="69"/>
      <c r="J15" s="74"/>
      <c r="K15" s="72"/>
      <c r="L15" s="74"/>
      <c r="M15" s="72"/>
      <c r="N15" s="74"/>
      <c r="O15" s="72"/>
    </row>
    <row r="16" spans="1:15" ht="15" customHeight="1" x14ac:dyDescent="0.3">
      <c r="A16" s="139" t="s">
        <v>68</v>
      </c>
      <c r="B16" s="139"/>
      <c r="C16" s="77">
        <v>42591</v>
      </c>
      <c r="D16" s="68"/>
      <c r="E16" s="74"/>
      <c r="F16" s="69"/>
      <c r="G16" s="74"/>
      <c r="H16" s="74"/>
      <c r="I16" s="69"/>
      <c r="J16" s="74"/>
      <c r="K16" s="72"/>
      <c r="L16" s="74"/>
      <c r="M16" s="72"/>
      <c r="N16" s="74"/>
      <c r="O16" s="72"/>
    </row>
    <row r="17" spans="1:15" x14ac:dyDescent="0.3">
      <c r="B17" s="68"/>
      <c r="D17" s="68"/>
      <c r="E17" s="74"/>
      <c r="F17" s="69"/>
      <c r="G17" s="74"/>
      <c r="H17" s="74"/>
      <c r="I17" s="69"/>
      <c r="J17" s="74"/>
      <c r="K17" s="72"/>
      <c r="L17" s="74"/>
      <c r="M17" s="72"/>
      <c r="N17" s="74"/>
      <c r="O17" s="72"/>
    </row>
    <row r="18" spans="1:15" ht="15" customHeight="1" x14ac:dyDescent="0.3">
      <c r="A18" s="143" t="s">
        <v>69</v>
      </c>
      <c r="B18" s="143"/>
      <c r="C18" s="79" t="s">
        <v>70</v>
      </c>
      <c r="D18" s="68"/>
      <c r="E18" s="74"/>
      <c r="F18" s="69"/>
      <c r="G18" s="74"/>
      <c r="H18" s="74"/>
      <c r="I18" s="69"/>
      <c r="J18" s="74"/>
      <c r="K18" s="72"/>
      <c r="L18" s="74"/>
      <c r="M18" s="72"/>
      <c r="N18" s="74"/>
      <c r="O18" s="72"/>
    </row>
    <row r="19" spans="1:15" ht="15.75" customHeight="1" thickBot="1" x14ac:dyDescent="0.35">
      <c r="A19" s="73"/>
      <c r="B19" s="68"/>
      <c r="D19" s="68"/>
      <c r="E19" s="74"/>
      <c r="F19" s="69"/>
      <c r="G19" s="74"/>
      <c r="H19" s="74"/>
      <c r="I19" s="69"/>
      <c r="J19" s="74"/>
      <c r="K19" s="72"/>
      <c r="L19" s="74"/>
      <c r="M19" s="72"/>
      <c r="N19" s="74"/>
      <c r="O19" s="72"/>
    </row>
    <row r="20" spans="1:15" ht="15.75" customHeight="1" thickBot="1" x14ac:dyDescent="0.35">
      <c r="A20" s="80" t="s">
        <v>83</v>
      </c>
      <c r="B20" s="81" t="s">
        <v>78</v>
      </c>
      <c r="C20" s="82" t="s">
        <v>79</v>
      </c>
      <c r="D20" s="80" t="s">
        <v>80</v>
      </c>
      <c r="E20" s="83" t="s">
        <v>71</v>
      </c>
      <c r="G20" s="74"/>
      <c r="H20" s="84"/>
      <c r="I20" s="69"/>
      <c r="J20" s="74"/>
      <c r="K20" s="72"/>
      <c r="L20" s="84"/>
      <c r="M20" s="72"/>
      <c r="N20" s="84"/>
      <c r="O20" s="72"/>
    </row>
    <row r="21" spans="1:15" ht="15" x14ac:dyDescent="0.3">
      <c r="A21" s="85">
        <v>1</v>
      </c>
      <c r="B21" s="86">
        <v>33248.65</v>
      </c>
      <c r="C21" s="87">
        <v>32293.09</v>
      </c>
      <c r="D21" s="88">
        <f t="shared" ref="D21:D29" si="0">B21-C21</f>
        <v>955.56000000000131</v>
      </c>
      <c r="E21" s="89">
        <f t="shared" ref="E21:E30" si="1">(D21-$D$33)/$D$33</f>
        <v>-4.3615706655704299E-3</v>
      </c>
      <c r="G21" s="74"/>
      <c r="H21" s="84"/>
      <c r="I21" s="69"/>
      <c r="J21" s="74"/>
      <c r="K21" s="72"/>
      <c r="L21" s="84"/>
      <c r="M21" s="72"/>
      <c r="N21" s="84"/>
      <c r="O21" s="72"/>
    </row>
    <row r="22" spans="1:15" ht="15" x14ac:dyDescent="0.3">
      <c r="A22" s="90">
        <v>2</v>
      </c>
      <c r="B22" s="91">
        <v>33846.01</v>
      </c>
      <c r="C22" s="92">
        <v>32882.97</v>
      </c>
      <c r="D22" s="93">
        <f t="shared" si="0"/>
        <v>963.04000000000087</v>
      </c>
      <c r="E22" s="89">
        <f t="shared" si="1"/>
        <v>3.4321580918295117E-3</v>
      </c>
      <c r="G22" s="74"/>
      <c r="H22" s="84"/>
      <c r="I22" s="69"/>
      <c r="J22" s="74"/>
      <c r="K22" s="72"/>
      <c r="L22" s="84"/>
      <c r="M22" s="72"/>
      <c r="N22" s="84"/>
      <c r="O22" s="72"/>
    </row>
    <row r="23" spans="1:15" ht="15" x14ac:dyDescent="0.3">
      <c r="A23" s="90">
        <v>3</v>
      </c>
      <c r="B23" s="91">
        <v>33414.5</v>
      </c>
      <c r="C23" s="92">
        <v>32439.94</v>
      </c>
      <c r="D23" s="93">
        <f t="shared" si="0"/>
        <v>974.56000000000131</v>
      </c>
      <c r="E23" s="89">
        <f t="shared" si="1"/>
        <v>1.5435333932104374E-2</v>
      </c>
      <c r="G23" s="74"/>
      <c r="H23" s="84"/>
      <c r="I23" s="69"/>
      <c r="J23" s="74"/>
      <c r="K23" s="72"/>
      <c r="L23" s="84"/>
      <c r="M23" s="72"/>
      <c r="N23" s="84"/>
      <c r="O23" s="72"/>
    </row>
    <row r="24" spans="1:15" ht="15" x14ac:dyDescent="0.3">
      <c r="A24" s="90">
        <v>4</v>
      </c>
      <c r="B24" s="91">
        <v>32930.339999999997</v>
      </c>
      <c r="C24" s="92">
        <v>31999.200000000001</v>
      </c>
      <c r="D24" s="93">
        <f t="shared" si="0"/>
        <v>931.13999999999578</v>
      </c>
      <c r="E24" s="89">
        <f t="shared" si="1"/>
        <v>-2.9805802785324544E-2</v>
      </c>
      <c r="G24" s="74"/>
      <c r="H24" s="84"/>
      <c r="I24" s="69"/>
      <c r="J24" s="74"/>
      <c r="K24" s="72"/>
      <c r="L24" s="84"/>
      <c r="M24" s="72"/>
      <c r="N24" s="84"/>
      <c r="O24" s="72"/>
    </row>
    <row r="25" spans="1:15" ht="15" x14ac:dyDescent="0.3">
      <c r="A25" s="90">
        <v>5</v>
      </c>
      <c r="B25" s="91">
        <v>32881.74</v>
      </c>
      <c r="C25" s="92">
        <v>31936.54</v>
      </c>
      <c r="D25" s="93">
        <f t="shared" si="0"/>
        <v>945.19999999999709</v>
      </c>
      <c r="E25" s="89">
        <f t="shared" si="1"/>
        <v>-1.5156093383043827E-2</v>
      </c>
      <c r="G25" s="74"/>
      <c r="H25" s="84"/>
      <c r="I25" s="69"/>
      <c r="J25" s="74"/>
      <c r="K25" s="72"/>
      <c r="L25" s="84"/>
      <c r="M25" s="72"/>
      <c r="N25" s="84"/>
      <c r="O25" s="72"/>
    </row>
    <row r="26" spans="1:15" ht="15" x14ac:dyDescent="0.3">
      <c r="A26" s="90">
        <v>6</v>
      </c>
      <c r="B26" s="91">
        <v>32711.79</v>
      </c>
      <c r="C26" s="92">
        <v>31742.86</v>
      </c>
      <c r="D26" s="93">
        <f t="shared" si="0"/>
        <v>968.93000000000029</v>
      </c>
      <c r="E26" s="89">
        <f t="shared" si="1"/>
        <v>9.5691985171080952E-3</v>
      </c>
      <c r="G26" s="74"/>
      <c r="H26" s="84"/>
      <c r="I26" s="69"/>
      <c r="J26" s="74"/>
      <c r="K26" s="72"/>
      <c r="L26" s="84"/>
      <c r="M26" s="72"/>
      <c r="N26" s="84"/>
      <c r="O26" s="72"/>
    </row>
    <row r="27" spans="1:15" ht="15" x14ac:dyDescent="0.3">
      <c r="A27" s="90">
        <v>7</v>
      </c>
      <c r="B27" s="91">
        <v>33731.550000000003</v>
      </c>
      <c r="C27" s="92">
        <v>32765.46</v>
      </c>
      <c r="D27" s="93">
        <f t="shared" si="0"/>
        <v>966.09000000000378</v>
      </c>
      <c r="E27" s="89">
        <f t="shared" si="1"/>
        <v>6.6100822509329729E-3</v>
      </c>
      <c r="G27" s="74"/>
      <c r="H27" s="84"/>
      <c r="I27" s="69"/>
      <c r="J27" s="74"/>
      <c r="K27" s="72"/>
      <c r="L27" s="84"/>
      <c r="M27" s="72"/>
      <c r="N27" s="84"/>
      <c r="O27" s="72"/>
    </row>
    <row r="28" spans="1:15" ht="15" x14ac:dyDescent="0.3">
      <c r="A28" s="90">
        <v>8</v>
      </c>
      <c r="B28" s="91">
        <v>32544.86</v>
      </c>
      <c r="C28" s="92">
        <v>31548.53</v>
      </c>
      <c r="D28" s="93">
        <f t="shared" si="0"/>
        <v>996.33000000000175</v>
      </c>
      <c r="E28" s="89">
        <f t="shared" si="1"/>
        <v>3.8118418831651173E-2</v>
      </c>
      <c r="G28" s="74"/>
      <c r="H28" s="84"/>
      <c r="I28" s="69"/>
      <c r="J28" s="74"/>
      <c r="K28" s="72"/>
      <c r="L28" s="84"/>
      <c r="M28" s="72"/>
      <c r="N28" s="84"/>
      <c r="O28" s="72"/>
    </row>
    <row r="29" spans="1:15" ht="15" x14ac:dyDescent="0.3">
      <c r="A29" s="90">
        <v>9</v>
      </c>
      <c r="B29" s="91">
        <v>33686.559999999998</v>
      </c>
      <c r="C29" s="92">
        <v>32705.13</v>
      </c>
      <c r="D29" s="93">
        <f t="shared" si="0"/>
        <v>981.42999999999665</v>
      </c>
      <c r="E29" s="89">
        <f t="shared" si="1"/>
        <v>2.2593477857679834E-2</v>
      </c>
      <c r="G29" s="74"/>
      <c r="H29" s="84"/>
      <c r="I29" s="69"/>
      <c r="J29" s="74"/>
      <c r="K29" s="72"/>
      <c r="L29" s="84"/>
      <c r="M29" s="72"/>
      <c r="N29" s="84"/>
      <c r="O29" s="72"/>
    </row>
    <row r="30" spans="1:15" ht="15" x14ac:dyDescent="0.3">
      <c r="A30" s="90">
        <v>10</v>
      </c>
      <c r="B30" s="94">
        <v>33935.61</v>
      </c>
      <c r="C30" s="92">
        <v>33020.43</v>
      </c>
      <c r="D30" s="93">
        <f>B30-C30</f>
        <v>915.18000000000029</v>
      </c>
      <c r="E30" s="89">
        <f t="shared" si="1"/>
        <v>-4.6435202647366683E-2</v>
      </c>
      <c r="G30" s="74"/>
      <c r="H30" s="84"/>
      <c r="I30" s="69"/>
      <c r="J30" s="74"/>
      <c r="K30" s="72"/>
      <c r="L30" s="84"/>
      <c r="M30" s="72"/>
      <c r="N30" s="84"/>
      <c r="O30" s="72"/>
    </row>
    <row r="31" spans="1:15" ht="14.25" customHeight="1" thickBot="1" x14ac:dyDescent="0.35">
      <c r="B31" s="68"/>
      <c r="D31" s="72"/>
      <c r="G31" s="74"/>
    </row>
    <row r="32" spans="1:15" x14ac:dyDescent="0.3">
      <c r="A32" s="95" t="s">
        <v>72</v>
      </c>
      <c r="B32" s="96">
        <f>SUM(B21:B30)</f>
        <v>332931.61</v>
      </c>
      <c r="C32" s="97">
        <f>SUM(C21:C30)</f>
        <v>323334.14999999997</v>
      </c>
      <c r="D32" s="98">
        <f>SUM(D21:D30)</f>
        <v>9597.4599999999991</v>
      </c>
    </row>
    <row r="33" spans="1:7" ht="15.75" customHeight="1" thickBot="1" x14ac:dyDescent="0.35">
      <c r="A33" s="99" t="s">
        <v>30</v>
      </c>
      <c r="B33" s="100">
        <f>AVERAGE(B21:B30)</f>
        <v>33293.161</v>
      </c>
      <c r="C33" s="101">
        <f>AVERAGE(C21:C30)</f>
        <v>32333.414999999997</v>
      </c>
      <c r="D33" s="102">
        <f>AVERAGE(D21:D30)</f>
        <v>959.74599999999987</v>
      </c>
    </row>
    <row r="34" spans="1:7" x14ac:dyDescent="0.3">
      <c r="A34" s="68"/>
      <c r="B34" s="103"/>
      <c r="C34" s="103"/>
      <c r="D34" s="68"/>
    </row>
    <row r="35" spans="1:7" ht="14.25" customHeight="1" thickBot="1" x14ac:dyDescent="0.35">
      <c r="A35" s="68"/>
      <c r="B35" s="68"/>
      <c r="C35" s="68"/>
      <c r="D35" s="68"/>
    </row>
    <row r="36" spans="1:7" ht="30.75" customHeight="1" thickBot="1" x14ac:dyDescent="0.35">
      <c r="B36" s="104" t="s">
        <v>30</v>
      </c>
      <c r="C36" s="105" t="s">
        <v>73</v>
      </c>
    </row>
    <row r="37" spans="1:7" ht="15.75" customHeight="1" thickBot="1" x14ac:dyDescent="0.35">
      <c r="B37" s="144">
        <f>D33</f>
        <v>959.74599999999987</v>
      </c>
      <c r="C37" s="106">
        <f>-(IF(D33&gt;300, 10%, 10%))</f>
        <v>-0.1</v>
      </c>
      <c r="D37" s="107">
        <f>IF(D33&lt;300, D33*0.9, D33*0.9)</f>
        <v>863.77139999999986</v>
      </c>
    </row>
    <row r="38" spans="1:7" ht="15.75" customHeight="1" thickBot="1" x14ac:dyDescent="0.35">
      <c r="B38" s="145"/>
      <c r="C38" s="108">
        <f>+(IF(D33&gt;300, 10%, 10%))</f>
        <v>0.1</v>
      </c>
      <c r="D38" s="107">
        <f>IF(D33&lt;300, D33*1.1, D33*1.1)</f>
        <v>1055.7205999999999</v>
      </c>
    </row>
    <row r="39" spans="1:7" ht="14.25" customHeight="1" thickBot="1" x14ac:dyDescent="0.35">
      <c r="A39" s="109"/>
      <c r="D39" s="111"/>
    </row>
    <row r="40" spans="1:7" ht="15" customHeight="1" x14ac:dyDescent="0.3">
      <c r="B40" s="146" t="s">
        <v>74</v>
      </c>
      <c r="C40" s="146"/>
      <c r="D40" s="68"/>
      <c r="E40" s="112" t="s">
        <v>75</v>
      </c>
      <c r="F40" s="113"/>
      <c r="G40" s="112" t="s">
        <v>76</v>
      </c>
    </row>
    <row r="41" spans="1:7" ht="15" customHeight="1" x14ac:dyDescent="0.3">
      <c r="A41" s="114" t="s">
        <v>54</v>
      </c>
      <c r="B41" s="115" t="s">
        <v>63</v>
      </c>
      <c r="C41" s="115"/>
      <c r="D41" s="68"/>
      <c r="E41" s="115"/>
      <c r="F41" s="68"/>
      <c r="G41" s="115"/>
    </row>
    <row r="42" spans="1:7" ht="15" customHeight="1" x14ac:dyDescent="0.3">
      <c r="A42" s="114" t="s">
        <v>77</v>
      </c>
      <c r="B42" s="116" t="s">
        <v>95</v>
      </c>
      <c r="C42" s="116"/>
      <c r="D42" s="68"/>
      <c r="E42" s="116"/>
      <c r="F42" s="68"/>
      <c r="G42" s="117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37:B38"/>
    <mergeCell ref="B40:C4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9" priority="1" operator="notBetween">
      <formula>IF(+$D$33&lt;300, -10.5%, -7.5%)</formula>
      <formula>IF(+$D$33&lt;300, 10.5%, 7.5%)</formula>
    </cfRule>
  </conditionalFormatting>
  <conditionalFormatting sqref="E22">
    <cfRule type="cellIs" dxfId="8" priority="2" operator="notBetween">
      <formula>IF(+$D$33&lt;300, -10.5%, -7.5%)</formula>
      <formula>IF(+$D$33&lt;300, 10.5%, 7.5%)</formula>
    </cfRule>
  </conditionalFormatting>
  <conditionalFormatting sqref="E23">
    <cfRule type="cellIs" dxfId="7" priority="3" operator="notBetween">
      <formula>IF(+$D$33&lt;300, -10.5%, -7.5%)</formula>
      <formula>IF(+$D$33&lt;300, 10.5%, 7.5%)</formula>
    </cfRule>
  </conditionalFormatting>
  <conditionalFormatting sqref="E24">
    <cfRule type="cellIs" dxfId="6" priority="4" operator="notBetween">
      <formula>IF(+$D$33&lt;300, -10.5%, -7.5%)</formula>
      <formula>IF(+$D$33&lt;300, 10.5%, 7.5%)</formula>
    </cfRule>
  </conditionalFormatting>
  <conditionalFormatting sqref="E25">
    <cfRule type="cellIs" dxfId="5" priority="5" operator="notBetween">
      <formula>IF(+$D$33&lt;300, -10.5%, -7.5%)</formula>
      <formula>IF(+$D$33&lt;300, 10.5%, 7.5%)</formula>
    </cfRule>
  </conditionalFormatting>
  <conditionalFormatting sqref="E26">
    <cfRule type="cellIs" dxfId="4" priority="6" operator="notBetween">
      <formula>IF(+$D$33&lt;300, -10.5%, -7.5%)</formula>
      <formula>IF(+$D$33&lt;300, 10.5%, 7.5%)</formula>
    </cfRule>
  </conditionalFormatting>
  <conditionalFormatting sqref="E27">
    <cfRule type="cellIs" dxfId="3" priority="7" operator="notBetween">
      <formula>IF(+$D$33&lt;300, -10.5%, -7.5%)</formula>
      <formula>IF(+$D$33&lt;300, 10.5%, 7.5%)</formula>
    </cfRule>
  </conditionalFormatting>
  <conditionalFormatting sqref="E28">
    <cfRule type="cellIs" dxfId="2" priority="8" operator="notBetween">
      <formula>IF(+$D$33&lt;300, -10.5%, -7.5%)</formula>
      <formula>IF(+$D$33&lt;300, 10.5%, 7.5%)</formula>
    </cfRule>
  </conditionalFormatting>
  <conditionalFormatting sqref="E29">
    <cfRule type="cellIs" dxfId="1" priority="9" operator="notBetween">
      <formula>IF(+$D$33&lt;300, -10.5%, -7.5%)</formula>
      <formula>IF(+$D$33&lt;300, 10.5%, 7.5%)</formula>
    </cfRule>
  </conditionalFormatting>
  <conditionalFormatting sqref="E30">
    <cfRule type="cellIs" dxfId="0" priority="10" operator="notBetween">
      <formula>IF(+$D$33&lt;300, -10.5%, -7.5%)</formula>
      <formula>IF(+$D$33&lt;300, 10.5%, 7.5%)</formula>
    </cfRule>
  </conditionalFormatting>
  <pageMargins left="0.7" right="0.7" top="0.75" bottom="0.75" header="0.3" footer="0.3"/>
  <pageSetup scale="74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component</vt:lpstr>
      <vt:lpstr>Uniformity 1</vt:lpstr>
      <vt:lpstr>'Uniformity 1'!Print_Area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Onyango Duncan Oluoch</cp:lastModifiedBy>
  <cp:lastPrinted>2016-08-17T12:17:23Z</cp:lastPrinted>
  <dcterms:created xsi:type="dcterms:W3CDTF">2003-03-12T11:08:53Z</dcterms:created>
  <dcterms:modified xsi:type="dcterms:W3CDTF">2016-08-17T12:19:04Z</dcterms:modified>
  <cp:category/>
</cp:coreProperties>
</file>