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E32" i="1"/>
  <c r="B33"/>
  <c r="B39" s="1"/>
  <c r="A39" s="1"/>
  <c r="B27"/>
  <c r="F55" i="2"/>
  <c r="F51"/>
  <c r="F49"/>
  <c r="D47"/>
  <c r="E47" s="1"/>
  <c r="F47" s="1"/>
  <c r="D46"/>
  <c r="E46" s="1"/>
  <c r="F46" s="1"/>
  <c r="B34"/>
  <c r="B16"/>
  <c r="F68" i="1"/>
  <c r="F64"/>
  <c r="F62"/>
  <c r="D60"/>
  <c r="E60" s="1"/>
  <c r="F60" s="1"/>
  <c r="E59"/>
  <c r="F59" s="1"/>
  <c r="D59"/>
  <c r="F61" l="1"/>
  <c r="F65" s="1"/>
  <c r="D68" s="1"/>
  <c r="B40"/>
  <c r="A40" s="1"/>
  <c r="B41" s="1"/>
  <c r="A41" s="1"/>
  <c r="B42" s="1"/>
  <c r="A42" s="1"/>
  <c r="F48" i="2"/>
  <c r="F52" s="1"/>
  <c r="D55" s="1"/>
</calcChain>
</file>

<file path=xl/sharedStrings.xml><?xml version="1.0" encoding="utf-8"?>
<sst xmlns="http://schemas.openxmlformats.org/spreadsheetml/2006/main" count="137" uniqueCount="83">
  <si>
    <t>MICOBIOLOGY NO.</t>
  </si>
  <si>
    <t>BIOL/002/2016</t>
  </si>
  <si>
    <t>DATE RECEIVED</t>
  </si>
  <si>
    <t>2016-06-27 09:46:36</t>
  </si>
  <si>
    <t>Analysis Report</t>
  </si>
  <si>
    <t>Vancomycin Microbial Assay</t>
  </si>
  <si>
    <t>Sample Name:</t>
  </si>
  <si>
    <t>VANCOLON 1G INJECTION</t>
  </si>
  <si>
    <t>Lab Ref No:</t>
  </si>
  <si>
    <t>NDQD2016061199</t>
  </si>
  <si>
    <t>Active Ingredient:</t>
  </si>
  <si>
    <t>Vancomycin</t>
  </si>
  <si>
    <t>Label Claim:</t>
  </si>
  <si>
    <t>Date Test Set:</t>
  </si>
  <si>
    <t>09/08/2016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</si>
  <si>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</si>
  <si>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</si>
  <si>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</si>
  <si>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</si>
  <si>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</si>
  <si>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</si>
  <si>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</si>
  <si>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</si>
  <si>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</si>
  <si>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</si>
  <si>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</si>
  <si>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</si>
  <si>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</si>
  <si>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</si>
  <si>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</si>
  <si>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</si>
  <si>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</si>
  <si>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</si>
  <si>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</si>
  <si>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</si>
  <si>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</si>
  <si>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</si>
  <si>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</si>
  <si>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</si>
  <si>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</si>
  <si>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</si>
  <si>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</si>
  <si>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</si>
  <si>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</si>
  <si>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</si>
  <si>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</si>
  <si>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</si>
  <si>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</si>
  <si>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</si>
  <si>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</si>
  <si>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</si>
  <si>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</si>
  <si>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</si>
  <si>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</si>
  <si>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</si>
  <si>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</si>
  <si>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</si>
  <si>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</si>
  <si>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</si>
  <si>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</si>
  <si>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</si>
  <si>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</si>
  <si>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</si>
  <si>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</si>
  <si>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</si>
  <si>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</si>
  <si>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</si>
  <si>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</si>
  <si>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</si>
  <si>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</si>
  <si>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</si>
  <si>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</si>
  <si>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</si>
  <si>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</si>
  <si>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1000000IU of Vancomycin</t>
  </si>
  <si>
    <t>EU/9000 IU</t>
  </si>
  <si>
    <t>IU Vancomycin</t>
  </si>
  <si>
    <t>14000 EU / vial</t>
  </si>
  <si>
    <t>7.0mL</t>
  </si>
  <si>
    <t>G3</t>
  </si>
  <si>
    <t>G4</t>
  </si>
  <si>
    <t>ERIC</t>
  </si>
  <si>
    <t>MUTERU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</si>
</sst>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J76" sqref="J76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2.5</v>
      </c>
      <c r="C23" s="74" t="s">
        <v>75</v>
      </c>
      <c r="D23" s="14"/>
      <c r="E23" s="15"/>
    </row>
    <row r="24" spans="1:7" s="9" customFormat="1" ht="16.5" customHeight="1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1000000</v>
      </c>
      <c r="C25" s="18" t="s">
        <v>76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B23/9000*B25/B24/B22</f>
        <v>11111.111111111111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5" t="s">
        <v>30</v>
      </c>
      <c r="B31" s="99" t="s">
        <v>77</v>
      </c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7" t="s">
        <v>33</v>
      </c>
      <c r="B32" s="114" t="s">
        <v>78</v>
      </c>
      <c r="C32" s="127">
        <v>-0.996</v>
      </c>
      <c r="D32" s="128"/>
      <c r="E32" s="115">
        <f>POWER(C32,2)</f>
        <v>0.99201600000000001</v>
      </c>
      <c r="F32" s="116"/>
      <c r="G32" s="9"/>
    </row>
    <row r="33" spans="1:9" ht="20.100000000000001" customHeight="1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8" t="s">
        <v>36</v>
      </c>
      <c r="B36" s="118"/>
      <c r="C36" s="118"/>
      <c r="D36" s="118"/>
      <c r="E36" s="118"/>
      <c r="F36" s="11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9" t="s">
        <v>43</v>
      </c>
      <c r="B44" s="119"/>
      <c r="C44" s="119"/>
      <c r="D44" s="119"/>
      <c r="E44" s="119"/>
      <c r="F44" s="11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5000</v>
      </c>
      <c r="C47" s="103">
        <v>50</v>
      </c>
      <c r="D47" s="111">
        <v>5000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6.19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-0.104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 t="s">
        <v>79</v>
      </c>
      <c r="B59" s="59">
        <v>50</v>
      </c>
      <c r="C59" s="60">
        <v>2175</v>
      </c>
      <c r="D59" s="61">
        <f>LN(C59)</f>
        <v>7.6847839435227847</v>
      </c>
      <c r="E59" s="61">
        <f>(D59-$B$54)/$B$55</f>
        <v>-14.372922533872927</v>
      </c>
      <c r="F59" s="62">
        <f>EXP(E59)</f>
        <v>5.7268928126022018E-7</v>
      </c>
      <c r="G59" s="63"/>
      <c r="H59" s="63"/>
      <c r="I59" s="63"/>
    </row>
    <row r="60" spans="1:9" s="64" customFormat="1" ht="27" customHeight="1">
      <c r="A60" s="65" t="s">
        <v>80</v>
      </c>
      <c r="B60" s="66">
        <v>50</v>
      </c>
      <c r="C60" s="67">
        <v>2501</v>
      </c>
      <c r="D60" s="68">
        <f>LN(C60)</f>
        <v>7.8244459308776193</v>
      </c>
      <c r="E60" s="68">
        <f>(D60-$B$54)/$B$55</f>
        <v>-15.715826258438645</v>
      </c>
      <c r="F60" s="69">
        <f>EXP(E60)</f>
        <v>1.4952140779132327E-7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3.611053445257717E-7</v>
      </c>
      <c r="G61" s="9"/>
      <c r="H61" s="9"/>
      <c r="I61" s="9"/>
    </row>
    <row r="62" spans="1:9" ht="25.5" customHeight="1">
      <c r="E62" s="71" t="s">
        <v>59</v>
      </c>
      <c r="F62" s="72">
        <f>STDEV(C59:C60)/AVERAGE(C59:C60)</f>
        <v>9.8595727402401412E-2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10000</v>
      </c>
      <c r="G64" s="9"/>
      <c r="H64" s="9"/>
    </row>
    <row r="65" spans="1:9" ht="25.5" customHeight="1">
      <c r="E65" s="71" t="s">
        <v>62</v>
      </c>
      <c r="F65" s="75">
        <f>F64*F61</f>
        <v>3.6110534452577169E-3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64</v>
      </c>
      <c r="D68" s="130">
        <f>F65*9000/B25*B24</f>
        <v>1.6249740503659725E-4</v>
      </c>
      <c r="E68" s="130"/>
      <c r="F68" s="74" t="str">
        <f>C23</f>
        <v>EU/9000 IU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65</v>
      </c>
      <c r="C71" s="63" t="s">
        <v>66</v>
      </c>
      <c r="D71" s="79"/>
      <c r="F71" s="80" t="s">
        <v>67</v>
      </c>
      <c r="G71" s="9"/>
      <c r="H71" s="9"/>
    </row>
    <row r="72" spans="1:9" ht="24.95" customHeight="1">
      <c r="A72" s="81" t="s">
        <v>81</v>
      </c>
      <c r="C72" s="81" t="s">
        <v>82</v>
      </c>
      <c r="D72" s="21"/>
      <c r="F72" s="21" t="s">
        <v>69</v>
      </c>
      <c r="G72" s="9"/>
      <c r="H72" s="9"/>
    </row>
    <row r="73" spans="1:9" s="79" customFormat="1" ht="24.95" customHeight="1">
      <c r="A73" s="81"/>
      <c r="B73" s="89"/>
      <c r="C73" s="81"/>
      <c r="D73" s="81"/>
      <c r="E73" s="89"/>
      <c r="F73" s="81"/>
      <c r="G73" s="89"/>
      <c r="H73" s="8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NDQD2016061199 / Bacterial Endotoxin / Download 1  /  Analyst - Eric Ngamau /  Date 22-08-2016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2016-08-22T06:39:57Z</dcterms:modified>
</cp:coreProperties>
</file>