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"/>
    </mc:Choice>
  </mc:AlternateContent>
  <bookViews>
    <workbookView xWindow="510" yWindow="525" windowWidth="15015" windowHeight="9915" activeTab="1"/>
  </bookViews>
  <sheets>
    <sheet name="SST" sheetId="1" r:id="rId1"/>
    <sheet name="Aspirin" sheetId="2" r:id="rId2"/>
    <sheet name="Aspirin 1" sheetId="3" r:id="rId3"/>
    <sheet name="Sheet1" sheetId="6" r:id="rId4"/>
    <sheet name="Sheet2" sheetId="7" r:id="rId5"/>
  </sheets>
  <calcPr calcId="152511"/>
</workbook>
</file>

<file path=xl/calcChain.xml><?xml version="1.0" encoding="utf-8"?>
<calcChain xmlns="http://schemas.openxmlformats.org/spreadsheetml/2006/main">
  <c r="B90" i="3" l="1"/>
  <c r="B81" i="2"/>
  <c r="F33" i="7" l="1"/>
  <c r="I33" i="7"/>
  <c r="F37" i="7"/>
  <c r="F38" i="7" s="1"/>
  <c r="G38" i="7" s="1"/>
  <c r="G33" i="6"/>
  <c r="G36" i="6"/>
  <c r="B21" i="1"/>
  <c r="C129" i="3"/>
  <c r="B125" i="3"/>
  <c r="D109" i="3"/>
  <c r="B107" i="3"/>
  <c r="F104" i="3"/>
  <c r="D104" i="3"/>
  <c r="G103" i="3"/>
  <c r="E103" i="3"/>
  <c r="B96" i="3"/>
  <c r="F106" i="3" s="1"/>
  <c r="B91" i="3"/>
  <c r="C74" i="3"/>
  <c r="B67" i="3"/>
  <c r="C56" i="3"/>
  <c r="B55" i="3"/>
  <c r="B45" i="3"/>
  <c r="D48" i="3" s="1"/>
  <c r="D49" i="3" s="1"/>
  <c r="D44" i="3"/>
  <c r="F42" i="3"/>
  <c r="D42" i="3"/>
  <c r="G41" i="3"/>
  <c r="E41" i="3"/>
  <c r="B34" i="3"/>
  <c r="F44" i="3" s="1"/>
  <c r="F45" i="3" s="1"/>
  <c r="B30" i="3"/>
  <c r="C140" i="2"/>
  <c r="B136" i="2"/>
  <c r="D101" i="2" s="1"/>
  <c r="F133" i="2"/>
  <c r="E133" i="2"/>
  <c r="F132" i="2"/>
  <c r="E132" i="2"/>
  <c r="F131" i="2"/>
  <c r="E131" i="2"/>
  <c r="F130" i="2"/>
  <c r="E130" i="2"/>
  <c r="F129" i="2"/>
  <c r="E129" i="2"/>
  <c r="F128" i="2"/>
  <c r="E128" i="2"/>
  <c r="C123" i="2"/>
  <c r="B119" i="2"/>
  <c r="B99" i="2"/>
  <c r="F98" i="2"/>
  <c r="D98" i="2"/>
  <c r="F96" i="2"/>
  <c r="D96" i="2"/>
  <c r="G95" i="2"/>
  <c r="E95" i="2"/>
  <c r="B88" i="2"/>
  <c r="B83" i="2"/>
  <c r="B82" i="2"/>
  <c r="B80" i="2"/>
  <c r="C76" i="2"/>
  <c r="H71" i="2"/>
  <c r="G71" i="2"/>
  <c r="B68" i="2"/>
  <c r="B69" i="2" s="1"/>
  <c r="H67" i="2"/>
  <c r="G67" i="2"/>
  <c r="H63" i="2"/>
  <c r="G63" i="2"/>
  <c r="C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2" l="1"/>
  <c r="B84" i="2"/>
  <c r="F99" i="2" s="1"/>
  <c r="D102" i="2"/>
  <c r="D103" i="2" s="1"/>
  <c r="D110" i="3"/>
  <c r="D111" i="3" s="1"/>
  <c r="F107" i="3"/>
  <c r="F46" i="3"/>
  <c r="G39" i="3"/>
  <c r="G38" i="3"/>
  <c r="G40" i="3"/>
  <c r="D45" i="3"/>
  <c r="F135" i="2"/>
  <c r="G140" i="2" s="1"/>
  <c r="D99" i="2"/>
  <c r="F45" i="2"/>
  <c r="F46" i="2" s="1"/>
  <c r="D106" i="3"/>
  <c r="D107" i="3" s="1"/>
  <c r="D44" i="2"/>
  <c r="D45" i="2" s="1"/>
  <c r="D46" i="2" s="1"/>
  <c r="F137" i="2"/>
  <c r="F108" i="3" l="1"/>
  <c r="G102" i="3"/>
  <c r="G100" i="3"/>
  <c r="G101" i="3"/>
  <c r="D108" i="3"/>
  <c r="E102" i="3"/>
  <c r="E100" i="3"/>
  <c r="E101" i="3"/>
  <c r="F100" i="2"/>
  <c r="G93" i="2"/>
  <c r="G94" i="2"/>
  <c r="G92" i="2"/>
  <c r="D100" i="2"/>
  <c r="E94" i="2"/>
  <c r="E92" i="2"/>
  <c r="E93" i="2"/>
  <c r="F136" i="2"/>
  <c r="E38" i="2"/>
  <c r="E39" i="2"/>
  <c r="E40" i="2"/>
  <c r="G42" i="3"/>
  <c r="D46" i="3"/>
  <c r="E39" i="3"/>
  <c r="E40" i="3"/>
  <c r="E38" i="3"/>
  <c r="G40" i="2"/>
  <c r="G39" i="2"/>
  <c r="G38" i="2"/>
  <c r="E42" i="2" l="1"/>
  <c r="G104" i="3"/>
  <c r="E104" i="3"/>
  <c r="D114" i="3"/>
  <c r="D112" i="3"/>
  <c r="G96" i="2"/>
  <c r="D104" i="2"/>
  <c r="D106" i="2"/>
  <c r="E96" i="2"/>
  <c r="E42" i="3"/>
  <c r="D50" i="3"/>
  <c r="D52" i="3"/>
  <c r="G42" i="2"/>
  <c r="D52" i="2"/>
  <c r="D50" i="2"/>
  <c r="D113" i="3" l="1"/>
  <c r="E119" i="3"/>
  <c r="F119" i="3" s="1"/>
  <c r="E121" i="3"/>
  <c r="F121" i="3" s="1"/>
  <c r="E117" i="3"/>
  <c r="F117" i="3" s="1"/>
  <c r="E120" i="3"/>
  <c r="F120" i="3" s="1"/>
  <c r="E122" i="3"/>
  <c r="F122" i="3" s="1"/>
  <c r="E118" i="3"/>
  <c r="F118" i="3" s="1"/>
  <c r="D105" i="2"/>
  <c r="E116" i="2"/>
  <c r="F116" i="2" s="1"/>
  <c r="E112" i="2"/>
  <c r="F112" i="2" s="1"/>
  <c r="E114" i="2"/>
  <c r="F114" i="2" s="1"/>
  <c r="E113" i="2"/>
  <c r="F113" i="2" s="1"/>
  <c r="E115" i="2"/>
  <c r="F115" i="2" s="1"/>
  <c r="E111" i="2"/>
  <c r="F111" i="2" s="1"/>
  <c r="E66" i="3"/>
  <c r="G66" i="3" s="1"/>
  <c r="E63" i="3"/>
  <c r="G63" i="3" s="1"/>
  <c r="E61" i="3"/>
  <c r="G61" i="3" s="1"/>
  <c r="E67" i="3"/>
  <c r="G67" i="3" s="1"/>
  <c r="E60" i="3"/>
  <c r="G60" i="3" s="1"/>
  <c r="E65" i="3"/>
  <c r="G65" i="3" s="1"/>
  <c r="E62" i="3"/>
  <c r="G62" i="3" s="1"/>
  <c r="E68" i="3"/>
  <c r="G68" i="3" s="1"/>
  <c r="E64" i="3"/>
  <c r="G64" i="3" s="1"/>
  <c r="D51" i="3"/>
  <c r="E59" i="3"/>
  <c r="D51" i="2"/>
  <c r="G70" i="2"/>
  <c r="H70" i="2" s="1"/>
  <c r="G65" i="2"/>
  <c r="H65" i="2" s="1"/>
  <c r="G60" i="2"/>
  <c r="H60" i="2" s="1"/>
  <c r="G61" i="2"/>
  <c r="H61" i="2" s="1"/>
  <c r="G66" i="2"/>
  <c r="H66" i="2" s="1"/>
  <c r="G64" i="2"/>
  <c r="H64" i="2" s="1"/>
  <c r="G68" i="2"/>
  <c r="H68" i="2" s="1"/>
  <c r="G62" i="2"/>
  <c r="H62" i="2" s="1"/>
  <c r="G69" i="2"/>
  <c r="H69" i="2" s="1"/>
  <c r="F124" i="3" l="1"/>
  <c r="F126" i="3"/>
  <c r="F118" i="2"/>
  <c r="F120" i="2"/>
  <c r="G59" i="3"/>
  <c r="E72" i="3"/>
  <c r="E70" i="3"/>
  <c r="H74" i="2"/>
  <c r="H72" i="2"/>
  <c r="G76" i="2" s="1"/>
  <c r="F119" i="2" l="1"/>
  <c r="G123" i="2"/>
  <c r="G129" i="3"/>
  <c r="F125" i="3"/>
  <c r="F67" i="3"/>
  <c r="F68" i="3"/>
  <c r="F65" i="3"/>
  <c r="F66" i="3"/>
  <c r="F63" i="3"/>
  <c r="F64" i="3"/>
  <c r="F61" i="3"/>
  <c r="F62" i="3"/>
  <c r="E71" i="3"/>
  <c r="F60" i="3"/>
  <c r="F59" i="3"/>
  <c r="C81" i="3"/>
  <c r="G72" i="3"/>
  <c r="G70" i="3"/>
  <c r="H73" i="2"/>
  <c r="G71" i="3" l="1"/>
  <c r="C79" i="3"/>
  <c r="G74" i="3"/>
  <c r="C82" i="3"/>
  <c r="F72" i="3"/>
  <c r="F70" i="3"/>
  <c r="F71" i="3" s="1"/>
  <c r="C83" i="3" l="1"/>
</calcChain>
</file>

<file path=xl/sharedStrings.xml><?xml version="1.0" encoding="utf-8"?>
<sst xmlns="http://schemas.openxmlformats.org/spreadsheetml/2006/main" count="388" uniqueCount="137">
  <si>
    <t>HPLC System Suitability Report</t>
  </si>
  <si>
    <t>Analysis Data</t>
  </si>
  <si>
    <t>Assay</t>
  </si>
  <si>
    <t>Sample(s)</t>
  </si>
  <si>
    <t>Reference Substance:</t>
  </si>
  <si>
    <t>JUSPRIN 81 MG TABLETS</t>
  </si>
  <si>
    <t>% age Purity:</t>
  </si>
  <si>
    <t>NDQD2016061200</t>
  </si>
  <si>
    <t>Weight (mg):</t>
  </si>
  <si>
    <t>Aspirin (Acetylsalicylic acid</t>
  </si>
  <si>
    <t>Standard Conc (mg/mL):</t>
  </si>
  <si>
    <t>Each tablet contains Aspirin ( Acetysalicyclic acid) 81 mg</t>
  </si>
  <si>
    <t>2016-06-23 13:12:21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</si>
  <si>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</si>
  <si>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</si>
  <si>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</si>
  <si>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</si>
  <si>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</si>
  <si>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</si>
  <si>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</si>
  <si>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</si>
  <si>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</si>
  <si>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</si>
  <si>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</si>
  <si>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</si>
  <si>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</si>
  <si>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</si>
  <si>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</si>
  <si>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</si>
  <si>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</si>
  <si>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</si>
  <si>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</si>
  <si>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</si>
  <si>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</si>
  <si>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</si>
  <si>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</si>
  <si>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</si>
  <si>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</si>
  <si>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</si>
  <si>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</si>
  <si>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</si>
  <si>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</si>
  <si>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</si>
  <si>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</si>
  <si>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</si>
  <si>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</si>
  <si>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</si>
  <si>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</si>
  <si>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</si>
  <si>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</si>
  <si>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</si>
  <si>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</si>
  <si>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</si>
  <si>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</si>
  <si>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</si>
  <si>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</si>
  <si>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</si>
  <si>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</si>
  <si>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</si>
  <si>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</si>
  <si>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</si>
  <si>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</si>
  <si>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</si>
  <si>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</si>
  <si>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</si>
  <si>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</si>
  <si>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</si>
  <si>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</si>
  <si>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</si>
  <si>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</si>
  <si>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</si>
  <si>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</si>
  <si>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</si>
  <si>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</si>
  <si>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</si>
  <si>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</si>
  <si>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</si>
  <si>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</si>
  <si>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</si>
  <si>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</si>
  <si>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</si>
  <si>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</si>
  <si>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</si>
  <si>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</si>
  <si>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</si>
  <si>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</si>
  <si>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</si>
  <si>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</si>
  <si>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</si>
  <si>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</si>
  <si>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</si>
  <si>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</si>
  <si>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</si>
  <si>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</si>
  <si>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</si>
  <si>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</si>
  <si>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</si>
  <si>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</si>
  <si>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</si>
  <si>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</si>
  <si>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</si>
  <si>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</si>
  <si>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</si>
  <si>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</si>
  <si>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</si>
  <si>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</si>
  <si>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</si>
  <si>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</si>
  <si>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</si>
  <si>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</si>
  <si>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</si>
  <si>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</si>
  <si>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Each Tablet/Capsule contains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</si>
  <si>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</si>
  <si>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</si>
  <si>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</si>
  <si>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</si>
  <si>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</si>
  <si>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</si>
  <si>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</si>
  <si>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</si>
  <si>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</si>
  <si>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</si>
  <si>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</si>
  <si>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</si>
  <si>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</si>
  <si>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</si>
  <si>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</si>
  <si>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</si>
  <si>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</si>
  <si>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</si>
  <si>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Aspirin</t>
  </si>
  <si>
    <t>A14-3</t>
  </si>
  <si>
    <t>JUSPIRIN</t>
  </si>
  <si>
    <t>ASPIRIN 81MG</t>
  </si>
  <si>
    <t>Each tablet contain Aspirin 81mg</t>
  </si>
  <si>
    <t>A14-2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</si>
</sst>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  <numFmt numFmtId="170" formatCode="0.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3" borderId="0" xfId="0" applyFont="1" applyFill="1" applyAlignment="1" applyProtection="1">
      <alignment horizontal="left" vertical="center"/>
      <protection locked="0"/>
    </xf>
    <xf numFmtId="166" fontId="10" fillId="3" borderId="0" xfId="0" applyNumberFormat="1" applyFont="1" applyFill="1" applyAlignment="1" applyProtection="1">
      <alignment horizontal="left" vertical="center"/>
      <protection locked="0"/>
    </xf>
    <xf numFmtId="166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0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2" fontId="10" fillId="3" borderId="0" xfId="0" applyNumberFormat="1" applyFont="1" applyFill="1" applyAlignment="1" applyProtection="1">
      <alignment horizontal="center" vertical="center"/>
      <protection locked="0"/>
    </xf>
    <xf numFmtId="0" fontId="9" fillId="2" borderId="0" xfId="0" applyFont="1" applyFill="1" applyAlignment="1">
      <alignment vertical="center" wrapText="1"/>
    </xf>
    <xf numFmtId="0" fontId="14" fillId="2" borderId="0" xfId="0" applyFont="1" applyFill="1"/>
    <xf numFmtId="2" fontId="9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>
      <alignment horizontal="right" vertical="center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168" fontId="8" fillId="2" borderId="17" xfId="0" applyNumberFormat="1" applyFont="1" applyFill="1" applyBorder="1" applyAlignment="1">
      <alignment horizontal="center" vertical="center"/>
    </xf>
    <xf numFmtId="168" fontId="8" fillId="2" borderId="18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168" fontId="8" fillId="2" borderId="21" xfId="0" applyNumberFormat="1" applyFont="1" applyFill="1" applyBorder="1" applyAlignment="1">
      <alignment horizontal="center" vertical="center"/>
    </xf>
    <xf numFmtId="168" fontId="8" fillId="2" borderId="22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 applyProtection="1">
      <alignment horizontal="center" vertical="center"/>
      <protection locked="0"/>
    </xf>
    <xf numFmtId="168" fontId="8" fillId="2" borderId="25" xfId="0" applyNumberFormat="1" applyFont="1" applyFill="1" applyBorder="1" applyAlignment="1">
      <alignment horizontal="center" vertical="center"/>
    </xf>
    <xf numFmtId="168" fontId="8" fillId="2" borderId="26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right" vertical="center"/>
    </xf>
    <xf numFmtId="1" fontId="9" fillId="6" borderId="27" xfId="0" applyNumberFormat="1" applyFont="1" applyFill="1" applyBorder="1" applyAlignment="1">
      <alignment horizontal="center" vertical="center"/>
    </xf>
    <xf numFmtId="168" fontId="9" fillId="6" borderId="28" xfId="0" applyNumberFormat="1" applyFont="1" applyFill="1" applyBorder="1" applyAlignment="1">
      <alignment horizontal="center" vertical="center"/>
    </xf>
    <xf numFmtId="1" fontId="9" fillId="6" borderId="29" xfId="0" applyNumberFormat="1" applyFont="1" applyFill="1" applyBorder="1" applyAlignment="1">
      <alignment horizontal="center" vertical="center"/>
    </xf>
    <xf numFmtId="168" fontId="9" fillId="6" borderId="3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31" xfId="0" applyFont="1" applyFill="1" applyBorder="1" applyAlignment="1">
      <alignment horizontal="right" vertical="center"/>
    </xf>
    <xf numFmtId="2" fontId="10" fillId="3" borderId="32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vertical="center"/>
    </xf>
    <xf numFmtId="0" fontId="10" fillId="3" borderId="33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>
      <alignment horizontal="right" vertical="center"/>
    </xf>
    <xf numFmtId="2" fontId="8" fillId="6" borderId="34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6" borderId="3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2" fontId="8" fillId="7" borderId="34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8" fillId="7" borderId="35" xfId="0" applyNumberFormat="1" applyFont="1" applyFill="1" applyBorder="1" applyAlignment="1">
      <alignment horizontal="center" vertical="center"/>
    </xf>
    <xf numFmtId="2" fontId="8" fillId="6" borderId="36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 applyProtection="1">
      <alignment horizontal="center" vertical="center"/>
      <protection locked="0"/>
    </xf>
    <xf numFmtId="1" fontId="8" fillId="2" borderId="0" xfId="0" applyNumberFormat="1" applyFont="1" applyFill="1" applyAlignment="1">
      <alignment horizontal="center" vertical="center"/>
    </xf>
    <xf numFmtId="0" fontId="8" fillId="2" borderId="27" xfId="0" applyFont="1" applyFill="1" applyBorder="1" applyAlignment="1">
      <alignment horizontal="right" vertical="center"/>
    </xf>
    <xf numFmtId="2" fontId="8" fillId="7" borderId="18" xfId="0" applyNumberFormat="1" applyFont="1" applyFill="1" applyBorder="1" applyAlignment="1">
      <alignment horizontal="center" vertical="center"/>
    </xf>
    <xf numFmtId="168" fontId="8" fillId="2" borderId="0" xfId="0" applyNumberFormat="1" applyFont="1" applyFill="1" applyAlignment="1">
      <alignment horizontal="center" vertical="center"/>
    </xf>
    <xf numFmtId="0" fontId="8" fillId="2" borderId="33" xfId="0" applyFont="1" applyFill="1" applyBorder="1" applyAlignment="1">
      <alignment horizontal="right" vertical="center"/>
    </xf>
    <xf numFmtId="168" fontId="9" fillId="7" borderId="33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right" vertical="center"/>
    </xf>
    <xf numFmtId="10" fontId="8" fillId="6" borderId="35" xfId="0" applyNumberFormat="1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right" vertical="center"/>
    </xf>
    <xf numFmtId="0" fontId="8" fillId="7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9" fillId="2" borderId="37" xfId="0" applyNumberFormat="1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10" fillId="3" borderId="40" xfId="0" applyFont="1" applyFill="1" applyBorder="1" applyAlignment="1" applyProtection="1">
      <alignment horizontal="center" vertical="center"/>
      <protection locked="0"/>
    </xf>
    <xf numFmtId="2" fontId="8" fillId="2" borderId="37" xfId="0" applyNumberFormat="1" applyFont="1" applyFill="1" applyBorder="1" applyAlignment="1">
      <alignment horizontal="center" vertic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9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right" vertic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42" xfId="0" applyFont="1" applyFill="1" applyBorder="1" applyAlignment="1">
      <alignment horizontal="right" vertical="center"/>
    </xf>
    <xf numFmtId="10" fontId="10" fillId="7" borderId="23" xfId="0" applyNumberFormat="1" applyFont="1" applyFill="1" applyBorder="1" applyAlignment="1">
      <alignment horizontal="center" vertical="center"/>
    </xf>
    <xf numFmtId="10" fontId="10" fillId="6" borderId="43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10" fillId="7" borderId="4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8" fontId="10" fillId="3" borderId="24" xfId="0" applyNumberFormat="1" applyFont="1" applyFill="1" applyBorder="1" applyAlignment="1" applyProtection="1">
      <alignment horizontal="center" vertical="center"/>
      <protection locked="0"/>
    </xf>
    <xf numFmtId="1" fontId="9" fillId="6" borderId="48" xfId="0" applyNumberFormat="1" applyFont="1" applyFill="1" applyBorder="1" applyAlignment="1">
      <alignment horizontal="center" vertical="center"/>
    </xf>
    <xf numFmtId="1" fontId="9" fillId="6" borderId="49" xfId="0" applyNumberFormat="1" applyFont="1" applyFill="1" applyBorder="1" applyAlignment="1">
      <alignment horizontal="center" vertical="center"/>
    </xf>
    <xf numFmtId="1" fontId="9" fillId="6" borderId="39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 applyProtection="1">
      <alignment horizontal="center" vertical="center"/>
      <protection locked="0"/>
    </xf>
    <xf numFmtId="169" fontId="8" fillId="6" borderId="34" xfId="0" applyNumberFormat="1" applyFont="1" applyFill="1" applyBorder="1" applyAlignment="1">
      <alignment horizontal="center" vertical="center"/>
    </xf>
    <xf numFmtId="169" fontId="8" fillId="6" borderId="3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9" fontId="8" fillId="7" borderId="3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8" fillId="7" borderId="1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/>
    </xf>
    <xf numFmtId="10" fontId="9" fillId="6" borderId="35" xfId="0" applyNumberFormat="1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1" fontId="10" fillId="3" borderId="21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>
      <alignment horizontal="center" vertical="center"/>
    </xf>
    <xf numFmtId="10" fontId="8" fillId="2" borderId="18" xfId="0" applyNumberFormat="1" applyFont="1" applyFill="1" applyBorder="1" applyAlignment="1">
      <alignment horizontal="center" vertical="center"/>
    </xf>
    <xf numFmtId="2" fontId="8" fillId="2" borderId="21" xfId="0" applyNumberFormat="1" applyFont="1" applyFill="1" applyBorder="1" applyAlignment="1">
      <alignment horizontal="center" vertical="center"/>
    </xf>
    <xf numFmtId="10" fontId="8" fillId="2" borderId="22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10" fillId="3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168" fontId="8" fillId="2" borderId="2" xfId="0" applyNumberFormat="1" applyFont="1" applyFill="1" applyBorder="1" applyAlignment="1">
      <alignment horizontal="right" vertical="center"/>
    </xf>
    <xf numFmtId="10" fontId="10" fillId="7" borderId="3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10" fontId="10" fillId="6" borderId="34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vertical="center"/>
    </xf>
    <xf numFmtId="0" fontId="8" fillId="2" borderId="52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right" vertical="center"/>
    </xf>
    <xf numFmtId="0" fontId="10" fillId="7" borderId="36" xfId="0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10" fontId="8" fillId="2" borderId="19" xfId="0" applyNumberFormat="1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right" vertical="center"/>
    </xf>
    <xf numFmtId="0" fontId="15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169" fontId="9" fillId="2" borderId="0" xfId="0" applyNumberFormat="1" applyFont="1" applyFill="1" applyAlignment="1" applyProtection="1">
      <alignment horizontal="center" vertical="center"/>
      <protection locked="0"/>
    </xf>
    <xf numFmtId="165" fontId="10" fillId="2" borderId="0" xfId="0" applyNumberFormat="1" applyFont="1" applyFill="1" applyAlignment="1">
      <alignment horizontal="center" vertical="center"/>
    </xf>
    <xf numFmtId="2" fontId="19" fillId="2" borderId="41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9" fillId="3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>
      <alignment horizontal="center"/>
    </xf>
    <xf numFmtId="0" fontId="12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59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0" fontId="10" fillId="3" borderId="33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5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6" xfId="0" applyNumberFormat="1" applyFont="1" applyFill="1" applyBorder="1" applyAlignment="1">
      <alignment horizontal="center"/>
    </xf>
    <xf numFmtId="0" fontId="8" fillId="2" borderId="60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9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5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8" fillId="7" borderId="39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61" xfId="0" applyFont="1" applyFill="1" applyBorder="1" applyAlignment="1">
      <alignment horizontal="center"/>
    </xf>
    <xf numFmtId="0" fontId="9" fillId="7" borderId="5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51" xfId="0" applyFont="1" applyFill="1" applyBorder="1" applyAlignment="1">
      <alignment horizontal="center" wrapText="1"/>
    </xf>
    <xf numFmtId="0" fontId="9" fillId="7" borderId="13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19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2" fontId="8" fillId="2" borderId="62" xfId="0" applyNumberFormat="1" applyFont="1" applyFill="1" applyBorder="1" applyAlignment="1">
      <alignment horizontal="center"/>
    </xf>
    <xf numFmtId="2" fontId="8" fillId="2" borderId="4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5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10" fillId="5" borderId="34" xfId="0" applyNumberFormat="1" applyFont="1" applyFill="1" applyBorder="1" applyAlignment="1">
      <alignment horizontal="center"/>
    </xf>
    <xf numFmtId="10" fontId="9" fillId="6" borderId="34" xfId="0" applyNumberFormat="1" applyFont="1" applyFill="1" applyBorder="1" applyAlignment="1">
      <alignment horizontal="center"/>
    </xf>
    <xf numFmtId="10" fontId="10" fillId="6" borderId="34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63" xfId="0" applyNumberFormat="1" applyFont="1" applyFill="1" applyBorder="1" applyAlignment="1">
      <alignment horizontal="center"/>
    </xf>
    <xf numFmtId="2" fontId="10" fillId="5" borderId="63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/>
    <xf numFmtId="0" fontId="10" fillId="3" borderId="13" xfId="0" applyFont="1" applyFill="1" applyBorder="1" applyAlignment="1" applyProtection="1">
      <alignment horizontal="center"/>
      <protection locked="0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0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0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0" fillId="3" borderId="7" xfId="0" applyNumberFormat="1" applyFont="1" applyFill="1" applyBorder="1" applyAlignment="1" applyProtection="1">
      <alignment horizontal="center"/>
      <protection locked="0"/>
    </xf>
    <xf numFmtId="168" fontId="9" fillId="6" borderId="49" xfId="0" applyNumberFormat="1" applyFont="1" applyFill="1" applyBorder="1" applyAlignment="1">
      <alignment horizontal="center"/>
    </xf>
    <xf numFmtId="168" fontId="9" fillId="6" borderId="39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2" fontId="8" fillId="6" borderId="34" xfId="0" applyNumberFormat="1" applyFont="1" applyFill="1" applyBorder="1" applyAlignment="1">
      <alignment horizontal="center"/>
    </xf>
    <xf numFmtId="2" fontId="8" fillId="7" borderId="3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6" xfId="0" applyFont="1" applyFill="1" applyBorder="1" applyAlignment="1">
      <alignment horizontal="right"/>
    </xf>
    <xf numFmtId="169" fontId="8" fillId="7" borderId="3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27" xfId="0" applyFont="1" applyFill="1" applyBorder="1" applyAlignment="1">
      <alignment horizontal="right"/>
    </xf>
    <xf numFmtId="2" fontId="8" fillId="7" borderId="18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168" fontId="9" fillId="7" borderId="33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9" fillId="6" borderId="35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9" fillId="7" borderId="36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/>
    <xf numFmtId="0" fontId="9" fillId="2" borderId="13" xfId="0" applyFont="1" applyFill="1" applyBorder="1" applyAlignment="1">
      <alignment horizontal="center" wrapText="1"/>
    </xf>
    <xf numFmtId="168" fontId="10" fillId="3" borderId="21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168" fontId="10" fillId="3" borderId="25" xfId="0" applyNumberFormat="1" applyFont="1" applyFill="1" applyBorder="1" applyAlignment="1" applyProtection="1">
      <alignment horizontal="center"/>
      <protection locked="0"/>
    </xf>
    <xf numFmtId="2" fontId="8" fillId="2" borderId="25" xfId="0" applyNumberFormat="1" applyFont="1" applyFill="1" applyBorder="1" applyAlignment="1">
      <alignment horizontal="center"/>
    </xf>
    <xf numFmtId="10" fontId="8" fillId="2" borderId="2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3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40" xfId="0" applyFont="1" applyFill="1" applyBorder="1"/>
    <xf numFmtId="0" fontId="8" fillId="2" borderId="52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7" borderId="36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9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64" xfId="0" applyFont="1" applyFill="1" applyBorder="1" applyAlignment="1">
      <alignment horizontal="right"/>
    </xf>
    <xf numFmtId="0" fontId="19" fillId="3" borderId="4" xfId="0" applyFont="1" applyFill="1" applyBorder="1" applyAlignment="1" applyProtection="1">
      <alignment horizontal="center" wrapText="1"/>
      <protection locked="0"/>
    </xf>
    <xf numFmtId="0" fontId="19" fillId="3" borderId="3" xfId="0" applyFont="1" applyFill="1" applyBorder="1" applyAlignment="1" applyProtection="1">
      <alignment horizontal="center" wrapText="1"/>
      <protection locked="0"/>
    </xf>
    <xf numFmtId="0" fontId="19" fillId="3" borderId="62" xfId="0" applyFont="1" applyFill="1" applyBorder="1" applyAlignment="1" applyProtection="1">
      <alignment horizontal="center" wrapText="1"/>
      <protection locked="0"/>
    </xf>
    <xf numFmtId="166" fontId="10" fillId="3" borderId="0" xfId="0" applyNumberFormat="1" applyFont="1" applyFill="1" applyAlignment="1" applyProtection="1">
      <alignment horizontal="left" vertical="center"/>
      <protection locked="0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15" fillId="2" borderId="55" xfId="0" applyFont="1" applyFill="1" applyBorder="1" applyAlignment="1">
      <alignment horizontal="justify" vertical="center" wrapText="1"/>
    </xf>
    <xf numFmtId="0" fontId="15" fillId="2" borderId="56" xfId="0" applyFont="1" applyFill="1" applyBorder="1" applyAlignment="1">
      <alignment horizontal="justify" vertical="center" wrapText="1"/>
    </xf>
    <xf numFmtId="0" fontId="15" fillId="2" borderId="57" xfId="0" applyFont="1" applyFill="1" applyBorder="1" applyAlignment="1">
      <alignment horizontal="justify" vertical="center" wrapText="1"/>
    </xf>
    <xf numFmtId="0" fontId="15" fillId="2" borderId="55" xfId="0" applyFont="1" applyFill="1" applyBorder="1" applyAlignment="1">
      <alignment horizontal="left" vertical="center" wrapText="1"/>
    </xf>
    <xf numFmtId="0" fontId="15" fillId="2" borderId="56" xfId="0" applyFont="1" applyFill="1" applyBorder="1" applyAlignment="1">
      <alignment horizontal="left" vertical="center" wrapText="1"/>
    </xf>
    <xf numFmtId="0" fontId="15" fillId="2" borderId="57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 vertical="center"/>
    </xf>
    <xf numFmtId="0" fontId="9" fillId="2" borderId="58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5" fillId="2" borderId="55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/>
    </xf>
    <xf numFmtId="0" fontId="15" fillId="2" borderId="57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vertical="center"/>
      <protection locked="0"/>
    </xf>
    <xf numFmtId="0" fontId="9" fillId="2" borderId="10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6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9" fillId="2" borderId="46" xfId="0" applyFont="1" applyFill="1" applyBorder="1" applyAlignment="1">
      <alignment horizontal="center"/>
    </xf>
    <xf numFmtId="168" fontId="10" fillId="3" borderId="21" xfId="0" applyNumberFormat="1" applyFont="1" applyFill="1" applyBorder="1" applyAlignment="1" applyProtection="1">
      <alignment horizontal="center" vertical="center"/>
      <protection locked="0"/>
    </xf>
    <xf numFmtId="168" fontId="10" fillId="3" borderId="25" xfId="0" applyNumberFormat="1" applyFont="1" applyFill="1" applyBorder="1" applyAlignment="1" applyProtection="1">
      <alignment horizontal="center" vertical="center"/>
      <protection locked="0"/>
    </xf>
    <xf numFmtId="168" fontId="10" fillId="3" borderId="1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workbookViewId="0">
      <selection activeCell="D26" sqref="D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17" t="s">
        <v>0</v>
      </c>
      <c r="B15" s="417"/>
      <c r="C15" s="417"/>
      <c r="D15" s="417"/>
      <c r="E15" s="41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99.86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20.72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0.41439999999999999</v>
      </c>
      <c r="C21" s="10"/>
      <c r="D21" s="10"/>
      <c r="E21" s="10"/>
    </row>
    <row r="22" spans="1:6" ht="15.75" customHeight="1" x14ac:dyDescent="0.25">
      <c r="A22" s="10"/>
      <c r="B22" s="416">
        <v>42570.550243055557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59216688</v>
      </c>
      <c r="C24" s="18">
        <v>7292.35</v>
      </c>
      <c r="D24" s="19">
        <v>0.91</v>
      </c>
      <c r="E24" s="20">
        <v>3.43</v>
      </c>
    </row>
    <row r="25" spans="1:6" ht="16.5" customHeight="1" x14ac:dyDescent="0.3">
      <c r="A25" s="17">
        <v>2</v>
      </c>
      <c r="B25" s="18">
        <v>59403355</v>
      </c>
      <c r="C25" s="18">
        <v>7207.36</v>
      </c>
      <c r="D25" s="19">
        <v>0.91</v>
      </c>
      <c r="E25" s="19">
        <v>3.43</v>
      </c>
    </row>
    <row r="26" spans="1:6" ht="16.5" customHeight="1" x14ac:dyDescent="0.3">
      <c r="A26" s="17">
        <v>3</v>
      </c>
      <c r="B26" s="18">
        <v>59163431</v>
      </c>
      <c r="C26" s="18">
        <v>7218.8</v>
      </c>
      <c r="D26" s="19">
        <v>0.91</v>
      </c>
      <c r="E26" s="19">
        <v>3.43</v>
      </c>
    </row>
    <row r="27" spans="1:6" ht="16.5" customHeight="1" x14ac:dyDescent="0.3">
      <c r="A27" s="17">
        <v>4</v>
      </c>
      <c r="B27" s="18">
        <v>59288950</v>
      </c>
      <c r="C27" s="18">
        <v>7296.26</v>
      </c>
      <c r="D27" s="19">
        <v>0.89</v>
      </c>
      <c r="E27" s="19">
        <v>3.44</v>
      </c>
    </row>
    <row r="28" spans="1:6" ht="16.5" customHeight="1" x14ac:dyDescent="0.3">
      <c r="A28" s="17">
        <v>5</v>
      </c>
      <c r="B28" s="18">
        <v>59341030</v>
      </c>
      <c r="C28" s="18">
        <v>7261.43</v>
      </c>
      <c r="D28" s="19">
        <v>0.92</v>
      </c>
      <c r="E28" s="19">
        <v>3.43</v>
      </c>
    </row>
    <row r="29" spans="1:6" ht="16.5" customHeight="1" x14ac:dyDescent="0.3">
      <c r="A29" s="17">
        <v>6</v>
      </c>
      <c r="B29" s="21">
        <v>59417011</v>
      </c>
      <c r="C29" s="21">
        <v>7321.9</v>
      </c>
      <c r="D29" s="22">
        <v>0.9</v>
      </c>
      <c r="E29" s="22">
        <v>3.43</v>
      </c>
    </row>
    <row r="30" spans="1:6" ht="16.5" customHeight="1" x14ac:dyDescent="0.3">
      <c r="A30" s="23" t="s">
        <v>18</v>
      </c>
      <c r="B30" s="24">
        <f>AVERAGE(B24:B29)</f>
        <v>59305077.5</v>
      </c>
      <c r="C30" s="25">
        <f>AVERAGE(C24:C29)</f>
        <v>7266.3499999999995</v>
      </c>
      <c r="D30" s="26">
        <f>AVERAGE(D24:D29)</f>
        <v>0.90666666666666673</v>
      </c>
      <c r="E30" s="26">
        <f>AVERAGE(E24:E29)</f>
        <v>3.4316666666666666</v>
      </c>
    </row>
    <row r="31" spans="1:6" ht="16.5" customHeight="1" x14ac:dyDescent="0.3">
      <c r="A31" s="27" t="s">
        <v>19</v>
      </c>
      <c r="B31" s="28">
        <f>(STDEV(B24:B29)/B30)</f>
        <v>1.7132399380711421E-3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18" t="s">
        <v>26</v>
      </c>
      <c r="C59" s="41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zoomScale="55" zoomScaleNormal="55" workbookViewId="0">
      <selection activeCell="F93" sqref="F93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447" t="s">
        <v>31</v>
      </c>
      <c r="B1" s="447"/>
      <c r="C1" s="447"/>
      <c r="D1" s="447"/>
      <c r="E1" s="447"/>
      <c r="F1" s="447"/>
      <c r="G1" s="447"/>
      <c r="H1" s="447"/>
    </row>
    <row r="2" spans="1:8" ht="13.5" x14ac:dyDescent="0.25">
      <c r="A2" s="447"/>
      <c r="B2" s="447"/>
      <c r="C2" s="447"/>
      <c r="D2" s="447"/>
      <c r="E2" s="447"/>
      <c r="F2" s="447"/>
      <c r="G2" s="447"/>
      <c r="H2" s="447"/>
    </row>
    <row r="3" spans="1:8" ht="13.5" x14ac:dyDescent="0.25">
      <c r="A3" s="447"/>
      <c r="B3" s="447"/>
      <c r="C3" s="447"/>
      <c r="D3" s="447"/>
      <c r="E3" s="447"/>
      <c r="F3" s="447"/>
      <c r="G3" s="447"/>
      <c r="H3" s="447"/>
    </row>
    <row r="4" spans="1:8" ht="13.5" x14ac:dyDescent="0.25">
      <c r="A4" s="447"/>
      <c r="B4" s="447"/>
      <c r="C4" s="447"/>
      <c r="D4" s="447"/>
      <c r="E4" s="447"/>
      <c r="F4" s="447"/>
      <c r="G4" s="447"/>
      <c r="H4" s="447"/>
    </row>
    <row r="5" spans="1:8" ht="13.5" x14ac:dyDescent="0.25">
      <c r="A5" s="447"/>
      <c r="B5" s="447"/>
      <c r="C5" s="447"/>
      <c r="D5" s="447"/>
      <c r="E5" s="447"/>
      <c r="F5" s="447"/>
      <c r="G5" s="447"/>
      <c r="H5" s="447"/>
    </row>
    <row r="6" spans="1:8" ht="13.5" x14ac:dyDescent="0.25">
      <c r="A6" s="447"/>
      <c r="B6" s="447"/>
      <c r="C6" s="447"/>
      <c r="D6" s="447"/>
      <c r="E6" s="447"/>
      <c r="F6" s="447"/>
      <c r="G6" s="447"/>
      <c r="H6" s="447"/>
    </row>
    <row r="7" spans="1:8" ht="13.5" x14ac:dyDescent="0.25">
      <c r="A7" s="447"/>
      <c r="B7" s="447"/>
      <c r="C7" s="447"/>
      <c r="D7" s="447"/>
      <c r="E7" s="447"/>
      <c r="F7" s="447"/>
      <c r="G7" s="447"/>
      <c r="H7" s="447"/>
    </row>
    <row r="8" spans="1:8" ht="13.5" x14ac:dyDescent="0.25">
      <c r="A8" s="448" t="s">
        <v>32</v>
      </c>
      <c r="B8" s="448"/>
      <c r="C8" s="448"/>
      <c r="D8" s="448"/>
      <c r="E8" s="448"/>
      <c r="F8" s="448"/>
      <c r="G8" s="448"/>
      <c r="H8" s="448"/>
    </row>
    <row r="9" spans="1:8" ht="13.5" x14ac:dyDescent="0.25">
      <c r="A9" s="448"/>
      <c r="B9" s="448"/>
      <c r="C9" s="448"/>
      <c r="D9" s="448"/>
      <c r="E9" s="448"/>
      <c r="F9" s="448"/>
      <c r="G9" s="448"/>
      <c r="H9" s="448"/>
    </row>
    <row r="10" spans="1:8" ht="13.5" x14ac:dyDescent="0.25">
      <c r="A10" s="448"/>
      <c r="B10" s="448"/>
      <c r="C10" s="448"/>
      <c r="D10" s="448"/>
      <c r="E10" s="448"/>
      <c r="F10" s="448"/>
      <c r="G10" s="448"/>
      <c r="H10" s="448"/>
    </row>
    <row r="11" spans="1:8" ht="13.5" x14ac:dyDescent="0.25">
      <c r="A11" s="448"/>
      <c r="B11" s="448"/>
      <c r="C11" s="448"/>
      <c r="D11" s="448"/>
      <c r="E11" s="448"/>
      <c r="F11" s="448"/>
      <c r="G11" s="448"/>
      <c r="H11" s="448"/>
    </row>
    <row r="12" spans="1:8" ht="13.5" x14ac:dyDescent="0.25">
      <c r="A12" s="448"/>
      <c r="B12" s="448"/>
      <c r="C12" s="448"/>
      <c r="D12" s="448"/>
      <c r="E12" s="448"/>
      <c r="F12" s="448"/>
      <c r="G12" s="448"/>
      <c r="H12" s="448"/>
    </row>
    <row r="13" spans="1:8" ht="13.5" x14ac:dyDescent="0.25">
      <c r="A13" s="448"/>
      <c r="B13" s="448"/>
      <c r="C13" s="448"/>
      <c r="D13" s="448"/>
      <c r="E13" s="448"/>
      <c r="F13" s="448"/>
      <c r="G13" s="448"/>
      <c r="H13" s="448"/>
    </row>
    <row r="14" spans="1:8" ht="13.5" x14ac:dyDescent="0.25">
      <c r="A14" s="448"/>
      <c r="B14" s="448"/>
      <c r="C14" s="448"/>
      <c r="D14" s="448"/>
      <c r="E14" s="448"/>
      <c r="F14" s="448"/>
      <c r="G14" s="448"/>
      <c r="H14" s="448"/>
    </row>
    <row r="15" spans="1:8" ht="19.5" customHeight="1" x14ac:dyDescent="0.3"/>
    <row r="16" spans="1:8" ht="19.5" customHeight="1" x14ac:dyDescent="0.3">
      <c r="A16" s="449" t="s">
        <v>33</v>
      </c>
      <c r="B16" s="450"/>
      <c r="C16" s="450"/>
      <c r="D16" s="450"/>
      <c r="E16" s="450"/>
      <c r="F16" s="450"/>
      <c r="G16" s="450"/>
      <c r="H16" s="451"/>
    </row>
    <row r="17" spans="1:13" ht="20.25" customHeight="1" x14ac:dyDescent="0.25">
      <c r="A17" s="452" t="s">
        <v>34</v>
      </c>
      <c r="B17" s="452"/>
      <c r="C17" s="452"/>
      <c r="D17" s="452"/>
      <c r="E17" s="452"/>
      <c r="F17" s="452"/>
      <c r="G17" s="452"/>
      <c r="H17" s="452"/>
    </row>
    <row r="18" spans="1:13" ht="26.25" customHeight="1" x14ac:dyDescent="0.3">
      <c r="A18" s="53" t="s">
        <v>35</v>
      </c>
      <c r="B18" s="453" t="s">
        <v>5</v>
      </c>
      <c r="C18" s="453"/>
      <c r="D18" s="453"/>
      <c r="E18" s="453"/>
    </row>
    <row r="19" spans="1:13" ht="26.25" customHeight="1" x14ac:dyDescent="0.3">
      <c r="A19" s="53" t="s">
        <v>36</v>
      </c>
      <c r="B19" s="54" t="s">
        <v>7</v>
      </c>
      <c r="C19" s="52">
        <v>2</v>
      </c>
    </row>
    <row r="20" spans="1:13" ht="26.25" customHeight="1" x14ac:dyDescent="0.3">
      <c r="A20" s="53" t="s">
        <v>37</v>
      </c>
      <c r="B20" s="54" t="s">
        <v>9</v>
      </c>
    </row>
    <row r="21" spans="1:13" ht="26.25" customHeight="1" x14ac:dyDescent="0.25">
      <c r="A21" s="53" t="s">
        <v>38</v>
      </c>
      <c r="B21" s="453" t="s">
        <v>11</v>
      </c>
      <c r="C21" s="453"/>
      <c r="D21" s="453"/>
      <c r="E21" s="453"/>
      <c r="F21" s="453"/>
      <c r="G21" s="453"/>
      <c r="H21" s="453"/>
    </row>
    <row r="22" spans="1:13" ht="26.25" customHeight="1" x14ac:dyDescent="0.3">
      <c r="A22" s="53" t="s">
        <v>39</v>
      </c>
      <c r="B22" s="55" t="s">
        <v>12</v>
      </c>
    </row>
    <row r="23" spans="1:13" ht="26.25" customHeight="1" x14ac:dyDescent="0.3">
      <c r="A23" s="53" t="s">
        <v>40</v>
      </c>
      <c r="B23" s="415">
        <v>42574.550254629627</v>
      </c>
    </row>
    <row r="24" spans="1:13" ht="18.75" x14ac:dyDescent="0.3">
      <c r="A24" s="53"/>
      <c r="B24" s="56"/>
    </row>
    <row r="25" spans="1:13" ht="18.75" x14ac:dyDescent="0.3">
      <c r="A25" s="57" t="s">
        <v>1</v>
      </c>
      <c r="B25" s="56"/>
    </row>
    <row r="26" spans="1:13" ht="26.25" customHeight="1" x14ac:dyDescent="0.3">
      <c r="A26" s="58" t="s">
        <v>4</v>
      </c>
      <c r="B26" s="453" t="s">
        <v>131</v>
      </c>
      <c r="C26" s="453"/>
    </row>
    <row r="27" spans="1:13" ht="26.25" customHeight="1" x14ac:dyDescent="0.3">
      <c r="A27" s="59" t="s">
        <v>41</v>
      </c>
      <c r="B27" s="453" t="s">
        <v>132</v>
      </c>
      <c r="C27" s="453"/>
    </row>
    <row r="28" spans="1:13" ht="27" customHeight="1" x14ac:dyDescent="0.3">
      <c r="A28" s="59" t="s">
        <v>6</v>
      </c>
      <c r="B28" s="60">
        <v>99.86</v>
      </c>
    </row>
    <row r="29" spans="1:13" s="12" customFormat="1" ht="15.75" customHeight="1" x14ac:dyDescent="0.3">
      <c r="A29" s="59" t="s">
        <v>42</v>
      </c>
      <c r="B29" s="61">
        <v>0</v>
      </c>
      <c r="C29" s="433" t="s">
        <v>43</v>
      </c>
      <c r="D29" s="434"/>
      <c r="E29" s="434"/>
      <c r="F29" s="434"/>
      <c r="G29" s="434"/>
      <c r="H29" s="435"/>
      <c r="I29" s="62"/>
      <c r="J29" s="62"/>
      <c r="K29" s="62"/>
    </row>
    <row r="30" spans="1:13" s="12" customFormat="1" ht="19.5" customHeight="1" x14ac:dyDescent="0.3">
      <c r="A30" s="59" t="s">
        <v>44</v>
      </c>
      <c r="B30" s="63">
        <f>B28-B29</f>
        <v>99.86</v>
      </c>
      <c r="C30" s="64"/>
      <c r="D30" s="64"/>
      <c r="E30" s="64"/>
      <c r="F30" s="64"/>
      <c r="G30" s="64"/>
      <c r="H30" s="65"/>
      <c r="I30" s="62"/>
      <c r="J30" s="62"/>
      <c r="K30" s="62"/>
    </row>
    <row r="31" spans="1:13" s="12" customFormat="1" ht="27" customHeight="1" x14ac:dyDescent="0.3">
      <c r="A31" s="59" t="s">
        <v>45</v>
      </c>
      <c r="B31" s="66">
        <v>1</v>
      </c>
      <c r="C31" s="436" t="s">
        <v>46</v>
      </c>
      <c r="D31" s="437"/>
      <c r="E31" s="437"/>
      <c r="F31" s="437"/>
      <c r="G31" s="437"/>
      <c r="H31" s="438"/>
      <c r="I31" s="62"/>
      <c r="J31" s="62"/>
      <c r="K31" s="62"/>
    </row>
    <row r="32" spans="1:13" s="12" customFormat="1" ht="27" customHeight="1" x14ac:dyDescent="0.3">
      <c r="A32" s="59" t="s">
        <v>47</v>
      </c>
      <c r="B32" s="66">
        <v>1</v>
      </c>
      <c r="C32" s="436" t="s">
        <v>48</v>
      </c>
      <c r="D32" s="437"/>
      <c r="E32" s="437"/>
      <c r="F32" s="437"/>
      <c r="G32" s="437"/>
      <c r="H32" s="438"/>
      <c r="I32" s="62"/>
      <c r="J32" s="62"/>
      <c r="K32" s="67"/>
      <c r="L32" s="67"/>
      <c r="M32" s="68"/>
    </row>
    <row r="33" spans="1:13" s="12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7"/>
      <c r="L33" s="67"/>
      <c r="M33" s="68"/>
    </row>
    <row r="34" spans="1:13" s="12" customFormat="1" ht="18.75" x14ac:dyDescent="0.3">
      <c r="A34" s="59" t="s">
        <v>49</v>
      </c>
      <c r="B34" s="71">
        <f>B31/B32</f>
        <v>1</v>
      </c>
      <c r="C34" s="52" t="s">
        <v>50</v>
      </c>
      <c r="D34" s="52"/>
      <c r="E34" s="52"/>
      <c r="F34" s="52"/>
      <c r="G34" s="52"/>
      <c r="H34" s="72"/>
      <c r="I34" s="62"/>
      <c r="J34" s="62"/>
      <c r="K34" s="67"/>
      <c r="L34" s="67"/>
      <c r="M34" s="68"/>
    </row>
    <row r="35" spans="1:13" s="12" customFormat="1" ht="19.5" customHeight="1" x14ac:dyDescent="0.3">
      <c r="A35" s="59"/>
      <c r="B35" s="63"/>
      <c r="C35" s="72"/>
      <c r="D35" s="72"/>
      <c r="E35" s="72"/>
      <c r="F35" s="72"/>
      <c r="G35" s="52"/>
      <c r="H35" s="72"/>
      <c r="I35" s="62"/>
      <c r="J35" s="62"/>
      <c r="K35" s="67"/>
      <c r="L35" s="67"/>
      <c r="M35" s="68"/>
    </row>
    <row r="36" spans="1:13" s="12" customFormat="1" ht="15.75" customHeight="1" x14ac:dyDescent="0.3">
      <c r="A36" s="73" t="s">
        <v>51</v>
      </c>
      <c r="B36" s="74">
        <v>25</v>
      </c>
      <c r="C36" s="52"/>
      <c r="D36" s="439" t="s">
        <v>52</v>
      </c>
      <c r="E36" s="440"/>
      <c r="F36" s="439" t="s">
        <v>53</v>
      </c>
      <c r="G36" s="440"/>
      <c r="H36" s="72"/>
      <c r="I36" s="62"/>
      <c r="J36" s="62"/>
      <c r="K36" s="67"/>
      <c r="L36" s="67"/>
      <c r="M36" s="68"/>
    </row>
    <row r="37" spans="1:13" s="12" customFormat="1" ht="15.75" customHeight="1" x14ac:dyDescent="0.3">
      <c r="A37" s="75" t="s">
        <v>54</v>
      </c>
      <c r="B37" s="76">
        <v>3</v>
      </c>
      <c r="C37" s="77" t="s">
        <v>55</v>
      </c>
      <c r="D37" s="78" t="s">
        <v>56</v>
      </c>
      <c r="E37" s="79" t="s">
        <v>57</v>
      </c>
      <c r="F37" s="78" t="s">
        <v>56</v>
      </c>
      <c r="G37" s="80" t="s">
        <v>57</v>
      </c>
      <c r="H37" s="72"/>
      <c r="I37" s="62"/>
      <c r="J37" s="62"/>
      <c r="K37" s="67"/>
      <c r="L37" s="67"/>
      <c r="M37" s="68"/>
    </row>
    <row r="38" spans="1:13" s="12" customFormat="1" ht="26.25" customHeight="1" x14ac:dyDescent="0.3">
      <c r="A38" s="75" t="s">
        <v>58</v>
      </c>
      <c r="B38" s="76">
        <v>5</v>
      </c>
      <c r="C38" s="81">
        <v>1</v>
      </c>
      <c r="D38" s="82">
        <v>59207323</v>
      </c>
      <c r="E38" s="83">
        <f>IF(ISBLANK(D38),"-",$D$48/$D$45*D38)</f>
        <v>59044703.494707756</v>
      </c>
      <c r="F38" s="82">
        <v>63670854</v>
      </c>
      <c r="G38" s="84">
        <f>IF(ISBLANK(F38),"-",$D$48/$F$45*F38)</f>
        <v>59646870.00957156</v>
      </c>
      <c r="H38" s="72"/>
      <c r="I38" s="62"/>
      <c r="J38" s="62"/>
      <c r="K38" s="67"/>
      <c r="L38" s="67"/>
      <c r="M38" s="68"/>
    </row>
    <row r="39" spans="1:13" s="12" customFormat="1" ht="26.25" customHeight="1" x14ac:dyDescent="0.3">
      <c r="A39" s="75" t="s">
        <v>59</v>
      </c>
      <c r="B39" s="76">
        <v>1</v>
      </c>
      <c r="C39" s="85">
        <v>2</v>
      </c>
      <c r="D39" s="86">
        <v>59069803</v>
      </c>
      <c r="E39" s="87">
        <f>IF(ISBLANK(D39),"-",$D$48/$D$45*D39)</f>
        <v>58907561.208700463</v>
      </c>
      <c r="F39" s="86">
        <v>64069560</v>
      </c>
      <c r="G39" s="88">
        <f>IF(ISBLANK(F39),"-",$D$48/$F$45*F39)</f>
        <v>60020377.87792898</v>
      </c>
      <c r="H39" s="72"/>
      <c r="I39" s="62"/>
      <c r="J39" s="62"/>
      <c r="K39" s="67"/>
      <c r="L39" s="67"/>
      <c r="M39" s="68"/>
    </row>
    <row r="40" spans="1:13" ht="26.25" customHeight="1" x14ac:dyDescent="0.3">
      <c r="A40" s="75" t="s">
        <v>60</v>
      </c>
      <c r="B40" s="76">
        <v>1</v>
      </c>
      <c r="C40" s="85">
        <v>3</v>
      </c>
      <c r="D40" s="86">
        <v>59240523</v>
      </c>
      <c r="E40" s="87">
        <f>IF(ISBLANK(D40),"-",$D$48/$D$45*D40)</f>
        <v>59077812.307210967</v>
      </c>
      <c r="F40" s="86">
        <v>63697044</v>
      </c>
      <c r="G40" s="88">
        <f>IF(ISBLANK(F40),"-",$D$48/$F$45*F40)</f>
        <v>59671404.807322986</v>
      </c>
      <c r="K40" s="67"/>
      <c r="L40" s="67"/>
      <c r="M40" s="89"/>
    </row>
    <row r="41" spans="1:13" ht="26.25" customHeight="1" x14ac:dyDescent="0.3">
      <c r="A41" s="75" t="s">
        <v>61</v>
      </c>
      <c r="B41" s="76">
        <v>1</v>
      </c>
      <c r="C41" s="90">
        <v>4</v>
      </c>
      <c r="D41" s="91"/>
      <c r="E41" s="92" t="str">
        <f>IF(ISBLANK(D41),"-",$D$48/$D$45*D41)</f>
        <v>-</v>
      </c>
      <c r="F41" s="91"/>
      <c r="G41" s="93" t="str">
        <f>IF(ISBLANK(F41),"-",$D$48/$F$45*F41)</f>
        <v>-</v>
      </c>
      <c r="K41" s="67"/>
      <c r="L41" s="67"/>
      <c r="M41" s="89"/>
    </row>
    <row r="42" spans="1:13" ht="27" customHeight="1" x14ac:dyDescent="0.25">
      <c r="A42" s="75" t="s">
        <v>62</v>
      </c>
      <c r="B42" s="76">
        <v>1</v>
      </c>
      <c r="C42" s="94" t="s">
        <v>63</v>
      </c>
      <c r="D42" s="95">
        <f>AVERAGE(D38:D41)</f>
        <v>59172549.666666664</v>
      </c>
      <c r="E42" s="96">
        <f>AVERAGE(E38:E41)</f>
        <v>59010025.67020639</v>
      </c>
      <c r="F42" s="97">
        <f>AVERAGE(F38:F41)</f>
        <v>63812486</v>
      </c>
      <c r="G42" s="98">
        <f>AVERAGE(G38:G41)</f>
        <v>59779550.898274511</v>
      </c>
      <c r="H42" s="99"/>
    </row>
    <row r="43" spans="1:13" ht="26.25" customHeight="1" x14ac:dyDescent="0.3">
      <c r="A43" s="75" t="s">
        <v>64</v>
      </c>
      <c r="B43" s="60">
        <v>1</v>
      </c>
      <c r="C43" s="100" t="s">
        <v>65</v>
      </c>
      <c r="D43" s="101">
        <v>20.92</v>
      </c>
      <c r="E43" s="102"/>
      <c r="F43" s="103">
        <v>22.27</v>
      </c>
      <c r="H43" s="99"/>
    </row>
    <row r="44" spans="1:13" ht="26.25" customHeight="1" x14ac:dyDescent="0.3">
      <c r="A44" s="75" t="s">
        <v>66</v>
      </c>
      <c r="B44" s="60">
        <v>1</v>
      </c>
      <c r="C44" s="104" t="s">
        <v>67</v>
      </c>
      <c r="D44" s="105">
        <f>D43*$B$34</f>
        <v>20.92</v>
      </c>
      <c r="E44" s="106"/>
      <c r="F44" s="107">
        <f>F43*$B$34</f>
        <v>22.27</v>
      </c>
      <c r="H44" s="99"/>
    </row>
    <row r="45" spans="1:13" ht="19.5" customHeight="1" x14ac:dyDescent="0.3">
      <c r="A45" s="75" t="s">
        <v>68</v>
      </c>
      <c r="B45" s="108">
        <f>(B44/B43)*(B42/B41)*(B40/B39)*(B38/B37)*B36</f>
        <v>41.666666666666671</v>
      </c>
      <c r="C45" s="104" t="s">
        <v>69</v>
      </c>
      <c r="D45" s="109">
        <f>D44*$B$30/100</f>
        <v>20.890712000000004</v>
      </c>
      <c r="E45" s="110"/>
      <c r="F45" s="111">
        <f>F44*$B$30/100</f>
        <v>22.238821999999999</v>
      </c>
      <c r="H45" s="99"/>
    </row>
    <row r="46" spans="1:13" ht="19.5" customHeight="1" x14ac:dyDescent="0.3">
      <c r="A46" s="422" t="s">
        <v>70</v>
      </c>
      <c r="B46" s="426"/>
      <c r="C46" s="104" t="s">
        <v>71</v>
      </c>
      <c r="D46" s="105">
        <f>D45/$B$45</f>
        <v>0.50137708800000003</v>
      </c>
      <c r="E46" s="110"/>
      <c r="F46" s="112">
        <f>F45/$B$45</f>
        <v>0.53373172799999991</v>
      </c>
      <c r="H46" s="99"/>
    </row>
    <row r="47" spans="1:13" ht="27" customHeight="1" x14ac:dyDescent="0.3">
      <c r="A47" s="424"/>
      <c r="B47" s="427"/>
      <c r="C47" s="104" t="s">
        <v>72</v>
      </c>
      <c r="D47" s="113">
        <v>0.5</v>
      </c>
      <c r="F47" s="114"/>
      <c r="H47" s="99"/>
    </row>
    <row r="48" spans="1:13" ht="18.75" x14ac:dyDescent="0.3">
      <c r="C48" s="104" t="s">
        <v>73</v>
      </c>
      <c r="D48" s="105">
        <f>D47*$B$45</f>
        <v>20.833333333333336</v>
      </c>
      <c r="F48" s="114"/>
      <c r="H48" s="99"/>
    </row>
    <row r="49" spans="1:11" ht="19.5" customHeight="1" x14ac:dyDescent="0.3">
      <c r="C49" s="115" t="s">
        <v>74</v>
      </c>
      <c r="D49" s="116">
        <f>D48/B34</f>
        <v>20.833333333333336</v>
      </c>
      <c r="F49" s="117"/>
      <c r="H49" s="99"/>
    </row>
    <row r="50" spans="1:11" ht="18.75" x14ac:dyDescent="0.3">
      <c r="C50" s="118" t="s">
        <v>75</v>
      </c>
      <c r="D50" s="119">
        <f>AVERAGE(E38:E41,G38:G41)</f>
        <v>59394788.284240447</v>
      </c>
      <c r="F50" s="117"/>
      <c r="H50" s="99"/>
    </row>
    <row r="51" spans="1:11" ht="18.75" x14ac:dyDescent="0.3">
      <c r="C51" s="120" t="s">
        <v>76</v>
      </c>
      <c r="D51" s="121">
        <f>STDEV(E38:E41,G38:G41)/D50</f>
        <v>7.4987544107132428E-3</v>
      </c>
      <c r="F51" s="117"/>
    </row>
    <row r="52" spans="1:11" ht="19.5" customHeight="1" x14ac:dyDescent="0.3">
      <c r="C52" s="122" t="s">
        <v>20</v>
      </c>
      <c r="D52" s="123">
        <f>COUNT(E38:E41,G38:G41)</f>
        <v>6</v>
      </c>
      <c r="F52" s="117"/>
    </row>
    <row r="54" spans="1:11" ht="18.75" x14ac:dyDescent="0.3">
      <c r="A54" s="124" t="s">
        <v>1</v>
      </c>
      <c r="B54" s="125" t="s">
        <v>77</v>
      </c>
    </row>
    <row r="55" spans="1:11" ht="18.75" x14ac:dyDescent="0.3">
      <c r="A55" s="52" t="s">
        <v>78</v>
      </c>
      <c r="B55" s="126" t="str">
        <f>B21</f>
        <v>Each tablet contains Aspirin ( Acetysalicyclic acid) 81 mg</v>
      </c>
    </row>
    <row r="56" spans="1:11" ht="26.25" customHeight="1" x14ac:dyDescent="0.3">
      <c r="A56" s="127" t="s">
        <v>79</v>
      </c>
      <c r="B56" s="61">
        <v>81</v>
      </c>
      <c r="C56" s="52" t="str">
        <f>B20</f>
        <v>Aspirin (Acetylsalicylic acid</v>
      </c>
      <c r="H56" s="128"/>
    </row>
    <row r="57" spans="1:11" ht="18.75" x14ac:dyDescent="0.3">
      <c r="A57" s="126" t="s">
        <v>80</v>
      </c>
      <c r="B57" s="229">
        <v>121.762</v>
      </c>
      <c r="H57" s="128"/>
    </row>
    <row r="58" spans="1:11" ht="19.5" customHeight="1" x14ac:dyDescent="0.3">
      <c r="H58" s="128"/>
    </row>
    <row r="59" spans="1:11" s="12" customFormat="1" ht="27" customHeight="1" x14ac:dyDescent="0.3">
      <c r="A59" s="73" t="s">
        <v>81</v>
      </c>
      <c r="B59" s="74">
        <v>100</v>
      </c>
      <c r="C59" s="52"/>
      <c r="D59" s="129" t="s">
        <v>82</v>
      </c>
      <c r="E59" s="130" t="s">
        <v>55</v>
      </c>
      <c r="F59" s="130" t="s">
        <v>56</v>
      </c>
      <c r="G59" s="130" t="s">
        <v>83</v>
      </c>
      <c r="H59" s="77" t="s">
        <v>84</v>
      </c>
      <c r="K59" s="62"/>
    </row>
    <row r="60" spans="1:11" s="12" customFormat="1" ht="26.25" customHeight="1" x14ac:dyDescent="0.3">
      <c r="A60" s="75" t="s">
        <v>85</v>
      </c>
      <c r="B60" s="76">
        <v>3</v>
      </c>
      <c r="C60" s="441" t="s">
        <v>86</v>
      </c>
      <c r="D60" s="444">
        <v>142.54</v>
      </c>
      <c r="E60" s="131">
        <v>1</v>
      </c>
      <c r="F60" s="132">
        <v>68110701</v>
      </c>
      <c r="G60" s="133">
        <f>IF(ISBLANK(F60),"-",(F60/$D$50*$D$47*$B$68)*($B$57/$D$60))</f>
        <v>81.632065229955558</v>
      </c>
      <c r="H60" s="134">
        <f t="shared" ref="H60:H71" si="0">IF(ISBLANK(F60),"-",G60/$B$56)</f>
        <v>1.0078032744438958</v>
      </c>
      <c r="K60" s="62"/>
    </row>
    <row r="61" spans="1:11" s="12" customFormat="1" ht="26.25" customHeight="1" x14ac:dyDescent="0.3">
      <c r="A61" s="75" t="s">
        <v>87</v>
      </c>
      <c r="B61" s="76">
        <v>5</v>
      </c>
      <c r="C61" s="442"/>
      <c r="D61" s="445"/>
      <c r="E61" s="135">
        <v>2</v>
      </c>
      <c r="F61" s="86">
        <v>68384955</v>
      </c>
      <c r="G61" s="136">
        <f>IF(ISBLANK(F61),"-",(F61/$D$50*$D$47*$B$68)*($B$57/$D$60))</f>
        <v>81.960764246246342</v>
      </c>
      <c r="H61" s="137">
        <f t="shared" si="0"/>
        <v>1.0118612869906956</v>
      </c>
      <c r="K61" s="62"/>
    </row>
    <row r="62" spans="1:11" s="12" customFormat="1" ht="26.25" customHeight="1" x14ac:dyDescent="0.3">
      <c r="A62" s="75" t="s">
        <v>88</v>
      </c>
      <c r="B62" s="76">
        <v>1</v>
      </c>
      <c r="C62" s="442"/>
      <c r="D62" s="445"/>
      <c r="E62" s="135">
        <v>3</v>
      </c>
      <c r="F62" s="86">
        <v>68518575</v>
      </c>
      <c r="G62" s="136">
        <f>IF(ISBLANK(F62),"-",(F62/$D$50*$D$47*$B$68)*($B$57/$D$60))</f>
        <v>82.120910543316853</v>
      </c>
      <c r="H62" s="137">
        <f t="shared" si="0"/>
        <v>1.0138384017693438</v>
      </c>
      <c r="K62" s="62"/>
    </row>
    <row r="63" spans="1:11" ht="27" customHeight="1" x14ac:dyDescent="0.25">
      <c r="A63" s="75" t="s">
        <v>89</v>
      </c>
      <c r="B63" s="76">
        <v>1</v>
      </c>
      <c r="C63" s="443"/>
      <c r="D63" s="446"/>
      <c r="E63" s="138">
        <v>4</v>
      </c>
      <c r="F63" s="139"/>
      <c r="G63" s="136" t="str">
        <f>IF(ISBLANK(F63),"-",(F63/$D$50*$D$47*$B$68)*($B$57/$D$60))</f>
        <v>-</v>
      </c>
      <c r="H63" s="137" t="str">
        <f t="shared" si="0"/>
        <v>-</v>
      </c>
    </row>
    <row r="64" spans="1:11" ht="26.25" customHeight="1" x14ac:dyDescent="0.25">
      <c r="A64" s="75" t="s">
        <v>90</v>
      </c>
      <c r="B64" s="76">
        <v>1</v>
      </c>
      <c r="C64" s="441" t="s">
        <v>91</v>
      </c>
      <c r="D64" s="444">
        <v>155.19</v>
      </c>
      <c r="E64" s="131">
        <v>1</v>
      </c>
      <c r="F64" s="132">
        <v>74277963</v>
      </c>
      <c r="G64" s="140">
        <f>IF(ISBLANK(F64),"-",(F64/$D$50*$D$47*$B$68)*($B$57/$D$64))</f>
        <v>81.767070864563536</v>
      </c>
      <c r="H64" s="141">
        <f t="shared" si="0"/>
        <v>1.0094700106736239</v>
      </c>
    </row>
    <row r="65" spans="1:8" ht="26.25" customHeight="1" x14ac:dyDescent="0.25">
      <c r="A65" s="75" t="s">
        <v>92</v>
      </c>
      <c r="B65" s="76">
        <v>1</v>
      </c>
      <c r="C65" s="442"/>
      <c r="D65" s="445"/>
      <c r="E65" s="135">
        <v>2</v>
      </c>
      <c r="F65" s="86">
        <v>74490184</v>
      </c>
      <c r="G65" s="142">
        <f>IF(ISBLANK(F65),"-",(F65/$D$50*$D$47*$B$68)*($B$57/$D$64))</f>
        <v>82.000689139016586</v>
      </c>
      <c r="H65" s="143">
        <f t="shared" si="0"/>
        <v>1.0123541869014394</v>
      </c>
    </row>
    <row r="66" spans="1:8" ht="26.25" customHeight="1" x14ac:dyDescent="0.25">
      <c r="A66" s="75" t="s">
        <v>93</v>
      </c>
      <c r="B66" s="76">
        <v>1</v>
      </c>
      <c r="C66" s="442"/>
      <c r="D66" s="445"/>
      <c r="E66" s="135">
        <v>3</v>
      </c>
      <c r="F66" s="86">
        <v>73999645</v>
      </c>
      <c r="G66" s="142">
        <f>IF(ISBLANK(F66),"-",(F66/$D$50*$D$47*$B$68)*($B$57/$D$64))</f>
        <v>81.460691331391857</v>
      </c>
      <c r="H66" s="143">
        <f t="shared" si="0"/>
        <v>1.005687547301134</v>
      </c>
    </row>
    <row r="67" spans="1:8" ht="27" customHeight="1" x14ac:dyDescent="0.25">
      <c r="A67" s="75" t="s">
        <v>94</v>
      </c>
      <c r="B67" s="76">
        <v>1</v>
      </c>
      <c r="C67" s="443"/>
      <c r="D67" s="446"/>
      <c r="E67" s="138">
        <v>4</v>
      </c>
      <c r="F67" s="139"/>
      <c r="G67" s="144" t="str">
        <f>IF(ISBLANK(F67),"-",(F67/$D$50*$D$47*$B$68)*($B$57/$D$64))</f>
        <v>-</v>
      </c>
      <c r="H67" s="145" t="str">
        <f t="shared" si="0"/>
        <v>-</v>
      </c>
    </row>
    <row r="68" spans="1:8" ht="26.25" customHeight="1" x14ac:dyDescent="0.25">
      <c r="A68" s="75" t="s">
        <v>95</v>
      </c>
      <c r="B68" s="146">
        <f>(B67/B66)*(B65/B64)*(B63/B62)*(B61/B60)*B59</f>
        <v>166.66666666666669</v>
      </c>
      <c r="C68" s="441" t="s">
        <v>96</v>
      </c>
      <c r="D68" s="444">
        <v>153.05000000000001</v>
      </c>
      <c r="E68" s="131">
        <v>1</v>
      </c>
      <c r="F68" s="132">
        <v>72864059</v>
      </c>
      <c r="G68" s="140">
        <f>IF(ISBLANK(F68),"-",(F68/$D$50*$D$47*$B$68)*($B$57/$D$68))</f>
        <v>81.332142892370328</v>
      </c>
      <c r="H68" s="137">
        <f t="shared" si="0"/>
        <v>1.0041005295354362</v>
      </c>
    </row>
    <row r="69" spans="1:8" ht="27" customHeight="1" x14ac:dyDescent="0.25">
      <c r="A69" s="147" t="s">
        <v>97</v>
      </c>
      <c r="B69" s="231">
        <f>(D47*B68)/B56*B57</f>
        <v>125.26954732510291</v>
      </c>
      <c r="C69" s="442"/>
      <c r="D69" s="445"/>
      <c r="E69" s="135">
        <v>2</v>
      </c>
      <c r="F69" s="86">
        <v>73011137</v>
      </c>
      <c r="G69" s="142">
        <f>IF(ISBLANK(F69),"-",(F69/$D$50*$D$47*$B$68)*($B$57/$D$68))</f>
        <v>81.496313940161187</v>
      </c>
      <c r="H69" s="137">
        <f t="shared" si="0"/>
        <v>1.0061273325945825</v>
      </c>
    </row>
    <row r="70" spans="1:8" ht="26.25" customHeight="1" x14ac:dyDescent="0.25">
      <c r="A70" s="429" t="s">
        <v>70</v>
      </c>
      <c r="B70" s="430"/>
      <c r="C70" s="442"/>
      <c r="D70" s="445"/>
      <c r="E70" s="135">
        <v>3</v>
      </c>
      <c r="F70" s="86">
        <v>72825971</v>
      </c>
      <c r="G70" s="142">
        <f>IF(ISBLANK(F70),"-",(F70/$D$50*$D$47*$B$68)*($B$57/$D$68))</f>
        <v>81.289628397556314</v>
      </c>
      <c r="H70" s="137">
        <f t="shared" si="0"/>
        <v>1.0035756592290903</v>
      </c>
    </row>
    <row r="71" spans="1:8" ht="27" customHeight="1" x14ac:dyDescent="0.25">
      <c r="A71" s="431"/>
      <c r="B71" s="432"/>
      <c r="C71" s="443"/>
      <c r="D71" s="446"/>
      <c r="E71" s="138">
        <v>4</v>
      </c>
      <c r="F71" s="139"/>
      <c r="G71" s="144" t="str">
        <f>IF(ISBLANK(F71),"-",(F71/$D$50*$D$47*$B$68)*($B$57/$D$68))</f>
        <v>-</v>
      </c>
      <c r="H71" s="148" t="str">
        <f t="shared" si="0"/>
        <v>-</v>
      </c>
    </row>
    <row r="72" spans="1:8" ht="26.25" customHeight="1" x14ac:dyDescent="0.25">
      <c r="A72" s="149"/>
      <c r="B72" s="149"/>
      <c r="C72" s="149"/>
      <c r="D72" s="149"/>
      <c r="E72" s="149"/>
      <c r="F72" s="150"/>
      <c r="G72" s="151" t="s">
        <v>63</v>
      </c>
      <c r="H72" s="152">
        <f>AVERAGE(H60:H71)</f>
        <v>1.0083131366043601</v>
      </c>
    </row>
    <row r="73" spans="1:8" ht="26.25" customHeight="1" x14ac:dyDescent="0.3">
      <c r="C73" s="149"/>
      <c r="D73" s="149"/>
      <c r="E73" s="149"/>
      <c r="F73" s="150"/>
      <c r="G73" s="120" t="s">
        <v>76</v>
      </c>
      <c r="H73" s="153">
        <f>STDEV(H60:H71)/H72</f>
        <v>3.7258129907165203E-3</v>
      </c>
    </row>
    <row r="74" spans="1:8" ht="27" customHeight="1" x14ac:dyDescent="0.25">
      <c r="A74" s="149"/>
      <c r="B74" s="149"/>
      <c r="C74" s="150"/>
      <c r="D74" s="150"/>
      <c r="E74" s="154"/>
      <c r="F74" s="150"/>
      <c r="G74" s="122" t="s">
        <v>20</v>
      </c>
      <c r="H74" s="155">
        <f>COUNT(H60:H71)</f>
        <v>9</v>
      </c>
    </row>
    <row r="75" spans="1:8" s="105" customFormat="1" ht="18.75" x14ac:dyDescent="0.2">
      <c r="A75" s="156"/>
      <c r="B75" s="156"/>
      <c r="C75" s="106"/>
      <c r="D75" s="106"/>
      <c r="E75" s="110"/>
      <c r="F75" s="106"/>
      <c r="G75" s="157"/>
      <c r="H75" s="158"/>
    </row>
    <row r="76" spans="1:8" s="105" customFormat="1" ht="26.25" customHeight="1" x14ac:dyDescent="0.2">
      <c r="A76" s="58" t="s">
        <v>98</v>
      </c>
      <c r="B76" s="159" t="s">
        <v>99</v>
      </c>
      <c r="C76" s="428" t="str">
        <f>B20</f>
        <v>Aspirin (Acetylsalicylic acid</v>
      </c>
      <c r="D76" s="428"/>
      <c r="E76" s="160" t="s">
        <v>100</v>
      </c>
      <c r="F76" s="160"/>
      <c r="G76" s="230">
        <f>H72</f>
        <v>1.0083131366043601</v>
      </c>
      <c r="H76" s="158"/>
    </row>
    <row r="77" spans="1:8" ht="18.75" x14ac:dyDescent="0.25">
      <c r="A77" s="149"/>
      <c r="B77" s="149"/>
      <c r="C77" s="150"/>
      <c r="D77" s="150"/>
      <c r="E77" s="154"/>
      <c r="F77" s="150"/>
      <c r="G77" s="161"/>
      <c r="H77" s="158"/>
    </row>
    <row r="78" spans="1:8" ht="18.75" x14ac:dyDescent="0.3">
      <c r="A78" s="57"/>
      <c r="B78" s="57" t="s">
        <v>101</v>
      </c>
    </row>
    <row r="79" spans="1:8" ht="18.75" x14ac:dyDescent="0.3">
      <c r="A79" s="57"/>
      <c r="B79" s="57"/>
    </row>
    <row r="80" spans="1:8" ht="26.25" customHeight="1" x14ac:dyDescent="0.3">
      <c r="A80" s="58" t="s">
        <v>4</v>
      </c>
      <c r="B80" s="61" t="str">
        <f>B26</f>
        <v>Aspirin</v>
      </c>
    </row>
    <row r="81" spans="1:11" ht="26.25" customHeight="1" x14ac:dyDescent="0.3">
      <c r="A81" s="59" t="s">
        <v>41</v>
      </c>
      <c r="B81" s="61" t="str">
        <f>B27</f>
        <v>A14-3</v>
      </c>
    </row>
    <row r="82" spans="1:11" ht="27" customHeight="1" x14ac:dyDescent="0.3">
      <c r="A82" s="59" t="s">
        <v>6</v>
      </c>
      <c r="B82" s="61">
        <f>B28</f>
        <v>99.86</v>
      </c>
    </row>
    <row r="83" spans="1:11" s="12" customFormat="1" ht="27" customHeight="1" x14ac:dyDescent="0.3">
      <c r="A83" s="59" t="s">
        <v>42</v>
      </c>
      <c r="B83" s="61">
        <f>B29</f>
        <v>0</v>
      </c>
      <c r="C83" s="433" t="s">
        <v>43</v>
      </c>
      <c r="D83" s="434"/>
      <c r="E83" s="434"/>
      <c r="F83" s="434"/>
      <c r="G83" s="434"/>
      <c r="H83" s="435"/>
      <c r="I83" s="62"/>
      <c r="J83" s="62"/>
      <c r="K83" s="62"/>
    </row>
    <row r="84" spans="1:11" s="12" customFormat="1" ht="19.5" customHeight="1" x14ac:dyDescent="0.3">
      <c r="A84" s="59" t="s">
        <v>44</v>
      </c>
      <c r="B84" s="63">
        <f>B82-B83</f>
        <v>99.86</v>
      </c>
      <c r="C84" s="64"/>
      <c r="D84" s="64"/>
      <c r="E84" s="64"/>
      <c r="F84" s="64"/>
      <c r="G84" s="64"/>
      <c r="H84" s="65"/>
      <c r="I84" s="62"/>
      <c r="J84" s="62"/>
      <c r="K84" s="62"/>
    </row>
    <row r="85" spans="1:11" s="12" customFormat="1" ht="27" customHeight="1" x14ac:dyDescent="0.3">
      <c r="A85" s="59" t="s">
        <v>45</v>
      </c>
      <c r="B85" s="66">
        <v>1</v>
      </c>
      <c r="C85" s="436" t="s">
        <v>46</v>
      </c>
      <c r="D85" s="437"/>
      <c r="E85" s="437"/>
      <c r="F85" s="437"/>
      <c r="G85" s="437"/>
      <c r="H85" s="438"/>
      <c r="I85" s="62"/>
      <c r="J85" s="62"/>
      <c r="K85" s="62"/>
    </row>
    <row r="86" spans="1:11" s="12" customFormat="1" ht="27" customHeight="1" x14ac:dyDescent="0.3">
      <c r="A86" s="59" t="s">
        <v>47</v>
      </c>
      <c r="B86" s="66">
        <v>1</v>
      </c>
      <c r="C86" s="436" t="s">
        <v>48</v>
      </c>
      <c r="D86" s="437"/>
      <c r="E86" s="437"/>
      <c r="F86" s="437"/>
      <c r="G86" s="437"/>
      <c r="H86" s="438"/>
      <c r="I86" s="62"/>
      <c r="J86" s="62"/>
      <c r="K86" s="62"/>
    </row>
    <row r="87" spans="1:11" s="12" customFormat="1" ht="18.75" x14ac:dyDescent="0.3">
      <c r="A87" s="59"/>
      <c r="B87" s="69"/>
      <c r="C87" s="70"/>
      <c r="D87" s="70"/>
      <c r="E87" s="70"/>
      <c r="F87" s="70"/>
      <c r="G87" s="70"/>
      <c r="H87" s="70"/>
      <c r="I87" s="62"/>
      <c r="J87" s="62"/>
      <c r="K87" s="62"/>
    </row>
    <row r="88" spans="1:11" s="12" customFormat="1" ht="18.75" x14ac:dyDescent="0.3">
      <c r="A88" s="59" t="s">
        <v>49</v>
      </c>
      <c r="B88" s="71">
        <f>B85/B86</f>
        <v>1</v>
      </c>
      <c r="C88" s="52" t="s">
        <v>50</v>
      </c>
      <c r="D88" s="52"/>
      <c r="E88" s="52"/>
      <c r="F88" s="52"/>
      <c r="G88" s="52"/>
      <c r="H88" s="72"/>
      <c r="I88" s="62"/>
      <c r="J88" s="62"/>
      <c r="K88" s="62"/>
    </row>
    <row r="89" spans="1:11" ht="19.5" customHeight="1" x14ac:dyDescent="0.3">
      <c r="A89" s="57"/>
      <c r="B89" s="57"/>
    </row>
    <row r="90" spans="1:11" ht="27" customHeight="1" x14ac:dyDescent="0.3">
      <c r="A90" s="73" t="s">
        <v>51</v>
      </c>
      <c r="B90" s="74">
        <v>25</v>
      </c>
      <c r="D90" s="162" t="s">
        <v>52</v>
      </c>
      <c r="E90" s="163"/>
      <c r="F90" s="439" t="s">
        <v>53</v>
      </c>
      <c r="G90" s="440"/>
    </row>
    <row r="91" spans="1:11" ht="26.25" customHeight="1" x14ac:dyDescent="0.3">
      <c r="A91" s="75" t="s">
        <v>54</v>
      </c>
      <c r="B91" s="76">
        <v>5</v>
      </c>
      <c r="C91" s="164" t="s">
        <v>55</v>
      </c>
      <c r="D91" s="78" t="s">
        <v>56</v>
      </c>
      <c r="E91" s="79" t="s">
        <v>57</v>
      </c>
      <c r="F91" s="78" t="s">
        <v>56</v>
      </c>
      <c r="G91" s="80" t="s">
        <v>57</v>
      </c>
    </row>
    <row r="92" spans="1:11" ht="26.25" customHeight="1" x14ac:dyDescent="0.3">
      <c r="A92" s="75" t="s">
        <v>58</v>
      </c>
      <c r="B92" s="76">
        <v>50</v>
      </c>
      <c r="C92" s="165">
        <v>1</v>
      </c>
      <c r="D92" s="82">
        <v>0.65700000000000003</v>
      </c>
      <c r="E92" s="83">
        <f>IF(ISBLANK(D92),"-",$D$102/$D$99*D92)</f>
        <v>636.85000300612046</v>
      </c>
      <c r="F92" s="82">
        <v>0.70799999999999996</v>
      </c>
      <c r="G92" s="84">
        <f>IF(ISBLANK(F92),"-",$D$102/$F$99*F92)</f>
        <v>644.68342792617341</v>
      </c>
    </row>
    <row r="93" spans="1:11" ht="26.25" customHeight="1" x14ac:dyDescent="0.3">
      <c r="A93" s="75" t="s">
        <v>59</v>
      </c>
      <c r="B93" s="76">
        <v>1</v>
      </c>
      <c r="C93" s="150">
        <v>2</v>
      </c>
      <c r="D93" s="86">
        <v>0.65400000000000003</v>
      </c>
      <c r="E93" s="87">
        <f>IF(ISBLANK(D93),"-",$D$102/$D$99*D93)</f>
        <v>633.94201212481403</v>
      </c>
      <c r="F93" s="465">
        <v>0.71</v>
      </c>
      <c r="G93" s="88">
        <f>IF(ISBLANK(F93),"-",$D$102/$F$99*F93)</f>
        <v>646.50456755308346</v>
      </c>
    </row>
    <row r="94" spans="1:11" ht="26.25" customHeight="1" x14ac:dyDescent="0.3">
      <c r="A94" s="75" t="s">
        <v>60</v>
      </c>
      <c r="B94" s="76">
        <v>1</v>
      </c>
      <c r="C94" s="150">
        <v>3</v>
      </c>
      <c r="D94" s="86">
        <v>0.65300000000000002</v>
      </c>
      <c r="E94" s="87">
        <f>IF(ISBLANK(D94),"-",$D$102/$D$99*D94)</f>
        <v>632.97268183104518</v>
      </c>
      <c r="F94" s="86">
        <v>0.70799999999999996</v>
      </c>
      <c r="G94" s="88">
        <f>IF(ISBLANK(F94),"-",$D$102/$F$99*F94)</f>
        <v>644.68342792617341</v>
      </c>
    </row>
    <row r="95" spans="1:11" ht="26.25" customHeight="1" x14ac:dyDescent="0.3">
      <c r="A95" s="75" t="s">
        <v>61</v>
      </c>
      <c r="B95" s="76">
        <v>1</v>
      </c>
      <c r="C95" s="166">
        <v>4</v>
      </c>
      <c r="D95" s="91"/>
      <c r="E95" s="92" t="str">
        <f>IF(ISBLANK(D95),"-",$D$102/$D$99*D95)</f>
        <v>-</v>
      </c>
      <c r="F95" s="167"/>
      <c r="G95" s="93" t="str">
        <f>IF(ISBLANK(F95),"-",$D$102/$F$99*F95)</f>
        <v>-</v>
      </c>
    </row>
    <row r="96" spans="1:11" ht="27" customHeight="1" x14ac:dyDescent="0.3">
      <c r="A96" s="75" t="s">
        <v>62</v>
      </c>
      <c r="B96" s="76">
        <v>1</v>
      </c>
      <c r="C96" s="161" t="s">
        <v>63</v>
      </c>
      <c r="D96" s="168">
        <f>AVERAGE(D92:D95)</f>
        <v>0.65466666666666662</v>
      </c>
      <c r="E96" s="96">
        <f>AVERAGE(E92:E95)</f>
        <v>634.58823232065981</v>
      </c>
      <c r="F96" s="169">
        <f>AVERAGE(F92:F95)</f>
        <v>0.70866666666666667</v>
      </c>
      <c r="G96" s="170">
        <f>AVERAGE(G92:G95)</f>
        <v>645.29047446847676</v>
      </c>
    </row>
    <row r="97" spans="1:9" ht="26.25" customHeight="1" x14ac:dyDescent="0.3">
      <c r="A97" s="75" t="s">
        <v>64</v>
      </c>
      <c r="B97" s="60">
        <v>1</v>
      </c>
      <c r="C97" s="100" t="s">
        <v>65</v>
      </c>
      <c r="D97" s="171">
        <v>20.92</v>
      </c>
      <c r="E97" s="102"/>
      <c r="F97" s="103">
        <v>22.27</v>
      </c>
    </row>
    <row r="98" spans="1:9" ht="26.25" customHeight="1" x14ac:dyDescent="0.3">
      <c r="A98" s="75" t="s">
        <v>66</v>
      </c>
      <c r="B98" s="60">
        <v>1</v>
      </c>
      <c r="C98" s="104" t="s">
        <v>67</v>
      </c>
      <c r="D98" s="105">
        <f>D97*$B$88</f>
        <v>20.92</v>
      </c>
      <c r="E98" s="106"/>
      <c r="F98" s="107">
        <f>F97*$B$88</f>
        <v>22.27</v>
      </c>
    </row>
    <row r="99" spans="1:9" ht="19.5" customHeight="1" x14ac:dyDescent="0.3">
      <c r="A99" s="75" t="s">
        <v>68</v>
      </c>
      <c r="B99" s="108">
        <f>(B98/B97)*(B96/B95)*(B94/B93)*(B92/B91)*B90</f>
        <v>250</v>
      </c>
      <c r="C99" s="104" t="s">
        <v>69</v>
      </c>
      <c r="D99" s="109">
        <f>D98*$B$84/100</f>
        <v>20.890712000000004</v>
      </c>
      <c r="E99" s="110"/>
      <c r="F99" s="111">
        <f>F98*$B$84/100</f>
        <v>22.238821999999999</v>
      </c>
    </row>
    <row r="100" spans="1:9" ht="19.5" customHeight="1" x14ac:dyDescent="0.25">
      <c r="A100" s="422" t="s">
        <v>70</v>
      </c>
      <c r="B100" s="423"/>
      <c r="C100" s="104" t="s">
        <v>71</v>
      </c>
      <c r="D100" s="172">
        <f>D99/$B$99</f>
        <v>8.3562848000000023E-2</v>
      </c>
      <c r="E100" s="110"/>
      <c r="F100" s="173">
        <f>F99/$B$99</f>
        <v>8.8955287999999993E-2</v>
      </c>
      <c r="G100" s="174"/>
      <c r="H100" s="99"/>
    </row>
    <row r="101" spans="1:9" ht="19.5" customHeight="1" x14ac:dyDescent="0.3">
      <c r="A101" s="424"/>
      <c r="B101" s="425"/>
      <c r="C101" s="104" t="s">
        <v>72</v>
      </c>
      <c r="D101" s="175">
        <f>$B$56/$B$136</f>
        <v>81</v>
      </c>
      <c r="F101" s="114"/>
      <c r="G101" s="176"/>
      <c r="H101" s="99"/>
    </row>
    <row r="102" spans="1:9" ht="18.75" x14ac:dyDescent="0.3">
      <c r="C102" s="104" t="s">
        <v>73</v>
      </c>
      <c r="D102" s="105">
        <f>D101*$B$99</f>
        <v>20250</v>
      </c>
      <c r="F102" s="114"/>
      <c r="G102" s="174"/>
      <c r="H102" s="99"/>
    </row>
    <row r="103" spans="1:9" ht="19.5" customHeight="1" x14ac:dyDescent="0.3">
      <c r="C103" s="115" t="s">
        <v>74</v>
      </c>
      <c r="D103" s="177">
        <f>D102/B34</f>
        <v>20250</v>
      </c>
      <c r="F103" s="117"/>
      <c r="G103" s="174"/>
      <c r="H103" s="99"/>
      <c r="I103" s="178"/>
    </row>
    <row r="104" spans="1:9" ht="18.75" x14ac:dyDescent="0.3">
      <c r="C104" s="118" t="s">
        <v>102</v>
      </c>
      <c r="D104" s="119">
        <f>AVERAGE(E92:E95,G92:G95)</f>
        <v>639.93935339456834</v>
      </c>
      <c r="F104" s="117"/>
      <c r="G104" s="179"/>
      <c r="H104" s="99"/>
      <c r="I104" s="180"/>
    </row>
    <row r="105" spans="1:9" ht="18.75" x14ac:dyDescent="0.3">
      <c r="C105" s="120" t="s">
        <v>76</v>
      </c>
      <c r="D105" s="181">
        <f>STDEV(E92:E95,G92:G95)/D104</f>
        <v>9.4320077223270481E-3</v>
      </c>
      <c r="F105" s="117"/>
      <c r="G105" s="174"/>
      <c r="H105" s="99"/>
      <c r="I105" s="180"/>
    </row>
    <row r="106" spans="1:9" ht="19.5" customHeight="1" x14ac:dyDescent="0.3">
      <c r="C106" s="122" t="s">
        <v>20</v>
      </c>
      <c r="D106" s="182">
        <f>COUNT(E92:E95,G92:G95)</f>
        <v>6</v>
      </c>
      <c r="F106" s="117"/>
      <c r="G106" s="174"/>
      <c r="H106" s="99"/>
      <c r="I106" s="180"/>
    </row>
    <row r="107" spans="1:9" s="105" customFormat="1" ht="18.75" x14ac:dyDescent="0.3">
      <c r="A107" s="183"/>
      <c r="B107" s="183"/>
      <c r="C107" s="157"/>
      <c r="D107" s="158"/>
      <c r="E107" s="183"/>
      <c r="F107" s="117"/>
      <c r="G107" s="184"/>
      <c r="H107" s="185"/>
      <c r="I107" s="180"/>
    </row>
    <row r="108" spans="1:9" s="105" customFormat="1" ht="18.75" x14ac:dyDescent="0.3">
      <c r="A108" s="57" t="s">
        <v>103</v>
      </c>
      <c r="B108" s="183"/>
      <c r="C108" s="157"/>
      <c r="D108" s="158"/>
      <c r="E108" s="183"/>
      <c r="F108" s="117"/>
      <c r="G108" s="184"/>
      <c r="H108" s="185"/>
      <c r="I108" s="180"/>
    </row>
    <row r="109" spans="1:9" ht="19.5" customHeight="1" x14ac:dyDescent="0.3">
      <c r="A109" s="124"/>
      <c r="B109" s="124"/>
      <c r="C109" s="124"/>
      <c r="D109" s="124"/>
      <c r="E109" s="124"/>
    </row>
    <row r="110" spans="1:9" ht="26.25" customHeight="1" x14ac:dyDescent="0.3">
      <c r="A110" s="73" t="s">
        <v>104</v>
      </c>
      <c r="B110" s="74">
        <v>900</v>
      </c>
      <c r="C110" s="186" t="s">
        <v>105</v>
      </c>
      <c r="D110" s="187" t="s">
        <v>56</v>
      </c>
      <c r="E110" s="188" t="s">
        <v>106</v>
      </c>
      <c r="F110" s="189" t="s">
        <v>107</v>
      </c>
    </row>
    <row r="111" spans="1:9" ht="26.25" customHeight="1" x14ac:dyDescent="0.3">
      <c r="A111" s="75" t="s">
        <v>85</v>
      </c>
      <c r="B111" s="76">
        <v>1</v>
      </c>
      <c r="C111" s="190">
        <v>1</v>
      </c>
      <c r="D111" s="463">
        <v>1.4E-2</v>
      </c>
      <c r="E111" s="192">
        <f t="shared" ref="E111:E116" si="1">IF(ISBLANK(D111),"-",D111/$D$104*$D$101*$B$119)</f>
        <v>1.5948386274202568</v>
      </c>
      <c r="F111" s="193">
        <f t="shared" ref="F111:F116" si="2">IF(ISBLANK(D111), "-", E111/$B$56)</f>
        <v>1.9689365770620453E-2</v>
      </c>
    </row>
    <row r="112" spans="1:9" ht="26.25" customHeight="1" x14ac:dyDescent="0.3">
      <c r="A112" s="75" t="s">
        <v>87</v>
      </c>
      <c r="B112" s="76">
        <v>1</v>
      </c>
      <c r="C112" s="190">
        <v>2</v>
      </c>
      <c r="D112" s="463">
        <v>1.4999999999999999E-2</v>
      </c>
      <c r="E112" s="194">
        <f t="shared" si="1"/>
        <v>1.7087556722359893</v>
      </c>
      <c r="F112" s="195">
        <f t="shared" si="2"/>
        <v>2.1095749039950484E-2</v>
      </c>
    </row>
    <row r="113" spans="1:9" ht="26.25" customHeight="1" x14ac:dyDescent="0.3">
      <c r="A113" s="75" t="s">
        <v>88</v>
      </c>
      <c r="B113" s="76">
        <v>1</v>
      </c>
      <c r="C113" s="190">
        <v>3</v>
      </c>
      <c r="D113" s="463">
        <v>1.4999999999999999E-2</v>
      </c>
      <c r="E113" s="194">
        <f t="shared" si="1"/>
        <v>1.7087556722359893</v>
      </c>
      <c r="F113" s="195">
        <f t="shared" si="2"/>
        <v>2.1095749039950484E-2</v>
      </c>
    </row>
    <row r="114" spans="1:9" ht="26.25" customHeight="1" x14ac:dyDescent="0.3">
      <c r="A114" s="75" t="s">
        <v>89</v>
      </c>
      <c r="B114" s="76">
        <v>1</v>
      </c>
      <c r="C114" s="190">
        <v>4</v>
      </c>
      <c r="D114" s="463">
        <v>1.4999999999999999E-2</v>
      </c>
      <c r="E114" s="194">
        <f t="shared" si="1"/>
        <v>1.7087556722359893</v>
      </c>
      <c r="F114" s="195">
        <f t="shared" si="2"/>
        <v>2.1095749039950484E-2</v>
      </c>
    </row>
    <row r="115" spans="1:9" ht="26.25" customHeight="1" x14ac:dyDescent="0.3">
      <c r="A115" s="75" t="s">
        <v>90</v>
      </c>
      <c r="B115" s="76">
        <v>1</v>
      </c>
      <c r="C115" s="190">
        <v>5</v>
      </c>
      <c r="D115" s="463">
        <v>1.4999999999999999E-2</v>
      </c>
      <c r="E115" s="194">
        <f t="shared" si="1"/>
        <v>1.7087556722359893</v>
      </c>
      <c r="F115" s="195">
        <f t="shared" si="2"/>
        <v>2.1095749039950484E-2</v>
      </c>
    </row>
    <row r="116" spans="1:9" ht="26.25" customHeight="1" x14ac:dyDescent="0.3">
      <c r="A116" s="75" t="s">
        <v>92</v>
      </c>
      <c r="B116" s="76">
        <v>1</v>
      </c>
      <c r="C116" s="196">
        <v>6</v>
      </c>
      <c r="D116" s="464">
        <v>1.6E-2</v>
      </c>
      <c r="E116" s="198">
        <f t="shared" si="1"/>
        <v>1.8226727170517218</v>
      </c>
      <c r="F116" s="199">
        <f t="shared" si="2"/>
        <v>2.2502132309280515E-2</v>
      </c>
    </row>
    <row r="117" spans="1:9" ht="26.25" customHeight="1" x14ac:dyDescent="0.3">
      <c r="A117" s="75" t="s">
        <v>93</v>
      </c>
      <c r="B117" s="76">
        <v>1</v>
      </c>
      <c r="C117" s="190"/>
      <c r="D117" s="150"/>
      <c r="E117" s="160"/>
      <c r="F117" s="200"/>
    </row>
    <row r="118" spans="1:9" ht="26.25" customHeight="1" x14ac:dyDescent="0.3">
      <c r="A118" s="75" t="s">
        <v>94</v>
      </c>
      <c r="B118" s="76">
        <v>1</v>
      </c>
      <c r="C118" s="190"/>
      <c r="D118" s="201"/>
      <c r="E118" s="202" t="s">
        <v>63</v>
      </c>
      <c r="F118" s="203">
        <f>AVERAGE(F111:F116)</f>
        <v>2.1095749039950484E-2</v>
      </c>
    </row>
    <row r="119" spans="1:9" ht="27" customHeight="1" x14ac:dyDescent="0.3">
      <c r="A119" s="75" t="s">
        <v>95</v>
      </c>
      <c r="B119" s="204">
        <f>(B118/B117)*(B116/B115)*(B114/B113)*(B112/B111)*B110</f>
        <v>900</v>
      </c>
      <c r="C119" s="205"/>
      <c r="D119" s="206"/>
      <c r="E119" s="161" t="s">
        <v>76</v>
      </c>
      <c r="F119" s="207">
        <f>STDEV(F111:F116)/F118</f>
        <v>4.2163702135578358E-2</v>
      </c>
    </row>
    <row r="120" spans="1:9" ht="27" customHeight="1" x14ac:dyDescent="0.3">
      <c r="A120" s="422" t="s">
        <v>70</v>
      </c>
      <c r="B120" s="426"/>
      <c r="C120" s="208"/>
      <c r="D120" s="209"/>
      <c r="E120" s="210" t="s">
        <v>20</v>
      </c>
      <c r="F120" s="211">
        <f>COUNT(F111:F116)</f>
        <v>6</v>
      </c>
      <c r="I120" s="180"/>
    </row>
    <row r="121" spans="1:9" ht="19.5" customHeight="1" x14ac:dyDescent="0.25">
      <c r="A121" s="424"/>
      <c r="B121" s="427"/>
      <c r="C121" s="160"/>
      <c r="D121" s="160"/>
      <c r="E121" s="160"/>
      <c r="F121" s="150"/>
      <c r="G121" s="160"/>
      <c r="H121" s="160"/>
    </row>
    <row r="122" spans="1:9" ht="18.75" x14ac:dyDescent="0.25">
      <c r="A122" s="70"/>
      <c r="B122" s="70"/>
      <c r="C122" s="160"/>
      <c r="D122" s="160"/>
      <c r="E122" s="160"/>
      <c r="F122" s="150"/>
      <c r="G122" s="160"/>
      <c r="H122" s="160"/>
    </row>
    <row r="123" spans="1:9" ht="26.25" customHeight="1" x14ac:dyDescent="0.25">
      <c r="A123" s="58" t="s">
        <v>108</v>
      </c>
      <c r="B123" s="159" t="s">
        <v>109</v>
      </c>
      <c r="C123" s="428" t="str">
        <f>B20</f>
        <v>Aspirin (Acetylsalicylic acid</v>
      </c>
      <c r="D123" s="428"/>
      <c r="E123" s="160" t="s">
        <v>110</v>
      </c>
      <c r="F123" s="160"/>
      <c r="G123" s="230">
        <f>F118</f>
        <v>2.1095749039950484E-2</v>
      </c>
      <c r="H123" s="160"/>
    </row>
    <row r="124" spans="1:9" ht="18.75" x14ac:dyDescent="0.25">
      <c r="A124" s="70"/>
      <c r="B124" s="70"/>
      <c r="C124" s="160"/>
      <c r="D124" s="160"/>
      <c r="E124" s="160"/>
      <c r="F124" s="150"/>
      <c r="G124" s="160"/>
      <c r="H124" s="160"/>
    </row>
    <row r="125" spans="1:9" ht="18.75" x14ac:dyDescent="0.3">
      <c r="A125" s="57" t="s">
        <v>111</v>
      </c>
      <c r="B125" s="57"/>
    </row>
    <row r="126" spans="1:9" ht="19.5" customHeight="1" x14ac:dyDescent="0.3">
      <c r="A126" s="124"/>
      <c r="B126" s="124"/>
      <c r="C126" s="124"/>
      <c r="D126" s="124"/>
      <c r="E126" s="124"/>
    </row>
    <row r="127" spans="1:9" ht="26.25" customHeight="1" x14ac:dyDescent="0.3">
      <c r="A127" s="73" t="s">
        <v>104</v>
      </c>
      <c r="B127" s="74">
        <v>1</v>
      </c>
      <c r="C127" s="186" t="s">
        <v>105</v>
      </c>
      <c r="D127" s="187" t="s">
        <v>56</v>
      </c>
      <c r="E127" s="188" t="s">
        <v>106</v>
      </c>
      <c r="F127" s="189" t="s">
        <v>107</v>
      </c>
    </row>
    <row r="128" spans="1:9" ht="26.25" customHeight="1" x14ac:dyDescent="0.3">
      <c r="A128" s="75" t="s">
        <v>85</v>
      </c>
      <c r="B128" s="76">
        <v>1</v>
      </c>
      <c r="C128" s="190">
        <v>1</v>
      </c>
      <c r="D128" s="191"/>
      <c r="E128" s="212" t="str">
        <f t="shared" ref="E128:E133" si="3">IF(ISBLANK(D128),"-",D128/$D$104*$D$101*$B$136)</f>
        <v>-</v>
      </c>
      <c r="F128" s="213" t="str">
        <f t="shared" ref="F128:F133" si="4">IF(ISBLANK(D128), "-", E128/$B$56)</f>
        <v>-</v>
      </c>
    </row>
    <row r="129" spans="1:9" ht="26.25" customHeight="1" x14ac:dyDescent="0.3">
      <c r="A129" s="75" t="s">
        <v>87</v>
      </c>
      <c r="B129" s="76">
        <v>1</v>
      </c>
      <c r="C129" s="190">
        <v>2</v>
      </c>
      <c r="D129" s="191"/>
      <c r="E129" s="214" t="str">
        <f t="shared" si="3"/>
        <v>-</v>
      </c>
      <c r="F129" s="215" t="str">
        <f t="shared" si="4"/>
        <v>-</v>
      </c>
    </row>
    <row r="130" spans="1:9" ht="26.25" customHeight="1" x14ac:dyDescent="0.3">
      <c r="A130" s="75" t="s">
        <v>88</v>
      </c>
      <c r="B130" s="76">
        <v>1</v>
      </c>
      <c r="C130" s="190">
        <v>3</v>
      </c>
      <c r="D130" s="191"/>
      <c r="E130" s="214" t="str">
        <f t="shared" si="3"/>
        <v>-</v>
      </c>
      <c r="F130" s="215" t="str">
        <f t="shared" si="4"/>
        <v>-</v>
      </c>
    </row>
    <row r="131" spans="1:9" ht="26.25" customHeight="1" x14ac:dyDescent="0.3">
      <c r="A131" s="75" t="s">
        <v>89</v>
      </c>
      <c r="B131" s="76">
        <v>1</v>
      </c>
      <c r="C131" s="190">
        <v>4</v>
      </c>
      <c r="D131" s="191"/>
      <c r="E131" s="214" t="str">
        <f t="shared" si="3"/>
        <v>-</v>
      </c>
      <c r="F131" s="215" t="str">
        <f t="shared" si="4"/>
        <v>-</v>
      </c>
    </row>
    <row r="132" spans="1:9" ht="26.25" customHeight="1" x14ac:dyDescent="0.3">
      <c r="A132" s="75" t="s">
        <v>90</v>
      </c>
      <c r="B132" s="76">
        <v>1</v>
      </c>
      <c r="C132" s="190">
        <v>5</v>
      </c>
      <c r="D132" s="191"/>
      <c r="E132" s="214" t="str">
        <f t="shared" si="3"/>
        <v>-</v>
      </c>
      <c r="F132" s="215" t="str">
        <f t="shared" si="4"/>
        <v>-</v>
      </c>
    </row>
    <row r="133" spans="1:9" ht="26.25" customHeight="1" x14ac:dyDescent="0.3">
      <c r="A133" s="75" t="s">
        <v>92</v>
      </c>
      <c r="B133" s="76">
        <v>1</v>
      </c>
      <c r="C133" s="196">
        <v>6</v>
      </c>
      <c r="D133" s="197"/>
      <c r="E133" s="216" t="str">
        <f t="shared" si="3"/>
        <v>-</v>
      </c>
      <c r="F133" s="217" t="str">
        <f t="shared" si="4"/>
        <v>-</v>
      </c>
    </row>
    <row r="134" spans="1:9" ht="26.25" customHeight="1" x14ac:dyDescent="0.3">
      <c r="A134" s="75" t="s">
        <v>93</v>
      </c>
      <c r="B134" s="76">
        <v>1</v>
      </c>
      <c r="C134" s="190"/>
      <c r="D134" s="150"/>
      <c r="E134" s="160"/>
      <c r="F134" s="200"/>
    </row>
    <row r="135" spans="1:9" ht="26.25" customHeight="1" x14ac:dyDescent="0.3">
      <c r="A135" s="75" t="s">
        <v>94</v>
      </c>
      <c r="B135" s="76">
        <v>1</v>
      </c>
      <c r="C135" s="190"/>
      <c r="D135" s="201"/>
      <c r="E135" s="202" t="s">
        <v>63</v>
      </c>
      <c r="F135" s="203" t="e">
        <f>AVERAGE(F128:F133)</f>
        <v>#DIV/0!</v>
      </c>
    </row>
    <row r="136" spans="1:9" ht="27" customHeight="1" x14ac:dyDescent="0.3">
      <c r="A136" s="75" t="s">
        <v>95</v>
      </c>
      <c r="B136" s="76">
        <f>(B135/B134)*(B133/B132)*(B131/B130)*(B129/B128)*B127</f>
        <v>1</v>
      </c>
      <c r="C136" s="205"/>
      <c r="D136" s="160"/>
      <c r="E136" s="218" t="s">
        <v>76</v>
      </c>
      <c r="F136" s="207" t="e">
        <f>STDEV(F128:F133)/F135</f>
        <v>#DIV/0!</v>
      </c>
    </row>
    <row r="137" spans="1:9" ht="27" customHeight="1" x14ac:dyDescent="0.3">
      <c r="A137" s="422" t="s">
        <v>70</v>
      </c>
      <c r="B137" s="426"/>
      <c r="C137" s="208"/>
      <c r="D137" s="219"/>
      <c r="E137" s="220" t="s">
        <v>20</v>
      </c>
      <c r="F137" s="211">
        <f>COUNT(F128:F133)</f>
        <v>0</v>
      </c>
      <c r="I137" s="180"/>
    </row>
    <row r="138" spans="1:9" ht="19.5" customHeight="1" x14ac:dyDescent="0.25">
      <c r="A138" s="424"/>
      <c r="B138" s="427"/>
      <c r="C138" s="160"/>
      <c r="D138" s="160"/>
      <c r="E138" s="160"/>
      <c r="F138" s="150"/>
      <c r="G138" s="160"/>
      <c r="H138" s="160"/>
    </row>
    <row r="139" spans="1:9" ht="18.75" x14ac:dyDescent="0.25">
      <c r="A139" s="70"/>
      <c r="B139" s="70"/>
      <c r="C139" s="160"/>
      <c r="D139" s="160"/>
      <c r="E139" s="160"/>
      <c r="F139" s="150"/>
      <c r="G139" s="160"/>
      <c r="H139" s="160"/>
    </row>
    <row r="140" spans="1:9" ht="26.25" customHeight="1" x14ac:dyDescent="0.25">
      <c r="A140" s="58" t="s">
        <v>108</v>
      </c>
      <c r="B140" s="159" t="s">
        <v>109</v>
      </c>
      <c r="C140" s="428" t="str">
        <f>B20</f>
        <v>Aspirin (Acetylsalicylic acid</v>
      </c>
      <c r="D140" s="428"/>
      <c r="E140" s="160" t="s">
        <v>110</v>
      </c>
      <c r="F140" s="160"/>
      <c r="G140" s="230" t="e">
        <f>F135</f>
        <v>#DIV/0!</v>
      </c>
      <c r="H140" s="160"/>
    </row>
    <row r="141" spans="1:9" ht="19.5" customHeight="1" x14ac:dyDescent="0.25">
      <c r="A141" s="221"/>
      <c r="B141" s="221"/>
      <c r="C141" s="222"/>
      <c r="D141" s="222"/>
      <c r="E141" s="222"/>
      <c r="F141" s="222"/>
      <c r="G141" s="222"/>
      <c r="H141" s="222"/>
    </row>
    <row r="142" spans="1:9" ht="18.75" x14ac:dyDescent="0.3">
      <c r="B142" s="419" t="s">
        <v>26</v>
      </c>
      <c r="C142" s="419"/>
      <c r="E142" s="164" t="s">
        <v>27</v>
      </c>
      <c r="F142" s="223"/>
      <c r="G142" s="419" t="s">
        <v>28</v>
      </c>
      <c r="H142" s="419"/>
    </row>
    <row r="143" spans="1:9" ht="60" customHeight="1" x14ac:dyDescent="0.3">
      <c r="A143" s="224" t="s">
        <v>29</v>
      </c>
      <c r="B143" s="420"/>
      <c r="C143" s="420"/>
      <c r="E143" s="225"/>
      <c r="F143" s="160"/>
      <c r="G143" s="226"/>
      <c r="H143" s="226"/>
    </row>
    <row r="144" spans="1:9" ht="60" customHeight="1" x14ac:dyDescent="0.3">
      <c r="A144" s="224" t="s">
        <v>30</v>
      </c>
      <c r="B144" s="421"/>
      <c r="C144" s="421"/>
      <c r="E144" s="227"/>
      <c r="F144" s="160"/>
      <c r="G144" s="228"/>
      <c r="H144" s="228"/>
    </row>
    <row r="145" spans="1:8" ht="18.75" x14ac:dyDescent="0.25">
      <c r="A145" s="149"/>
      <c r="B145" s="149"/>
      <c r="C145" s="150"/>
      <c r="D145" s="150"/>
      <c r="E145" s="150"/>
      <c r="F145" s="154"/>
      <c r="G145" s="150"/>
      <c r="H145" s="150"/>
    </row>
    <row r="146" spans="1:8" ht="18.75" x14ac:dyDescent="0.25">
      <c r="A146" s="149"/>
      <c r="B146" s="149"/>
      <c r="C146" s="150"/>
      <c r="D146" s="150"/>
      <c r="E146" s="150"/>
      <c r="F146" s="154"/>
      <c r="G146" s="150"/>
      <c r="H146" s="150"/>
    </row>
    <row r="147" spans="1:8" ht="18.75" x14ac:dyDescent="0.25">
      <c r="A147" s="149"/>
      <c r="B147" s="149"/>
      <c r="C147" s="150"/>
      <c r="D147" s="150"/>
      <c r="E147" s="150"/>
      <c r="F147" s="154"/>
      <c r="G147" s="150"/>
      <c r="H147" s="150"/>
    </row>
    <row r="148" spans="1:8" ht="18.75" x14ac:dyDescent="0.25">
      <c r="A148" s="149"/>
      <c r="B148" s="149"/>
      <c r="C148" s="150"/>
      <c r="D148" s="150"/>
      <c r="E148" s="150"/>
      <c r="F148" s="154"/>
      <c r="G148" s="150"/>
      <c r="H148" s="150"/>
    </row>
    <row r="149" spans="1:8" ht="18.75" x14ac:dyDescent="0.25">
      <c r="A149" s="149"/>
      <c r="B149" s="149"/>
      <c r="C149" s="150"/>
      <c r="D149" s="150"/>
      <c r="E149" s="150"/>
      <c r="F149" s="154"/>
      <c r="G149" s="150"/>
      <c r="H149" s="150"/>
    </row>
    <row r="150" spans="1:8" ht="18.75" x14ac:dyDescent="0.25">
      <c r="A150" s="149"/>
      <c r="B150" s="149"/>
      <c r="C150" s="150"/>
      <c r="D150" s="150"/>
      <c r="E150" s="150"/>
      <c r="F150" s="154"/>
      <c r="G150" s="150"/>
      <c r="H150" s="150"/>
    </row>
    <row r="151" spans="1:8" ht="18.75" x14ac:dyDescent="0.25">
      <c r="A151" s="149"/>
      <c r="B151" s="149"/>
      <c r="C151" s="150"/>
      <c r="D151" s="150"/>
      <c r="E151" s="150"/>
      <c r="F151" s="154"/>
      <c r="G151" s="150"/>
      <c r="H151" s="150"/>
    </row>
    <row r="152" spans="1:8" ht="18.75" x14ac:dyDescent="0.25">
      <c r="A152" s="149"/>
      <c r="B152" s="149"/>
      <c r="C152" s="150"/>
      <c r="D152" s="150"/>
      <c r="E152" s="150"/>
      <c r="F152" s="154"/>
      <c r="G152" s="150"/>
      <c r="H152" s="150"/>
    </row>
    <row r="153" spans="1:8" ht="18.75" x14ac:dyDescent="0.25">
      <c r="A153" s="149"/>
      <c r="B153" s="149"/>
      <c r="C153" s="150"/>
      <c r="D153" s="150"/>
      <c r="E153" s="150"/>
      <c r="F153" s="154"/>
      <c r="G153" s="150"/>
      <c r="H153" s="150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H7"/>
    <mergeCell ref="A8:H14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F90:G90"/>
    <mergeCell ref="C60:C63"/>
    <mergeCell ref="D60:D63"/>
    <mergeCell ref="C64:C67"/>
    <mergeCell ref="D64:D67"/>
    <mergeCell ref="C68:C71"/>
    <mergeCell ref="D68:D71"/>
    <mergeCell ref="A70:B71"/>
    <mergeCell ref="C76:D76"/>
    <mergeCell ref="C83:H83"/>
    <mergeCell ref="C85:H85"/>
    <mergeCell ref="C86:H86"/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5">
    <cfRule type="cellIs" dxfId="3" priority="3" operator="greaterThan">
      <formula>0.02</formula>
    </cfRule>
  </conditionalFormatting>
  <pageMargins left="0.7" right="0.7" top="0.75" bottom="0.75" header="0.3" footer="0.3"/>
  <pageSetup scale="23" fitToHeight="0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75" zoomScale="60" zoomScaleNormal="70" workbookViewId="0">
      <selection activeCell="B133" sqref="B13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  <col min="8" max="8" width="9.140625" customWidth="1"/>
  </cols>
  <sheetData>
    <row r="1" spans="1:7" x14ac:dyDescent="0.2">
      <c r="A1" s="447" t="s">
        <v>31</v>
      </c>
      <c r="B1" s="447"/>
      <c r="C1" s="447"/>
      <c r="D1" s="447"/>
      <c r="E1" s="447"/>
      <c r="F1" s="447"/>
      <c r="G1" s="447"/>
    </row>
    <row r="2" spans="1:7" x14ac:dyDescent="0.2">
      <c r="A2" s="447"/>
      <c r="B2" s="447"/>
      <c r="C2" s="447"/>
      <c r="D2" s="447"/>
      <c r="E2" s="447"/>
      <c r="F2" s="447"/>
      <c r="G2" s="447"/>
    </row>
    <row r="3" spans="1:7" x14ac:dyDescent="0.2">
      <c r="A3" s="447"/>
      <c r="B3" s="447"/>
      <c r="C3" s="447"/>
      <c r="D3" s="447"/>
      <c r="E3" s="447"/>
      <c r="F3" s="447"/>
      <c r="G3" s="447"/>
    </row>
    <row r="4" spans="1:7" x14ac:dyDescent="0.2">
      <c r="A4" s="447"/>
      <c r="B4" s="447"/>
      <c r="C4" s="447"/>
      <c r="D4" s="447"/>
      <c r="E4" s="447"/>
      <c r="F4" s="447"/>
      <c r="G4" s="447"/>
    </row>
    <row r="5" spans="1:7" x14ac:dyDescent="0.2">
      <c r="A5" s="447"/>
      <c r="B5" s="447"/>
      <c r="C5" s="447"/>
      <c r="D5" s="447"/>
      <c r="E5" s="447"/>
      <c r="F5" s="447"/>
      <c r="G5" s="447"/>
    </row>
    <row r="6" spans="1:7" x14ac:dyDescent="0.2">
      <c r="A6" s="447"/>
      <c r="B6" s="447"/>
      <c r="C6" s="447"/>
      <c r="D6" s="447"/>
      <c r="E6" s="447"/>
      <c r="F6" s="447"/>
      <c r="G6" s="447"/>
    </row>
    <row r="7" spans="1:7" x14ac:dyDescent="0.2">
      <c r="A7" s="447"/>
      <c r="B7" s="447"/>
      <c r="C7" s="447"/>
      <c r="D7" s="447"/>
      <c r="E7" s="447"/>
      <c r="F7" s="447"/>
      <c r="G7" s="447"/>
    </row>
    <row r="8" spans="1:7" x14ac:dyDescent="0.2">
      <c r="A8" s="448" t="s">
        <v>32</v>
      </c>
      <c r="B8" s="448"/>
      <c r="C8" s="448"/>
      <c r="D8" s="448"/>
      <c r="E8" s="448"/>
      <c r="F8" s="448"/>
      <c r="G8" s="448"/>
    </row>
    <row r="9" spans="1:7" x14ac:dyDescent="0.2">
      <c r="A9" s="448"/>
      <c r="B9" s="448"/>
      <c r="C9" s="448"/>
      <c r="D9" s="448"/>
      <c r="E9" s="448"/>
      <c r="F9" s="448"/>
      <c r="G9" s="448"/>
    </row>
    <row r="10" spans="1:7" x14ac:dyDescent="0.2">
      <c r="A10" s="448"/>
      <c r="B10" s="448"/>
      <c r="C10" s="448"/>
      <c r="D10" s="448"/>
      <c r="E10" s="448"/>
      <c r="F10" s="448"/>
      <c r="G10" s="448"/>
    </row>
    <row r="11" spans="1:7" x14ac:dyDescent="0.2">
      <c r="A11" s="448"/>
      <c r="B11" s="448"/>
      <c r="C11" s="448"/>
      <c r="D11" s="448"/>
      <c r="E11" s="448"/>
      <c r="F11" s="448"/>
      <c r="G11" s="448"/>
    </row>
    <row r="12" spans="1:7" x14ac:dyDescent="0.2">
      <c r="A12" s="448"/>
      <c r="B12" s="448"/>
      <c r="C12" s="448"/>
      <c r="D12" s="448"/>
      <c r="E12" s="448"/>
      <c r="F12" s="448"/>
      <c r="G12" s="448"/>
    </row>
    <row r="13" spans="1:7" x14ac:dyDescent="0.2">
      <c r="A13" s="448"/>
      <c r="B13" s="448"/>
      <c r="C13" s="448"/>
      <c r="D13" s="448"/>
      <c r="E13" s="448"/>
      <c r="F13" s="448"/>
      <c r="G13" s="448"/>
    </row>
    <row r="14" spans="1:7" x14ac:dyDescent="0.2">
      <c r="A14" s="448"/>
      <c r="B14" s="448"/>
      <c r="C14" s="448"/>
      <c r="D14" s="448"/>
      <c r="E14" s="448"/>
      <c r="F14" s="448"/>
      <c r="G14" s="448"/>
    </row>
    <row r="15" spans="1:7" ht="19.5" customHeight="1" x14ac:dyDescent="0.3">
      <c r="A15" s="232"/>
      <c r="B15" s="232"/>
      <c r="C15" s="232"/>
      <c r="D15" s="232"/>
      <c r="E15" s="232"/>
      <c r="F15" s="232"/>
      <c r="G15" s="232"/>
    </row>
    <row r="16" spans="1:7" ht="19.5" customHeight="1" x14ac:dyDescent="0.3">
      <c r="A16" s="449" t="s">
        <v>33</v>
      </c>
      <c r="B16" s="450"/>
      <c r="C16" s="450"/>
      <c r="D16" s="450"/>
      <c r="E16" s="450"/>
      <c r="F16" s="450"/>
      <c r="G16" s="450"/>
    </row>
    <row r="17" spans="1:7" ht="18.75" customHeight="1" x14ac:dyDescent="0.3">
      <c r="A17" s="233" t="s">
        <v>34</v>
      </c>
      <c r="B17" s="233"/>
      <c r="C17" s="232"/>
      <c r="D17" s="232"/>
      <c r="E17" s="232"/>
      <c r="F17" s="232"/>
      <c r="G17" s="232"/>
    </row>
    <row r="18" spans="1:7" ht="26.25" customHeight="1" x14ac:dyDescent="0.4">
      <c r="A18" s="234" t="s">
        <v>35</v>
      </c>
      <c r="B18" s="460" t="s">
        <v>133</v>
      </c>
      <c r="C18" s="460"/>
      <c r="D18" s="235"/>
      <c r="E18" s="235"/>
      <c r="F18" s="232"/>
      <c r="G18" s="232"/>
    </row>
    <row r="19" spans="1:7" ht="26.25" customHeight="1" x14ac:dyDescent="0.4">
      <c r="A19" s="234" t="s">
        <v>36</v>
      </c>
      <c r="B19" s="409" t="s">
        <v>7</v>
      </c>
      <c r="C19" s="232">
        <v>36</v>
      </c>
      <c r="E19" s="232"/>
      <c r="F19" s="232"/>
      <c r="G19" s="232"/>
    </row>
    <row r="20" spans="1:7" ht="26.25" customHeight="1" x14ac:dyDescent="0.4">
      <c r="A20" s="234" t="s">
        <v>37</v>
      </c>
      <c r="B20" s="461" t="s">
        <v>134</v>
      </c>
      <c r="C20" s="461"/>
      <c r="D20" s="232"/>
      <c r="E20" s="232"/>
      <c r="F20" s="232"/>
      <c r="G20" s="232"/>
    </row>
    <row r="21" spans="1:7" ht="26.25" customHeight="1" x14ac:dyDescent="0.4">
      <c r="A21" s="234" t="s">
        <v>38</v>
      </c>
      <c r="B21" s="236" t="s">
        <v>135</v>
      </c>
      <c r="C21" s="236"/>
      <c r="D21" s="237"/>
      <c r="E21" s="237"/>
      <c r="F21" s="237"/>
      <c r="G21" s="237"/>
    </row>
    <row r="22" spans="1:7" ht="26.25" customHeight="1" x14ac:dyDescent="0.4">
      <c r="A22" s="234" t="s">
        <v>39</v>
      </c>
      <c r="B22" s="238" t="s">
        <v>12</v>
      </c>
      <c r="C22" s="239"/>
      <c r="D22" s="232"/>
      <c r="E22" s="232"/>
      <c r="F22" s="232"/>
      <c r="G22" s="232"/>
    </row>
    <row r="23" spans="1:7" ht="26.25" customHeight="1" x14ac:dyDescent="0.4">
      <c r="A23" s="234" t="s">
        <v>40</v>
      </c>
      <c r="B23" s="238">
        <v>42574.550254629627</v>
      </c>
      <c r="C23" s="239"/>
      <c r="D23" s="232"/>
      <c r="E23" s="232"/>
      <c r="F23" s="232"/>
      <c r="G23" s="232"/>
    </row>
    <row r="24" spans="1:7" ht="18.75" customHeight="1" x14ac:dyDescent="0.3">
      <c r="A24" s="234"/>
      <c r="B24" s="240"/>
      <c r="C24" s="232"/>
      <c r="D24" s="232"/>
      <c r="E24" s="232"/>
      <c r="F24" s="232"/>
      <c r="G24" s="232"/>
    </row>
    <row r="25" spans="1:7" ht="18.75" customHeight="1" x14ac:dyDescent="0.3">
      <c r="A25" s="241" t="s">
        <v>1</v>
      </c>
      <c r="B25" s="240"/>
      <c r="C25" s="232"/>
      <c r="D25" s="232"/>
      <c r="E25" s="232"/>
      <c r="F25" s="232"/>
      <c r="G25" s="232"/>
    </row>
    <row r="26" spans="1:7" ht="26.25" customHeight="1" x14ac:dyDescent="0.4">
      <c r="A26" s="242" t="s">
        <v>4</v>
      </c>
      <c r="B26" s="460" t="s">
        <v>131</v>
      </c>
      <c r="C26" s="460"/>
      <c r="D26" s="232"/>
      <c r="E26" s="232"/>
      <c r="F26" s="232"/>
      <c r="G26" s="232"/>
    </row>
    <row r="27" spans="1:7" ht="26.25" customHeight="1" x14ac:dyDescent="0.4">
      <c r="A27" s="243" t="s">
        <v>41</v>
      </c>
      <c r="B27" s="461" t="s">
        <v>132</v>
      </c>
      <c r="C27" s="461"/>
      <c r="D27" s="232"/>
      <c r="E27" s="232"/>
      <c r="F27" s="232"/>
      <c r="G27" s="232"/>
    </row>
    <row r="28" spans="1:7" ht="27" customHeight="1" x14ac:dyDescent="0.4">
      <c r="A28" s="243" t="s">
        <v>6</v>
      </c>
      <c r="B28" s="244">
        <v>99.86</v>
      </c>
      <c r="C28" s="232"/>
      <c r="D28" s="232"/>
      <c r="E28" s="232"/>
      <c r="F28" s="232"/>
      <c r="G28" s="232"/>
    </row>
    <row r="29" spans="1:7" ht="27" customHeight="1" x14ac:dyDescent="0.4">
      <c r="A29" s="243" t="s">
        <v>42</v>
      </c>
      <c r="B29" s="245">
        <v>0</v>
      </c>
      <c r="C29" s="436" t="s">
        <v>43</v>
      </c>
      <c r="D29" s="437"/>
      <c r="E29" s="437"/>
      <c r="F29" s="437"/>
      <c r="G29" s="438"/>
    </row>
    <row r="30" spans="1:7" ht="19.5" customHeight="1" x14ac:dyDescent="0.3">
      <c r="A30" s="243" t="s">
        <v>44</v>
      </c>
      <c r="B30" s="247">
        <f>B28-B29</f>
        <v>99.86</v>
      </c>
      <c r="C30" s="248"/>
      <c r="D30" s="248"/>
      <c r="E30" s="248"/>
      <c r="F30" s="248"/>
      <c r="G30" s="248"/>
    </row>
    <row r="31" spans="1:7" ht="27" customHeight="1" x14ac:dyDescent="0.4">
      <c r="A31" s="243" t="s">
        <v>45</v>
      </c>
      <c r="B31" s="249">
        <v>1</v>
      </c>
      <c r="C31" s="436" t="s">
        <v>46</v>
      </c>
      <c r="D31" s="437"/>
      <c r="E31" s="437"/>
      <c r="F31" s="437"/>
      <c r="G31" s="438"/>
    </row>
    <row r="32" spans="1:7" ht="27" customHeight="1" x14ac:dyDescent="0.4">
      <c r="A32" s="243" t="s">
        <v>47</v>
      </c>
      <c r="B32" s="249">
        <v>1</v>
      </c>
      <c r="C32" s="436" t="s">
        <v>48</v>
      </c>
      <c r="D32" s="437"/>
      <c r="E32" s="437"/>
      <c r="F32" s="437"/>
      <c r="G32" s="438"/>
    </row>
    <row r="33" spans="1:7" ht="18.75" customHeight="1" x14ac:dyDescent="0.3">
      <c r="A33" s="243"/>
      <c r="B33" s="250"/>
      <c r="C33" s="251"/>
      <c r="D33" s="251"/>
      <c r="E33" s="251"/>
      <c r="F33" s="251"/>
      <c r="G33" s="251"/>
    </row>
    <row r="34" spans="1:7" ht="18.75" customHeight="1" x14ac:dyDescent="0.3">
      <c r="A34" s="243" t="s">
        <v>49</v>
      </c>
      <c r="B34" s="252">
        <f>B31/B32</f>
        <v>1</v>
      </c>
      <c r="C34" s="232" t="s">
        <v>50</v>
      </c>
      <c r="D34" s="232"/>
      <c r="E34" s="232"/>
      <c r="F34" s="232"/>
      <c r="G34" s="232"/>
    </row>
    <row r="35" spans="1:7" ht="19.5" customHeight="1" x14ac:dyDescent="0.3">
      <c r="A35" s="243"/>
      <c r="B35" s="247"/>
      <c r="C35" s="246"/>
      <c r="D35" s="246"/>
      <c r="E35" s="246"/>
      <c r="F35" s="246"/>
      <c r="G35" s="232"/>
    </row>
    <row r="36" spans="1:7" ht="27" customHeight="1" x14ac:dyDescent="0.4">
      <c r="A36" s="253" t="s">
        <v>51</v>
      </c>
      <c r="B36" s="254">
        <v>25</v>
      </c>
      <c r="C36" s="232"/>
      <c r="D36" s="455" t="s">
        <v>52</v>
      </c>
      <c r="E36" s="462"/>
      <c r="F36" s="455" t="s">
        <v>53</v>
      </c>
      <c r="G36" s="456"/>
    </row>
    <row r="37" spans="1:7" ht="26.25" customHeight="1" x14ac:dyDescent="0.4">
      <c r="A37" s="255" t="s">
        <v>54</v>
      </c>
      <c r="B37" s="256">
        <v>1</v>
      </c>
      <c r="C37" s="257" t="s">
        <v>55</v>
      </c>
      <c r="D37" s="258" t="s">
        <v>56</v>
      </c>
      <c r="E37" s="259" t="s">
        <v>57</v>
      </c>
      <c r="F37" s="258" t="s">
        <v>56</v>
      </c>
      <c r="G37" s="260" t="s">
        <v>57</v>
      </c>
    </row>
    <row r="38" spans="1:7" ht="26.25" customHeight="1" x14ac:dyDescent="0.4">
      <c r="A38" s="255" t="s">
        <v>58</v>
      </c>
      <c r="B38" s="256">
        <v>1</v>
      </c>
      <c r="C38" s="261">
        <v>1</v>
      </c>
      <c r="D38" s="262">
        <v>48359116</v>
      </c>
      <c r="E38" s="263">
        <f>IF(ISBLANK(D38),"-",$D$48/$D$45*D38)</f>
        <v>46297240.611042827</v>
      </c>
      <c r="F38" s="262">
        <v>50992776</v>
      </c>
      <c r="G38" s="264">
        <f>IF(ISBLANK(F38),"-",$D$48/$F$45*F38)</f>
        <v>45859242.004814826</v>
      </c>
    </row>
    <row r="39" spans="1:7" ht="26.25" customHeight="1" x14ac:dyDescent="0.4">
      <c r="A39" s="255" t="s">
        <v>59</v>
      </c>
      <c r="B39" s="256">
        <v>1</v>
      </c>
      <c r="C39" s="265">
        <v>2</v>
      </c>
      <c r="D39" s="266">
        <v>48536295</v>
      </c>
      <c r="E39" s="267">
        <f>IF(ISBLANK(D39),"-",$D$48/$D$45*D39)</f>
        <v>46466865.274864726</v>
      </c>
      <c r="F39" s="266">
        <v>51079829</v>
      </c>
      <c r="G39" s="268">
        <f>IF(ISBLANK(F39),"-",$D$48/$F$45*F39)</f>
        <v>45937531.223551318</v>
      </c>
    </row>
    <row r="40" spans="1:7" ht="26.25" customHeight="1" x14ac:dyDescent="0.4">
      <c r="A40" s="255" t="s">
        <v>60</v>
      </c>
      <c r="B40" s="256">
        <v>1</v>
      </c>
      <c r="C40" s="265">
        <v>3</v>
      </c>
      <c r="D40" s="266">
        <v>48220544</v>
      </c>
      <c r="E40" s="267">
        <f>IF(ISBLANK(D40),"-",$D$48/$D$45*D40)</f>
        <v>46164576.87033356</v>
      </c>
      <c r="F40" s="266">
        <v>50960808</v>
      </c>
      <c r="G40" s="268">
        <f>IF(ISBLANK(F40),"-",$D$48/$F$45*F40)</f>
        <v>45830492.280571334</v>
      </c>
    </row>
    <row r="41" spans="1:7" ht="26.25" customHeight="1" x14ac:dyDescent="0.4">
      <c r="A41" s="255" t="s">
        <v>61</v>
      </c>
      <c r="B41" s="256">
        <v>1</v>
      </c>
      <c r="C41" s="269">
        <v>4</v>
      </c>
      <c r="D41" s="270"/>
      <c r="E41" s="271" t="str">
        <f>IF(ISBLANK(D41),"-",$D$48/$D$45*D41)</f>
        <v>-</v>
      </c>
      <c r="F41" s="270"/>
      <c r="G41" s="272" t="str">
        <f>IF(ISBLANK(F41),"-",$D$48/$F$45*F41)</f>
        <v>-</v>
      </c>
    </row>
    <row r="42" spans="1:7" ht="27" customHeight="1" x14ac:dyDescent="0.4">
      <c r="A42" s="255" t="s">
        <v>62</v>
      </c>
      <c r="B42" s="256">
        <v>1</v>
      </c>
      <c r="C42" s="273" t="s">
        <v>63</v>
      </c>
      <c r="D42" s="274">
        <f>AVERAGE(D38:D41)</f>
        <v>48371985</v>
      </c>
      <c r="E42" s="275">
        <f>AVERAGE(E38:E41)</f>
        <v>46309560.918747038</v>
      </c>
      <c r="F42" s="274">
        <f>AVERAGE(F38:F41)</f>
        <v>51011137.666666664</v>
      </c>
      <c r="G42" s="276">
        <f>AVERAGE(G38:G41)</f>
        <v>45875755.169645824</v>
      </c>
    </row>
    <row r="43" spans="1:7" ht="26.25" customHeight="1" x14ac:dyDescent="0.4">
      <c r="A43" s="255" t="s">
        <v>64</v>
      </c>
      <c r="B43" s="256">
        <v>1</v>
      </c>
      <c r="C43" s="277" t="s">
        <v>65</v>
      </c>
      <c r="D43" s="278">
        <v>20.92</v>
      </c>
      <c r="E43" s="279"/>
      <c r="F43" s="278">
        <v>22.27</v>
      </c>
      <c r="G43" s="232"/>
    </row>
    <row r="44" spans="1:7" ht="26.25" customHeight="1" x14ac:dyDescent="0.4">
      <c r="A44" s="255" t="s">
        <v>66</v>
      </c>
      <c r="B44" s="256">
        <v>1</v>
      </c>
      <c r="C44" s="280" t="s">
        <v>67</v>
      </c>
      <c r="D44" s="281">
        <f>D43*$B$34</f>
        <v>20.92</v>
      </c>
      <c r="E44" s="282"/>
      <c r="F44" s="281">
        <f>F43*$B$34</f>
        <v>22.27</v>
      </c>
      <c r="G44" s="232"/>
    </row>
    <row r="45" spans="1:7" ht="19.5" customHeight="1" x14ac:dyDescent="0.3">
      <c r="A45" s="255" t="s">
        <v>68</v>
      </c>
      <c r="B45" s="283">
        <f>(B44/B43)*(B42/B41)*(B40/B39)*(B38/B37)*B36</f>
        <v>25</v>
      </c>
      <c r="C45" s="280" t="s">
        <v>69</v>
      </c>
      <c r="D45" s="284">
        <f>D44*$B$30/100</f>
        <v>20.890712000000004</v>
      </c>
      <c r="E45" s="285"/>
      <c r="F45" s="284">
        <f>F44*$B$30/100</f>
        <v>22.238821999999999</v>
      </c>
      <c r="G45" s="232"/>
    </row>
    <row r="46" spans="1:7" ht="19.5" customHeight="1" x14ac:dyDescent="0.3">
      <c r="A46" s="422" t="s">
        <v>70</v>
      </c>
      <c r="B46" s="426"/>
      <c r="C46" s="280" t="s">
        <v>71</v>
      </c>
      <c r="D46" s="281">
        <f>D45/$B$45</f>
        <v>0.83562848000000012</v>
      </c>
      <c r="E46" s="285"/>
      <c r="F46" s="286">
        <f>F45/$B$45</f>
        <v>0.88955287999999999</v>
      </c>
      <c r="G46" s="232"/>
    </row>
    <row r="47" spans="1:7" ht="27" customHeight="1" x14ac:dyDescent="0.4">
      <c r="A47" s="424"/>
      <c r="B47" s="427"/>
      <c r="C47" s="287" t="s">
        <v>72</v>
      </c>
      <c r="D47" s="288">
        <v>0.8</v>
      </c>
      <c r="E47" s="232"/>
      <c r="F47" s="289"/>
      <c r="G47" s="232"/>
    </row>
    <row r="48" spans="1:7" ht="18.75" customHeight="1" x14ac:dyDescent="0.3">
      <c r="A48" s="232"/>
      <c r="B48" s="232"/>
      <c r="C48" s="290" t="s">
        <v>73</v>
      </c>
      <c r="D48" s="284">
        <f>D47*$B$45</f>
        <v>20</v>
      </c>
      <c r="E48" s="232"/>
      <c r="F48" s="289"/>
      <c r="G48" s="232"/>
    </row>
    <row r="49" spans="1:7" ht="19.5" customHeight="1" x14ac:dyDescent="0.3">
      <c r="A49" s="232"/>
      <c r="B49" s="232"/>
      <c r="C49" s="291" t="s">
        <v>74</v>
      </c>
      <c r="D49" s="292">
        <f>D48/B34</f>
        <v>20</v>
      </c>
      <c r="E49" s="232"/>
      <c r="F49" s="289"/>
      <c r="G49" s="232"/>
    </row>
    <row r="50" spans="1:7" ht="18.75" customHeight="1" x14ac:dyDescent="0.3">
      <c r="A50" s="232"/>
      <c r="B50" s="232"/>
      <c r="C50" s="253" t="s">
        <v>75</v>
      </c>
      <c r="D50" s="293">
        <f>AVERAGE(E38:E41,G38:G41)</f>
        <v>46092658.044196434</v>
      </c>
      <c r="E50" s="232"/>
      <c r="F50" s="294"/>
      <c r="G50" s="232"/>
    </row>
    <row r="51" spans="1:7" ht="18.75" customHeight="1" x14ac:dyDescent="0.3">
      <c r="A51" s="232"/>
      <c r="B51" s="232"/>
      <c r="C51" s="255" t="s">
        <v>76</v>
      </c>
      <c r="D51" s="295">
        <f>STDEV(E38:E41,G38:G41)/D50</f>
        <v>5.6101515785201969E-3</v>
      </c>
      <c r="E51" s="232"/>
      <c r="F51" s="294"/>
      <c r="G51" s="232"/>
    </row>
    <row r="52" spans="1:7" ht="19.5" customHeight="1" x14ac:dyDescent="0.3">
      <c r="A52" s="232"/>
      <c r="B52" s="232"/>
      <c r="C52" s="296" t="s">
        <v>20</v>
      </c>
      <c r="D52" s="297">
        <f>COUNT(E38:E41,G38:G41)</f>
        <v>6</v>
      </c>
      <c r="E52" s="232"/>
      <c r="F52" s="294"/>
      <c r="G52" s="232"/>
    </row>
    <row r="53" spans="1:7" ht="18.75" customHeight="1" x14ac:dyDescent="0.3">
      <c r="A53" s="232"/>
      <c r="B53" s="232"/>
      <c r="C53" s="232"/>
      <c r="D53" s="232"/>
      <c r="E53" s="232"/>
      <c r="F53" s="232"/>
      <c r="G53" s="232"/>
    </row>
    <row r="54" spans="1:7" ht="18.75" customHeight="1" x14ac:dyDescent="0.3">
      <c r="A54" s="233" t="s">
        <v>1</v>
      </c>
      <c r="B54" s="298" t="s">
        <v>77</v>
      </c>
      <c r="C54" s="232"/>
      <c r="D54" s="232"/>
      <c r="E54" s="232"/>
      <c r="F54" s="232"/>
      <c r="G54" s="232"/>
    </row>
    <row r="55" spans="1:7" ht="18.75" customHeight="1" x14ac:dyDescent="0.3">
      <c r="A55" s="232" t="s">
        <v>78</v>
      </c>
      <c r="B55" s="299" t="str">
        <f>B21</f>
        <v>Each tablet contain Aspirin 81mg</v>
      </c>
      <c r="C55" s="232"/>
      <c r="D55" s="232"/>
      <c r="E55" s="232"/>
      <c r="F55" s="232"/>
      <c r="G55" s="232"/>
    </row>
    <row r="56" spans="1:7" ht="26.25" customHeight="1" x14ac:dyDescent="0.4">
      <c r="A56" s="300" t="s">
        <v>112</v>
      </c>
      <c r="B56" s="301">
        <v>81</v>
      </c>
      <c r="C56" s="232" t="str">
        <f>B20</f>
        <v>ASPIRIN 81MG</v>
      </c>
      <c r="D56" s="232"/>
      <c r="E56" s="232"/>
      <c r="F56" s="232"/>
      <c r="G56" s="232"/>
    </row>
    <row r="57" spans="1:7" ht="17.25" customHeight="1" x14ac:dyDescent="0.3">
      <c r="A57" s="302"/>
      <c r="B57" s="302"/>
      <c r="C57" s="302"/>
      <c r="D57" s="303"/>
      <c r="E57" s="303"/>
      <c r="F57" s="303"/>
      <c r="G57" s="303"/>
    </row>
    <row r="58" spans="1:7" ht="57.75" customHeight="1" x14ac:dyDescent="0.4">
      <c r="A58" s="253" t="s">
        <v>81</v>
      </c>
      <c r="B58" s="254">
        <v>100</v>
      </c>
      <c r="C58" s="304" t="s">
        <v>113</v>
      </c>
      <c r="D58" s="305" t="s">
        <v>114</v>
      </c>
      <c r="E58" s="306" t="s">
        <v>115</v>
      </c>
      <c r="F58" s="307" t="s">
        <v>116</v>
      </c>
      <c r="G58" s="308" t="s">
        <v>117</v>
      </c>
    </row>
    <row r="59" spans="1:7" ht="26.25" customHeight="1" x14ac:dyDescent="0.4">
      <c r="A59" s="255" t="s">
        <v>54</v>
      </c>
      <c r="B59" s="256">
        <v>1</v>
      </c>
      <c r="C59" s="309">
        <v>1</v>
      </c>
      <c r="D59" s="412">
        <v>49196620</v>
      </c>
      <c r="E59" s="310">
        <f t="shared" ref="E59:E68" si="0">IF(ISBLANK(D59),"-",D59/$D$50*$D$47*$B$67)</f>
        <v>85.387342952237304</v>
      </c>
      <c r="F59" s="311">
        <f t="shared" ref="F59:F68" si="1">IF(ISBLANK(D59),"-",E59/$E$70*100)</f>
        <v>99.956869710991327</v>
      </c>
      <c r="G59" s="312">
        <f t="shared" ref="G59:G68" si="2">IF(ISBLANK(D59),"-",E59/$B$56*100)</f>
        <v>105.41647278053988</v>
      </c>
    </row>
    <row r="60" spans="1:7" ht="26.25" customHeight="1" x14ac:dyDescent="0.4">
      <c r="A60" s="255" t="s">
        <v>58</v>
      </c>
      <c r="B60" s="256">
        <v>1</v>
      </c>
      <c r="C60" s="313">
        <v>2</v>
      </c>
      <c r="D60" s="413">
        <v>49274773</v>
      </c>
      <c r="E60" s="314">
        <f t="shared" si="0"/>
        <v>85.522987982602103</v>
      </c>
      <c r="F60" s="315">
        <f t="shared" si="1"/>
        <v>100.11565966929584</v>
      </c>
      <c r="G60" s="316">
        <f t="shared" si="2"/>
        <v>105.58393578099026</v>
      </c>
    </row>
    <row r="61" spans="1:7" ht="26.25" customHeight="1" x14ac:dyDescent="0.4">
      <c r="A61" s="255" t="s">
        <v>59</v>
      </c>
      <c r="B61" s="256">
        <v>1</v>
      </c>
      <c r="C61" s="313">
        <v>3</v>
      </c>
      <c r="D61" s="413">
        <v>48961375</v>
      </c>
      <c r="E61" s="314">
        <f t="shared" si="0"/>
        <v>84.979043652553713</v>
      </c>
      <c r="F61" s="315">
        <f t="shared" si="1"/>
        <v>99.478902854423467</v>
      </c>
      <c r="G61" s="316">
        <f t="shared" si="2"/>
        <v>104.91239957105395</v>
      </c>
    </row>
    <row r="62" spans="1:7" ht="26.25" customHeight="1" x14ac:dyDescent="0.4">
      <c r="A62" s="255" t="s">
        <v>60</v>
      </c>
      <c r="B62" s="256">
        <v>1</v>
      </c>
      <c r="C62" s="313">
        <v>4</v>
      </c>
      <c r="D62" s="413">
        <v>49284075</v>
      </c>
      <c r="E62" s="314">
        <f t="shared" si="0"/>
        <v>85.539132853207889</v>
      </c>
      <c r="F62" s="315">
        <f t="shared" si="1"/>
        <v>100.13455931732148</v>
      </c>
      <c r="G62" s="316">
        <f t="shared" si="2"/>
        <v>105.60386772000973</v>
      </c>
    </row>
    <row r="63" spans="1:7" ht="26.25" customHeight="1" x14ac:dyDescent="0.4">
      <c r="A63" s="255" t="s">
        <v>61</v>
      </c>
      <c r="B63" s="256">
        <v>1</v>
      </c>
      <c r="C63" s="313">
        <v>5</v>
      </c>
      <c r="D63" s="413">
        <v>49265982</v>
      </c>
      <c r="E63" s="314">
        <f t="shared" si="0"/>
        <v>85.507730021142692</v>
      </c>
      <c r="F63" s="315">
        <f t="shared" si="1"/>
        <v>100.09779826252378</v>
      </c>
      <c r="G63" s="316">
        <f t="shared" si="2"/>
        <v>105.5650987915342</v>
      </c>
    </row>
    <row r="64" spans="1:7" ht="26.25" customHeight="1" x14ac:dyDescent="0.4">
      <c r="A64" s="255" t="s">
        <v>62</v>
      </c>
      <c r="B64" s="256">
        <v>1</v>
      </c>
      <c r="C64" s="313">
        <v>6</v>
      </c>
      <c r="D64" s="413">
        <v>49249847</v>
      </c>
      <c r="E64" s="314">
        <f t="shared" si="0"/>
        <v>85.479725561109987</v>
      </c>
      <c r="F64" s="315">
        <f t="shared" si="1"/>
        <v>100.0650154393789</v>
      </c>
      <c r="G64" s="316">
        <f t="shared" si="2"/>
        <v>105.5305253840864</v>
      </c>
    </row>
    <row r="65" spans="1:7" ht="26.25" customHeight="1" x14ac:dyDescent="0.4">
      <c r="A65" s="255" t="s">
        <v>64</v>
      </c>
      <c r="B65" s="256">
        <v>1</v>
      </c>
      <c r="C65" s="313">
        <v>7</v>
      </c>
      <c r="D65" s="413">
        <v>49298308</v>
      </c>
      <c r="E65" s="314">
        <f t="shared" si="0"/>
        <v>85.563836136731013</v>
      </c>
      <c r="F65" s="315">
        <f t="shared" si="1"/>
        <v>100.16347768867699</v>
      </c>
      <c r="G65" s="316">
        <f t="shared" si="2"/>
        <v>105.6343656009025</v>
      </c>
    </row>
    <row r="66" spans="1:7" ht="26.25" customHeight="1" x14ac:dyDescent="0.4">
      <c r="A66" s="255" t="s">
        <v>66</v>
      </c>
      <c r="B66" s="256">
        <v>1</v>
      </c>
      <c r="C66" s="313">
        <v>8</v>
      </c>
      <c r="D66" s="413">
        <v>49325329</v>
      </c>
      <c r="E66" s="314">
        <f t="shared" si="0"/>
        <v>85.610734712159825</v>
      </c>
      <c r="F66" s="315">
        <f t="shared" si="1"/>
        <v>100.21837850455543</v>
      </c>
      <c r="G66" s="316">
        <f t="shared" si="2"/>
        <v>105.69226507674053</v>
      </c>
    </row>
    <row r="67" spans="1:7" ht="27" customHeight="1" x14ac:dyDescent="0.4">
      <c r="A67" s="255" t="s">
        <v>68</v>
      </c>
      <c r="B67" s="283">
        <f>(B66/B65)*(B64/B63)*(B62/B61)*(B60/B59)*B58</f>
        <v>100</v>
      </c>
      <c r="C67" s="313">
        <v>9</v>
      </c>
      <c r="D67" s="413">
        <v>49159720</v>
      </c>
      <c r="E67" s="314">
        <f t="shared" si="0"/>
        <v>85.323298045190072</v>
      </c>
      <c r="F67" s="315">
        <f t="shared" si="1"/>
        <v>99.881896908137463</v>
      </c>
      <c r="G67" s="316">
        <f t="shared" si="2"/>
        <v>105.33740499406181</v>
      </c>
    </row>
    <row r="68" spans="1:7" ht="27" customHeight="1" x14ac:dyDescent="0.4">
      <c r="A68" s="422" t="s">
        <v>70</v>
      </c>
      <c r="B68" s="423"/>
      <c r="C68" s="317">
        <v>10</v>
      </c>
      <c r="D68" s="414">
        <v>49162449</v>
      </c>
      <c r="E68" s="318">
        <f t="shared" si="0"/>
        <v>85.328034591296614</v>
      </c>
      <c r="F68" s="319">
        <f t="shared" si="1"/>
        <v>99.8874416446954</v>
      </c>
      <c r="G68" s="320">
        <f t="shared" si="2"/>
        <v>105.34325258184766</v>
      </c>
    </row>
    <row r="69" spans="1:7" ht="19.5" customHeight="1" x14ac:dyDescent="0.3">
      <c r="A69" s="424"/>
      <c r="B69" s="425"/>
      <c r="C69" s="313"/>
      <c r="D69" s="285"/>
      <c r="E69" s="321"/>
      <c r="F69" s="303"/>
      <c r="G69" s="322"/>
    </row>
    <row r="70" spans="1:7" ht="26.25" customHeight="1" x14ac:dyDescent="0.4">
      <c r="A70" s="303"/>
      <c r="B70" s="303"/>
      <c r="C70" s="323" t="s">
        <v>118</v>
      </c>
      <c r="D70" s="324"/>
      <c r="E70" s="325">
        <f>AVERAGE(E59:E68)</f>
        <v>85.424186650823117</v>
      </c>
      <c r="F70" s="325">
        <f>AVERAGE(F59:F68)</f>
        <v>100.00000000000001</v>
      </c>
      <c r="G70" s="326">
        <f>AVERAGE(G59:G68)</f>
        <v>105.46195882817669</v>
      </c>
    </row>
    <row r="71" spans="1:7" ht="26.25" customHeight="1" x14ac:dyDescent="0.4">
      <c r="A71" s="303"/>
      <c r="B71" s="303"/>
      <c r="C71" s="323"/>
      <c r="D71" s="324"/>
      <c r="E71" s="327">
        <f>STDEV(E59:E68)/E70</f>
        <v>2.1594988694687849E-3</v>
      </c>
      <c r="F71" s="327">
        <f>STDEV(F59:F68)/F70</f>
        <v>2.1594988694688014E-3</v>
      </c>
      <c r="G71" s="328">
        <f>STDEV(G59:G68)/G70</f>
        <v>2.1594988694688421E-3</v>
      </c>
    </row>
    <row r="72" spans="1:7" ht="27" customHeight="1" x14ac:dyDescent="0.4">
      <c r="A72" s="303"/>
      <c r="B72" s="303"/>
      <c r="C72" s="329"/>
      <c r="D72" s="330"/>
      <c r="E72" s="331">
        <f>COUNT(E59:E68)</f>
        <v>10</v>
      </c>
      <c r="F72" s="331">
        <f>COUNT(F59:F68)</f>
        <v>10</v>
      </c>
      <c r="G72" s="332">
        <f>COUNT(G59:G68)</f>
        <v>10</v>
      </c>
    </row>
    <row r="73" spans="1:7" ht="18.75" customHeight="1" x14ac:dyDescent="0.3">
      <c r="A73" s="303"/>
      <c r="B73" s="333"/>
      <c r="C73" s="333"/>
      <c r="D73" s="282"/>
      <c r="E73" s="324"/>
      <c r="F73" s="279"/>
      <c r="G73" s="334"/>
    </row>
    <row r="74" spans="1:7" ht="18.75" customHeight="1" x14ac:dyDescent="0.3">
      <c r="A74" s="242" t="s">
        <v>98</v>
      </c>
      <c r="B74" s="335" t="s">
        <v>99</v>
      </c>
      <c r="C74" s="457" t="str">
        <f>B20</f>
        <v>ASPIRIN 81MG</v>
      </c>
      <c r="D74" s="457"/>
      <c r="E74" s="336" t="s">
        <v>100</v>
      </c>
      <c r="F74" s="336"/>
      <c r="G74" s="337">
        <f>G70</f>
        <v>105.46195882817669</v>
      </c>
    </row>
    <row r="75" spans="1:7" ht="18.75" customHeight="1" x14ac:dyDescent="0.3">
      <c r="A75" s="242"/>
      <c r="B75" s="335"/>
      <c r="C75" s="338"/>
      <c r="D75" s="338"/>
      <c r="E75" s="336"/>
      <c r="F75" s="336"/>
      <c r="G75" s="339"/>
    </row>
    <row r="76" spans="1:7" ht="18.75" customHeight="1" x14ac:dyDescent="0.3">
      <c r="A76" s="233" t="s">
        <v>1</v>
      </c>
      <c r="B76" s="340" t="s">
        <v>119</v>
      </c>
      <c r="C76" s="232"/>
      <c r="D76" s="232"/>
      <c r="E76" s="232"/>
      <c r="F76" s="232"/>
      <c r="G76" s="303"/>
    </row>
    <row r="77" spans="1:7" ht="18.75" customHeight="1" x14ac:dyDescent="0.3">
      <c r="A77" s="233"/>
      <c r="B77" s="298"/>
      <c r="C77" s="232"/>
      <c r="D77" s="232"/>
      <c r="E77" s="232"/>
      <c r="F77" s="232"/>
      <c r="G77" s="303"/>
    </row>
    <row r="78" spans="1:7" ht="18.75" customHeight="1" x14ac:dyDescent="0.3">
      <c r="A78" s="303"/>
      <c r="B78" s="458" t="s">
        <v>120</v>
      </c>
      <c r="C78" s="459"/>
      <c r="D78" s="232"/>
      <c r="E78" s="303"/>
      <c r="F78" s="303"/>
      <c r="G78" s="303"/>
    </row>
    <row r="79" spans="1:7" ht="18.75" customHeight="1" x14ac:dyDescent="0.3">
      <c r="A79" s="303"/>
      <c r="B79" s="341" t="s">
        <v>121</v>
      </c>
      <c r="C79" s="342">
        <f>G70</f>
        <v>105.46195882817669</v>
      </c>
      <c r="D79" s="232"/>
      <c r="E79" s="303"/>
      <c r="F79" s="303"/>
      <c r="G79" s="303"/>
    </row>
    <row r="80" spans="1:7" ht="26.25" customHeight="1" x14ac:dyDescent="0.4">
      <c r="A80" s="303"/>
      <c r="B80" s="341" t="s">
        <v>122</v>
      </c>
      <c r="C80" s="343">
        <v>2.4</v>
      </c>
      <c r="D80" s="232"/>
      <c r="E80" s="303"/>
      <c r="F80" s="303"/>
      <c r="G80" s="303"/>
    </row>
    <row r="81" spans="1:7" ht="18.75" customHeight="1" x14ac:dyDescent="0.3">
      <c r="A81" s="303"/>
      <c r="B81" s="341" t="s">
        <v>123</v>
      </c>
      <c r="C81" s="342">
        <f>STDEV(G59:G68)</f>
        <v>0.22774498086141712</v>
      </c>
      <c r="D81" s="232"/>
      <c r="E81" s="303"/>
      <c r="F81" s="303"/>
      <c r="G81" s="303"/>
    </row>
    <row r="82" spans="1:7" ht="18.75" customHeight="1" x14ac:dyDescent="0.3">
      <c r="A82" s="303"/>
      <c r="B82" s="341" t="s">
        <v>124</v>
      </c>
      <c r="C82" s="342">
        <f>IF(OR(G70&lt;98.5,G70&gt;101.5),(IF(98.5&gt;G70,98.5,101.5)),C79)</f>
        <v>101.5</v>
      </c>
      <c r="D82" s="232"/>
      <c r="E82" s="303"/>
      <c r="F82" s="303"/>
      <c r="G82" s="303"/>
    </row>
    <row r="83" spans="1:7" ht="18.75" customHeight="1" x14ac:dyDescent="0.3">
      <c r="A83" s="303"/>
      <c r="B83" s="341" t="s">
        <v>125</v>
      </c>
      <c r="C83" s="344">
        <f>ABS(C82-C79)+(C80*C81)</f>
        <v>4.5085467822440917</v>
      </c>
      <c r="D83" s="232"/>
      <c r="E83" s="303"/>
      <c r="F83" s="303"/>
      <c r="G83" s="303"/>
    </row>
    <row r="84" spans="1:7" ht="18.75" customHeight="1" x14ac:dyDescent="0.3">
      <c r="A84" s="300"/>
      <c r="B84" s="345"/>
      <c r="C84" s="232"/>
      <c r="D84" s="232"/>
      <c r="E84" s="232"/>
      <c r="F84" s="232"/>
      <c r="G84" s="232"/>
    </row>
    <row r="85" spans="1:7" ht="18.75" customHeight="1" x14ac:dyDescent="0.3">
      <c r="A85" s="241" t="s">
        <v>126</v>
      </c>
      <c r="B85" s="241" t="s">
        <v>101</v>
      </c>
      <c r="C85" s="232"/>
      <c r="D85" s="232"/>
      <c r="E85" s="232"/>
      <c r="F85" s="232"/>
      <c r="G85" s="232"/>
    </row>
    <row r="86" spans="1:7" ht="18.75" customHeight="1" x14ac:dyDescent="0.3">
      <c r="A86" s="241"/>
      <c r="B86" s="241"/>
      <c r="C86" s="232"/>
      <c r="D86" s="232"/>
      <c r="E86" s="232"/>
      <c r="F86" s="232"/>
      <c r="G86" s="232"/>
    </row>
    <row r="87" spans="1:7" ht="26.25" customHeight="1" x14ac:dyDescent="0.4">
      <c r="A87" s="242" t="s">
        <v>4</v>
      </c>
      <c r="B87" s="460" t="s">
        <v>131</v>
      </c>
      <c r="C87" s="460"/>
      <c r="D87" s="232"/>
      <c r="E87" s="232"/>
      <c r="F87" s="232"/>
      <c r="G87" s="232"/>
    </row>
    <row r="88" spans="1:7" ht="26.25" customHeight="1" x14ac:dyDescent="0.4">
      <c r="A88" s="243" t="s">
        <v>41</v>
      </c>
      <c r="B88" s="461" t="s">
        <v>136</v>
      </c>
      <c r="C88" s="461"/>
      <c r="D88" s="232"/>
      <c r="E88" s="232"/>
      <c r="F88" s="232"/>
      <c r="G88" s="232"/>
    </row>
    <row r="89" spans="1:7" ht="27" customHeight="1" x14ac:dyDescent="0.4">
      <c r="A89" s="243" t="s">
        <v>6</v>
      </c>
      <c r="B89" s="244">
        <v>99.86</v>
      </c>
      <c r="C89" s="232"/>
      <c r="D89" s="232"/>
      <c r="E89" s="232"/>
      <c r="F89" s="232"/>
      <c r="G89" s="232"/>
    </row>
    <row r="90" spans="1:7" ht="27" customHeight="1" x14ac:dyDescent="0.4">
      <c r="A90" s="243" t="s">
        <v>42</v>
      </c>
      <c r="B90" s="244">
        <f>B33</f>
        <v>0</v>
      </c>
      <c r="C90" s="433" t="s">
        <v>127</v>
      </c>
      <c r="D90" s="434"/>
      <c r="E90" s="434"/>
      <c r="F90" s="434"/>
      <c r="G90" s="435"/>
    </row>
    <row r="91" spans="1:7" ht="18.75" customHeight="1" x14ac:dyDescent="0.3">
      <c r="A91" s="243" t="s">
        <v>44</v>
      </c>
      <c r="B91" s="247">
        <f>B89-B90</f>
        <v>99.86</v>
      </c>
      <c r="C91" s="346"/>
      <c r="D91" s="346"/>
      <c r="E91" s="346"/>
      <c r="F91" s="346"/>
      <c r="G91" s="347"/>
    </row>
    <row r="92" spans="1:7" ht="19.5" customHeight="1" x14ac:dyDescent="0.3">
      <c r="A92" s="243"/>
      <c r="B92" s="247"/>
      <c r="C92" s="346"/>
      <c r="D92" s="346"/>
      <c r="E92" s="346"/>
      <c r="F92" s="346"/>
      <c r="G92" s="347"/>
    </row>
    <row r="93" spans="1:7" ht="27" customHeight="1" x14ac:dyDescent="0.4">
      <c r="A93" s="243" t="s">
        <v>45</v>
      </c>
      <c r="B93" s="249">
        <v>1</v>
      </c>
      <c r="C93" s="436" t="s">
        <v>128</v>
      </c>
      <c r="D93" s="437"/>
      <c r="E93" s="437"/>
      <c r="F93" s="437"/>
      <c r="G93" s="437"/>
    </row>
    <row r="94" spans="1:7" ht="27" customHeight="1" x14ac:dyDescent="0.4">
      <c r="A94" s="243" t="s">
        <v>47</v>
      </c>
      <c r="B94" s="249">
        <v>1</v>
      </c>
      <c r="C94" s="436" t="s">
        <v>129</v>
      </c>
      <c r="D94" s="437"/>
      <c r="E94" s="437"/>
      <c r="F94" s="437"/>
      <c r="G94" s="437"/>
    </row>
    <row r="95" spans="1:7" ht="18.75" customHeight="1" x14ac:dyDescent="0.3">
      <c r="A95" s="243"/>
      <c r="B95" s="250"/>
      <c r="C95" s="251"/>
      <c r="D95" s="251"/>
      <c r="E95" s="251"/>
      <c r="F95" s="251"/>
      <c r="G95" s="251"/>
    </row>
    <row r="96" spans="1:7" ht="18.75" customHeight="1" x14ac:dyDescent="0.3">
      <c r="A96" s="243" t="s">
        <v>49</v>
      </c>
      <c r="B96" s="252">
        <f>B93/B94</f>
        <v>1</v>
      </c>
      <c r="C96" s="232" t="s">
        <v>50</v>
      </c>
      <c r="D96" s="232"/>
      <c r="E96" s="232"/>
      <c r="F96" s="232"/>
      <c r="G96" s="232"/>
    </row>
    <row r="97" spans="1:7" ht="19.5" customHeight="1" x14ac:dyDescent="0.3">
      <c r="A97" s="241"/>
      <c r="B97" s="241"/>
      <c r="C97" s="232"/>
      <c r="D97" s="232"/>
      <c r="E97" s="232"/>
      <c r="F97" s="232"/>
      <c r="G97" s="232"/>
    </row>
    <row r="98" spans="1:7" ht="27" customHeight="1" x14ac:dyDescent="0.4">
      <c r="A98" s="253" t="s">
        <v>51</v>
      </c>
      <c r="B98" s="348">
        <v>25</v>
      </c>
      <c r="C98" s="232"/>
      <c r="D98" s="349" t="s">
        <v>52</v>
      </c>
      <c r="E98" s="350"/>
      <c r="F98" s="455" t="s">
        <v>53</v>
      </c>
      <c r="G98" s="456"/>
    </row>
    <row r="99" spans="1:7" ht="26.25" customHeight="1" x14ac:dyDescent="0.4">
      <c r="A99" s="255" t="s">
        <v>54</v>
      </c>
      <c r="B99" s="351">
        <v>5</v>
      </c>
      <c r="C99" s="257" t="s">
        <v>55</v>
      </c>
      <c r="D99" s="258" t="s">
        <v>56</v>
      </c>
      <c r="E99" s="259" t="s">
        <v>57</v>
      </c>
      <c r="F99" s="258" t="s">
        <v>56</v>
      </c>
      <c r="G99" s="260" t="s">
        <v>57</v>
      </c>
    </row>
    <row r="100" spans="1:7" ht="26.25" customHeight="1" x14ac:dyDescent="0.4">
      <c r="A100" s="255" t="s">
        <v>58</v>
      </c>
      <c r="B100" s="351">
        <v>50</v>
      </c>
      <c r="C100" s="261">
        <v>1</v>
      </c>
      <c r="D100" s="262">
        <v>0.55300000000000005</v>
      </c>
      <c r="E100" s="352">
        <f>IF(ISBLANK(D100),"-",$D$110/$D$107*D100)</f>
        <v>0.59559961383795823</v>
      </c>
      <c r="F100" s="353">
        <v>0.58199999999999996</v>
      </c>
      <c r="G100" s="264">
        <f>IF(ISBLANK(F100),"-",$D$110/$F$107*F100)</f>
        <v>0.58883514603426379</v>
      </c>
    </row>
    <row r="101" spans="1:7" ht="26.25" customHeight="1" x14ac:dyDescent="0.4">
      <c r="A101" s="255" t="s">
        <v>59</v>
      </c>
      <c r="B101" s="351">
        <v>1</v>
      </c>
      <c r="C101" s="265">
        <v>2</v>
      </c>
      <c r="D101" s="266">
        <v>0.55500000000000005</v>
      </c>
      <c r="E101" s="354">
        <f>IF(ISBLANK(D101),"-",$D$110/$D$107*D101)</f>
        <v>0.59775368115744454</v>
      </c>
      <c r="F101" s="244">
        <v>0.60499999999999998</v>
      </c>
      <c r="G101" s="268">
        <f>IF(ISBLANK(F101),"-",$D$110/$F$107*F101)</f>
        <v>0.61210526348922611</v>
      </c>
    </row>
    <row r="102" spans="1:7" ht="26.25" customHeight="1" x14ac:dyDescent="0.4">
      <c r="A102" s="255" t="s">
        <v>60</v>
      </c>
      <c r="B102" s="351">
        <v>1</v>
      </c>
      <c r="C102" s="265">
        <v>3</v>
      </c>
      <c r="D102" s="266">
        <v>0.55500000000000005</v>
      </c>
      <c r="E102" s="354">
        <f>IF(ISBLANK(D102),"-",$D$110/$D$107*D102)</f>
        <v>0.59775368115744454</v>
      </c>
      <c r="F102" s="355">
        <v>0.60499999999999998</v>
      </c>
      <c r="G102" s="268">
        <f>IF(ISBLANK(F102),"-",$D$110/$F$107*F102)</f>
        <v>0.61210526348922611</v>
      </c>
    </row>
    <row r="103" spans="1:7" ht="26.25" customHeight="1" x14ac:dyDescent="0.4">
      <c r="A103" s="255" t="s">
        <v>61</v>
      </c>
      <c r="B103" s="351">
        <v>1</v>
      </c>
      <c r="C103" s="269">
        <v>4</v>
      </c>
      <c r="D103" s="270"/>
      <c r="E103" s="356" t="str">
        <f>IF(ISBLANK(D103),"-",$D$110/$D$107*D103)</f>
        <v>-</v>
      </c>
      <c r="F103" s="357"/>
      <c r="G103" s="272" t="str">
        <f>IF(ISBLANK(F103),"-",$D$110/$F$107*F103)</f>
        <v>-</v>
      </c>
    </row>
    <row r="104" spans="1:7" ht="27" customHeight="1" x14ac:dyDescent="0.4">
      <c r="A104" s="255" t="s">
        <v>62</v>
      </c>
      <c r="B104" s="351">
        <v>1</v>
      </c>
      <c r="C104" s="273" t="s">
        <v>63</v>
      </c>
      <c r="D104" s="358">
        <f>AVERAGE(D100:D103)</f>
        <v>0.55433333333333346</v>
      </c>
      <c r="E104" s="275">
        <f>AVERAGE(E100:E103)</f>
        <v>0.59703565871761588</v>
      </c>
      <c r="F104" s="358">
        <f>AVERAGE(F100:F103)</f>
        <v>0.59733333333333327</v>
      </c>
      <c r="G104" s="359">
        <f>AVERAGE(G100:G103)</f>
        <v>0.60434855767090534</v>
      </c>
    </row>
    <row r="105" spans="1:7" ht="26.25" customHeight="1" x14ac:dyDescent="0.4">
      <c r="A105" s="255" t="s">
        <v>64</v>
      </c>
      <c r="B105" s="351">
        <v>1</v>
      </c>
      <c r="C105" s="277" t="s">
        <v>65</v>
      </c>
      <c r="D105" s="360">
        <v>20.92</v>
      </c>
      <c r="E105" s="279"/>
      <c r="F105" s="278">
        <v>22.27</v>
      </c>
      <c r="G105" s="232"/>
    </row>
    <row r="106" spans="1:7" ht="26.25" customHeight="1" x14ac:dyDescent="0.4">
      <c r="A106" s="255" t="s">
        <v>66</v>
      </c>
      <c r="B106" s="351">
        <v>1</v>
      </c>
      <c r="C106" s="280" t="s">
        <v>67</v>
      </c>
      <c r="D106" s="361">
        <f>D105*$B$96</f>
        <v>20.92</v>
      </c>
      <c r="E106" s="282"/>
      <c r="F106" s="281">
        <f>F105*$B$96</f>
        <v>22.27</v>
      </c>
      <c r="G106" s="232"/>
    </row>
    <row r="107" spans="1:7" ht="19.5" customHeight="1" x14ac:dyDescent="0.3">
      <c r="A107" s="255" t="s">
        <v>68</v>
      </c>
      <c r="B107" s="393">
        <f>(B106/B105)*(B104/B103)*(B102/B101)*(B100/B99)*B98</f>
        <v>250</v>
      </c>
      <c r="C107" s="280" t="s">
        <v>69</v>
      </c>
      <c r="D107" s="362">
        <f>D106*$B$91/100</f>
        <v>20.890712000000004</v>
      </c>
      <c r="E107" s="285"/>
      <c r="F107" s="284">
        <f>F106*$B$91/100</f>
        <v>22.238821999999999</v>
      </c>
      <c r="G107" s="232"/>
    </row>
    <row r="108" spans="1:7" ht="19.5" customHeight="1" x14ac:dyDescent="0.3">
      <c r="A108" s="422" t="s">
        <v>70</v>
      </c>
      <c r="B108" s="426"/>
      <c r="C108" s="280" t="s">
        <v>71</v>
      </c>
      <c r="D108" s="361">
        <f>D107/$B$107</f>
        <v>8.3562848000000023E-2</v>
      </c>
      <c r="E108" s="285"/>
      <c r="F108" s="286">
        <f>F107/$B$107</f>
        <v>8.8955287999999993E-2</v>
      </c>
      <c r="G108" s="363"/>
    </row>
    <row r="109" spans="1:7" ht="19.5" customHeight="1" x14ac:dyDescent="0.3">
      <c r="A109" s="424"/>
      <c r="B109" s="427"/>
      <c r="C109" s="411" t="s">
        <v>72</v>
      </c>
      <c r="D109" s="365">
        <f>$B$56/$B$125</f>
        <v>0.09</v>
      </c>
      <c r="E109" s="232"/>
      <c r="F109" s="289"/>
      <c r="G109" s="366"/>
    </row>
    <row r="110" spans="1:7" ht="18.75" customHeight="1" x14ac:dyDescent="0.3">
      <c r="A110" s="232"/>
      <c r="B110" s="232"/>
      <c r="C110" s="364" t="s">
        <v>73</v>
      </c>
      <c r="D110" s="361">
        <f>D109*$B$107</f>
        <v>22.5</v>
      </c>
      <c r="E110" s="232"/>
      <c r="F110" s="289"/>
      <c r="G110" s="363"/>
    </row>
    <row r="111" spans="1:7" ht="19.5" customHeight="1" x14ac:dyDescent="0.3">
      <c r="A111" s="232"/>
      <c r="B111" s="232"/>
      <c r="C111" s="367" t="s">
        <v>74</v>
      </c>
      <c r="D111" s="368">
        <f>D110/B96</f>
        <v>22.5</v>
      </c>
      <c r="E111" s="232"/>
      <c r="F111" s="294"/>
      <c r="G111" s="363"/>
    </row>
    <row r="112" spans="1:7" ht="18.75" customHeight="1" x14ac:dyDescent="0.3">
      <c r="A112" s="232"/>
      <c r="B112" s="232"/>
      <c r="C112" s="369" t="s">
        <v>75</v>
      </c>
      <c r="D112" s="370">
        <f>AVERAGE(E100:E103,G100:G103)</f>
        <v>0.60069210819426055</v>
      </c>
      <c r="E112" s="232"/>
      <c r="F112" s="294"/>
      <c r="G112" s="371"/>
    </row>
    <row r="113" spans="1:7" ht="18.75" customHeight="1" x14ac:dyDescent="0.3">
      <c r="A113" s="232"/>
      <c r="B113" s="232"/>
      <c r="C113" s="372" t="s">
        <v>76</v>
      </c>
      <c r="D113" s="373">
        <f>STDEV(E100:E103,G100:G103)/D112</f>
        <v>1.569300481993291E-2</v>
      </c>
      <c r="E113" s="232"/>
      <c r="F113" s="294"/>
      <c r="G113" s="363"/>
    </row>
    <row r="114" spans="1:7" ht="19.5" customHeight="1" x14ac:dyDescent="0.3">
      <c r="A114" s="232"/>
      <c r="B114" s="232"/>
      <c r="C114" s="374" t="s">
        <v>20</v>
      </c>
      <c r="D114" s="375">
        <f>COUNT(E100:E103,G100:G103)</f>
        <v>6</v>
      </c>
      <c r="E114" s="232"/>
      <c r="F114" s="294"/>
      <c r="G114" s="363"/>
    </row>
    <row r="115" spans="1:7" ht="19.5" customHeight="1" x14ac:dyDescent="0.3">
      <c r="A115" s="233"/>
      <c r="B115" s="233"/>
      <c r="C115" s="233"/>
      <c r="D115" s="233"/>
      <c r="E115" s="233"/>
      <c r="F115" s="232"/>
      <c r="G115" s="232"/>
    </row>
    <row r="116" spans="1:7" ht="26.25" customHeight="1" x14ac:dyDescent="0.4">
      <c r="A116" s="253" t="s">
        <v>104</v>
      </c>
      <c r="B116" s="348">
        <v>900</v>
      </c>
      <c r="C116" s="376" t="s">
        <v>130</v>
      </c>
      <c r="D116" s="377" t="s">
        <v>56</v>
      </c>
      <c r="E116" s="378" t="s">
        <v>106</v>
      </c>
      <c r="F116" s="379" t="s">
        <v>107</v>
      </c>
      <c r="G116" s="232"/>
    </row>
    <row r="117" spans="1:7" ht="26.25" customHeight="1" x14ac:dyDescent="0.4">
      <c r="A117" s="255" t="s">
        <v>85</v>
      </c>
      <c r="B117" s="351">
        <v>1</v>
      </c>
      <c r="C117" s="313">
        <v>1</v>
      </c>
      <c r="D117" s="380">
        <v>0.55000000000000004</v>
      </c>
      <c r="E117" s="381">
        <f t="shared" ref="E117:E122" si="3">IF(ISBLANK(D117),"-",D117/$D$112*$D$109*$B$125)</f>
        <v>74.164450293714822</v>
      </c>
      <c r="F117" s="382">
        <f t="shared" ref="F117:F122" si="4">IF(ISBLANK(D117), "-", E117/$B$56)</f>
        <v>0.91561049745326939</v>
      </c>
      <c r="G117" s="232"/>
    </row>
    <row r="118" spans="1:7" ht="26.25" customHeight="1" x14ac:dyDescent="0.4">
      <c r="A118" s="255" t="s">
        <v>87</v>
      </c>
      <c r="B118" s="351">
        <v>1</v>
      </c>
      <c r="C118" s="313">
        <v>2</v>
      </c>
      <c r="D118" s="380">
        <v>0.55100000000000005</v>
      </c>
      <c r="E118" s="383">
        <f t="shared" si="3"/>
        <v>74.299294748794296</v>
      </c>
      <c r="F118" s="384">
        <f t="shared" si="4"/>
        <v>0.91727524381227521</v>
      </c>
      <c r="G118" s="232"/>
    </row>
    <row r="119" spans="1:7" ht="26.25" customHeight="1" x14ac:dyDescent="0.4">
      <c r="A119" s="255" t="s">
        <v>88</v>
      </c>
      <c r="B119" s="351">
        <v>1</v>
      </c>
      <c r="C119" s="313">
        <v>3</v>
      </c>
      <c r="D119" s="380">
        <v>0.58699999999999997</v>
      </c>
      <c r="E119" s="383">
        <f t="shared" si="3"/>
        <v>79.153695131655624</v>
      </c>
      <c r="F119" s="384">
        <f t="shared" si="4"/>
        <v>0.97720611273648916</v>
      </c>
      <c r="G119" s="232"/>
    </row>
    <row r="120" spans="1:7" ht="26.25" customHeight="1" x14ac:dyDescent="0.4">
      <c r="A120" s="255" t="s">
        <v>89</v>
      </c>
      <c r="B120" s="351">
        <v>1</v>
      </c>
      <c r="C120" s="313">
        <v>4</v>
      </c>
      <c r="D120" s="380">
        <v>0.55000000000000004</v>
      </c>
      <c r="E120" s="383">
        <f t="shared" si="3"/>
        <v>74.164450293714822</v>
      </c>
      <c r="F120" s="384">
        <f t="shared" si="4"/>
        <v>0.91561049745326939</v>
      </c>
      <c r="G120" s="232"/>
    </row>
    <row r="121" spans="1:7" ht="26.25" customHeight="1" x14ac:dyDescent="0.4">
      <c r="A121" s="255" t="s">
        <v>90</v>
      </c>
      <c r="B121" s="351">
        <v>1</v>
      </c>
      <c r="C121" s="313">
        <v>5</v>
      </c>
      <c r="D121" s="380">
        <v>0.56000000000000005</v>
      </c>
      <c r="E121" s="383">
        <f t="shared" si="3"/>
        <v>75.512894844509646</v>
      </c>
      <c r="F121" s="384">
        <f t="shared" si="4"/>
        <v>0.93225796104332892</v>
      </c>
      <c r="G121" s="232"/>
    </row>
    <row r="122" spans="1:7" ht="26.25" customHeight="1" x14ac:dyDescent="0.4">
      <c r="A122" s="255" t="s">
        <v>92</v>
      </c>
      <c r="B122" s="351">
        <v>1</v>
      </c>
      <c r="C122" s="385">
        <v>6</v>
      </c>
      <c r="D122" s="386">
        <v>0.55300000000000005</v>
      </c>
      <c r="E122" s="387">
        <f t="shared" si="3"/>
        <v>74.568983658953272</v>
      </c>
      <c r="F122" s="388">
        <f t="shared" si="4"/>
        <v>0.92060473653028729</v>
      </c>
      <c r="G122" s="232"/>
    </row>
    <row r="123" spans="1:7" ht="26.25" customHeight="1" x14ac:dyDescent="0.4">
      <c r="A123" s="255" t="s">
        <v>93</v>
      </c>
      <c r="B123" s="351">
        <v>1</v>
      </c>
      <c r="C123" s="313"/>
      <c r="D123" s="389"/>
      <c r="E123" s="333"/>
      <c r="F123" s="316"/>
      <c r="G123" s="232"/>
    </row>
    <row r="124" spans="1:7" ht="26.25" customHeight="1" x14ac:dyDescent="0.4">
      <c r="A124" s="255" t="s">
        <v>94</v>
      </c>
      <c r="B124" s="351">
        <v>1</v>
      </c>
      <c r="C124" s="313"/>
      <c r="D124" s="390"/>
      <c r="E124" s="391" t="s">
        <v>63</v>
      </c>
      <c r="F124" s="392">
        <f>AVERAGE(F117:F122)</f>
        <v>0.92976084150481997</v>
      </c>
      <c r="G124" s="232"/>
    </row>
    <row r="125" spans="1:7" ht="27" customHeight="1" x14ac:dyDescent="0.4">
      <c r="A125" s="255" t="s">
        <v>95</v>
      </c>
      <c r="B125" s="393">
        <f>(B124/B123)*(B122/B121)*(B120/B119)*(B118/B117)*B116</f>
        <v>900</v>
      </c>
      <c r="C125" s="394"/>
      <c r="D125" s="395"/>
      <c r="E125" s="291" t="s">
        <v>76</v>
      </c>
      <c r="F125" s="328">
        <f>STDEV(F117:F122)/F124</f>
        <v>2.5891298931986353E-2</v>
      </c>
      <c r="G125" s="232"/>
    </row>
    <row r="126" spans="1:7" ht="27" customHeight="1" x14ac:dyDescent="0.4">
      <c r="A126" s="422" t="s">
        <v>70</v>
      </c>
      <c r="B126" s="426"/>
      <c r="C126" s="396"/>
      <c r="D126" s="397"/>
      <c r="E126" s="398" t="s">
        <v>20</v>
      </c>
      <c r="F126" s="399">
        <f>COUNT(F117:F122)</f>
        <v>6</v>
      </c>
      <c r="G126" s="232"/>
    </row>
    <row r="127" spans="1:7" ht="19.5" customHeight="1" x14ac:dyDescent="0.3">
      <c r="A127" s="424"/>
      <c r="B127" s="427"/>
      <c r="C127" s="333"/>
      <c r="D127" s="333"/>
      <c r="E127" s="333"/>
      <c r="F127" s="389"/>
      <c r="G127" s="333"/>
    </row>
    <row r="128" spans="1:7" ht="18.75" customHeight="1" x14ac:dyDescent="0.3">
      <c r="A128" s="251"/>
      <c r="B128" s="251"/>
      <c r="C128" s="333"/>
      <c r="D128" s="333"/>
      <c r="E128" s="333"/>
      <c r="F128" s="389"/>
      <c r="G128" s="333"/>
    </row>
    <row r="129" spans="1:7" ht="18.75" customHeight="1" x14ac:dyDescent="0.3">
      <c r="A129" s="242" t="s">
        <v>98</v>
      </c>
      <c r="B129" s="335" t="s">
        <v>109</v>
      </c>
      <c r="C129" s="457" t="str">
        <f>B20</f>
        <v>ASPIRIN 81MG</v>
      </c>
      <c r="D129" s="457"/>
      <c r="E129" s="336" t="s">
        <v>110</v>
      </c>
      <c r="F129" s="336"/>
      <c r="G129" s="339">
        <f>F124</f>
        <v>0.92976084150481997</v>
      </c>
    </row>
    <row r="130" spans="1:7" ht="19.5" customHeight="1" x14ac:dyDescent="0.3">
      <c r="A130" s="400"/>
      <c r="B130" s="400"/>
      <c r="C130" s="401"/>
      <c r="D130" s="401"/>
      <c r="E130" s="401"/>
      <c r="F130" s="401"/>
      <c r="G130" s="401"/>
    </row>
    <row r="131" spans="1:7" ht="18.75" customHeight="1" x14ac:dyDescent="0.3">
      <c r="A131" s="232"/>
      <c r="B131" s="454" t="s">
        <v>26</v>
      </c>
      <c r="C131" s="454"/>
      <c r="D131" s="232"/>
      <c r="E131" s="402" t="s">
        <v>27</v>
      </c>
      <c r="F131" s="403"/>
      <c r="G131" s="410" t="s">
        <v>28</v>
      </c>
    </row>
    <row r="132" spans="1:7" ht="60" customHeight="1" x14ac:dyDescent="0.3">
      <c r="A132" s="404" t="s">
        <v>29</v>
      </c>
      <c r="B132" s="405"/>
      <c r="C132" s="405"/>
      <c r="D132" s="232"/>
      <c r="E132" s="405"/>
      <c r="F132" s="333"/>
      <c r="G132" s="406"/>
    </row>
    <row r="133" spans="1:7" ht="60" customHeight="1" x14ac:dyDescent="0.3">
      <c r="A133" s="404" t="s">
        <v>30</v>
      </c>
      <c r="B133" s="407"/>
      <c r="C133" s="407"/>
      <c r="D133" s="232"/>
      <c r="E133" s="407"/>
      <c r="F133" s="333"/>
      <c r="G133" s="408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3:G36"/>
  <sheetViews>
    <sheetView workbookViewId="0">
      <selection activeCell="G34" sqref="G34"/>
    </sheetView>
  </sheetViews>
  <sheetFormatPr defaultRowHeight="12.75" x14ac:dyDescent="0.2"/>
  <sheetData>
    <row r="33" spans="7:7" x14ac:dyDescent="0.2">
      <c r="G33">
        <f>100/100*5/20</f>
        <v>0.25</v>
      </c>
    </row>
    <row r="36" spans="7:7" x14ac:dyDescent="0.2">
      <c r="G36">
        <f>100/100*10/20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3:I38"/>
  <sheetViews>
    <sheetView workbookViewId="0">
      <selection activeCell="F33" sqref="F33"/>
    </sheetView>
  </sheetViews>
  <sheetFormatPr defaultRowHeight="12.75" x14ac:dyDescent="0.2"/>
  <sheetData>
    <row r="33" spans="6:9" x14ac:dyDescent="0.2">
      <c r="F33">
        <f>100/100*4/10</f>
        <v>0.4</v>
      </c>
      <c r="I33">
        <f>1*10/25</f>
        <v>0.4</v>
      </c>
    </row>
    <row r="37" spans="6:9" x14ac:dyDescent="0.2">
      <c r="F37">
        <f>100/100</f>
        <v>1</v>
      </c>
    </row>
    <row r="38" spans="6:9" x14ac:dyDescent="0.2">
      <c r="F38">
        <f>0.8/F37</f>
        <v>0.8</v>
      </c>
      <c r="G38">
        <f>F38/F37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SST</vt:lpstr>
      <vt:lpstr>Aspirin</vt:lpstr>
      <vt:lpstr>Aspirin 1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2016-08-17T12:32:44Z</cp:lastPrinted>
  <dcterms:created xsi:type="dcterms:W3CDTF">2005-07-05T10:19:27Z</dcterms:created>
  <dcterms:modified xsi:type="dcterms:W3CDTF">2016-08-17T12:36:07Z</dcterms:modified>
</cp:coreProperties>
</file>