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et Chemistry\Worksheets\Rutto\"/>
    </mc:Choice>
  </mc:AlternateContent>
  <bookViews>
    <workbookView xWindow="510" yWindow="555" windowWidth="15015" windowHeight="7620" firstSheet="1" activeTab="3"/>
  </bookViews>
  <sheets>
    <sheet name="SST (UC)" sheetId="1" r:id="rId1"/>
    <sheet name="Pantoprazole Acid Stage" sheetId="7" r:id="rId2"/>
    <sheet name="Uniformity" sheetId="4" r:id="rId3"/>
    <sheet name="Pantoprazole Buffer stage" sheetId="6" r:id="rId4"/>
    <sheet name="SST (ASSAY)" sheetId="9" r:id="rId5"/>
    <sheet name="Pantoprazole  ASSAY" sheetId="8" r:id="rId6"/>
  </sheets>
  <externalReferences>
    <externalReference r:id="rId7"/>
  </externalReferences>
  <definedNames>
    <definedName name="_xlnm.Print_Area" localSheetId="5">'Pantoprazole  ASSAY'!$A$1:$H$144</definedName>
    <definedName name="_xlnm.Print_Area" localSheetId="1">'Pantoprazole Acid Stage'!$A$1:$G$134</definedName>
    <definedName name="_xlnm.Print_Area" localSheetId="3">'Pantoprazole Buffer stage'!$A$1:$G$134</definedName>
    <definedName name="_xlnm.Print_Area" localSheetId="4">'SST (ASSAY)'!$A$15:$G$62</definedName>
    <definedName name="_xlnm.Print_Area" localSheetId="0">'SST (UC)'!$A$15:$G$62</definedName>
    <definedName name="_xlnm.Print_Area" localSheetId="2">Uniformity!$A$12:$F$54</definedName>
  </definedNames>
  <calcPr calcId="152511"/>
</workbook>
</file>

<file path=xl/calcChain.xml><?xml version="1.0" encoding="utf-8"?>
<calcChain xmlns="http://schemas.openxmlformats.org/spreadsheetml/2006/main">
  <c r="B21" i="9" l="1"/>
  <c r="B53" i="9" l="1"/>
  <c r="E51" i="9"/>
  <c r="D51" i="9"/>
  <c r="C51" i="9"/>
  <c r="B51" i="9"/>
  <c r="B52" i="9" s="1"/>
  <c r="B32" i="9"/>
  <c r="B31" i="9"/>
  <c r="C140" i="8"/>
  <c r="B136" i="8"/>
  <c r="F133" i="8"/>
  <c r="E133" i="8"/>
  <c r="F132" i="8"/>
  <c r="E132" i="8"/>
  <c r="F131" i="8"/>
  <c r="E131" i="8"/>
  <c r="F130" i="8"/>
  <c r="E130" i="8"/>
  <c r="F129" i="8"/>
  <c r="E129" i="8"/>
  <c r="F128" i="8"/>
  <c r="E128" i="8"/>
  <c r="C123" i="8"/>
  <c r="B119" i="8"/>
  <c r="F116" i="8"/>
  <c r="E116" i="8"/>
  <c r="F115" i="8"/>
  <c r="E115" i="8"/>
  <c r="F114" i="8"/>
  <c r="E114" i="8"/>
  <c r="F113" i="8"/>
  <c r="E113" i="8"/>
  <c r="F112" i="8"/>
  <c r="E112" i="8"/>
  <c r="F111" i="8"/>
  <c r="F120" i="8" s="1"/>
  <c r="E111" i="8"/>
  <c r="D101" i="8"/>
  <c r="B99" i="8"/>
  <c r="D102" i="8" s="1"/>
  <c r="F96" i="8"/>
  <c r="D96" i="8"/>
  <c r="G95" i="8"/>
  <c r="E95" i="8"/>
  <c r="G94" i="8"/>
  <c r="E94" i="8"/>
  <c r="G93" i="8"/>
  <c r="E93" i="8"/>
  <c r="G92" i="8"/>
  <c r="E92" i="8"/>
  <c r="B88" i="8"/>
  <c r="D98" i="8" s="1"/>
  <c r="D99" i="8" s="1"/>
  <c r="D100" i="8" s="1"/>
  <c r="B83" i="8"/>
  <c r="B82" i="8"/>
  <c r="B84" i="8" s="1"/>
  <c r="B81" i="8"/>
  <c r="B80" i="8"/>
  <c r="C76" i="8"/>
  <c r="H71" i="8"/>
  <c r="G71" i="8"/>
  <c r="B68" i="8"/>
  <c r="B69" i="8" s="1"/>
  <c r="H67" i="8"/>
  <c r="G67" i="8"/>
  <c r="H63" i="8"/>
  <c r="G63" i="8"/>
  <c r="B57" i="8"/>
  <c r="C56" i="8"/>
  <c r="B55" i="8"/>
  <c r="B45" i="8"/>
  <c r="D48" i="8" s="1"/>
  <c r="F42" i="8"/>
  <c r="D42" i="8"/>
  <c r="G41" i="8"/>
  <c r="E41" i="8"/>
  <c r="B34" i="8"/>
  <c r="D44" i="8" s="1"/>
  <c r="B30" i="8"/>
  <c r="F44" i="8" l="1"/>
  <c r="D103" i="8"/>
  <c r="F45" i="8"/>
  <c r="F46" i="8" s="1"/>
  <c r="F118" i="8"/>
  <c r="F119" i="8" s="1"/>
  <c r="F135" i="8"/>
  <c r="F136" i="8" s="1"/>
  <c r="F98" i="8"/>
  <c r="F99" i="8" s="1"/>
  <c r="F100" i="8" s="1"/>
  <c r="D106" i="8"/>
  <c r="D45" i="8"/>
  <c r="D46" i="8" s="1"/>
  <c r="G96" i="8"/>
  <c r="E96" i="8"/>
  <c r="D49" i="8"/>
  <c r="E40" i="8"/>
  <c r="G40" i="8"/>
  <c r="D104" i="8"/>
  <c r="D105" i="8" s="1"/>
  <c r="G123" i="8"/>
  <c r="F137" i="8"/>
  <c r="C129" i="7"/>
  <c r="B125" i="7"/>
  <c r="D109" i="7" s="1"/>
  <c r="B107" i="7"/>
  <c r="F104" i="7"/>
  <c r="D104" i="7"/>
  <c r="G103" i="7"/>
  <c r="E103" i="7"/>
  <c r="B96" i="7"/>
  <c r="F106" i="7" s="1"/>
  <c r="B90" i="7"/>
  <c r="B91" i="7" s="1"/>
  <c r="C74" i="7"/>
  <c r="B67" i="7"/>
  <c r="C56" i="7"/>
  <c r="B55" i="7"/>
  <c r="B45" i="7"/>
  <c r="D48" i="7" s="1"/>
  <c r="F42" i="7"/>
  <c r="D42" i="7"/>
  <c r="G41" i="7"/>
  <c r="E41" i="7"/>
  <c r="B34" i="7"/>
  <c r="F44" i="7" s="1"/>
  <c r="F45" i="7" s="1"/>
  <c r="F46" i="7" s="1"/>
  <c r="B30" i="7"/>
  <c r="C129" i="6"/>
  <c r="B125" i="6"/>
  <c r="D109" i="6" s="1"/>
  <c r="B107" i="6"/>
  <c r="F104" i="6"/>
  <c r="D104" i="6"/>
  <c r="G103" i="6"/>
  <c r="E103" i="6"/>
  <c r="B96" i="6"/>
  <c r="D106" i="6" s="1"/>
  <c r="B90" i="6"/>
  <c r="C74" i="6"/>
  <c r="B67" i="6"/>
  <c r="C56" i="6"/>
  <c r="B55" i="6"/>
  <c r="B45" i="6"/>
  <c r="D48" i="6" s="1"/>
  <c r="F42" i="6"/>
  <c r="D42" i="6"/>
  <c r="G41" i="6"/>
  <c r="E41" i="6"/>
  <c r="B34" i="6"/>
  <c r="F44" i="6" s="1"/>
  <c r="B30" i="6"/>
  <c r="C46" i="4"/>
  <c r="B57" i="6" s="1"/>
  <c r="C45" i="4"/>
  <c r="D37" i="4"/>
  <c r="D36" i="4"/>
  <c r="D28" i="4"/>
  <c r="C19" i="4"/>
  <c r="B53" i="1"/>
  <c r="E51" i="1"/>
  <c r="D51" i="1"/>
  <c r="C51" i="1"/>
  <c r="B51" i="1"/>
  <c r="B52" i="1" s="1"/>
  <c r="B32" i="1"/>
  <c r="E30" i="1"/>
  <c r="D30" i="1"/>
  <c r="C30" i="1"/>
  <c r="B30" i="1"/>
  <c r="B31" i="1" s="1"/>
  <c r="G39" i="8" l="1"/>
  <c r="G38" i="8"/>
  <c r="E38" i="8"/>
  <c r="D29" i="4"/>
  <c r="D25" i="4"/>
  <c r="D33" i="4"/>
  <c r="D41" i="4"/>
  <c r="G140" i="8"/>
  <c r="E39" i="8"/>
  <c r="D24" i="4"/>
  <c r="D32" i="4"/>
  <c r="D40" i="4"/>
  <c r="D49" i="4"/>
  <c r="G42" i="8"/>
  <c r="D50" i="8"/>
  <c r="D50" i="4"/>
  <c r="D44" i="7"/>
  <c r="D45" i="7" s="1"/>
  <c r="D46" i="7" s="1"/>
  <c r="B57" i="7"/>
  <c r="D26" i="4"/>
  <c r="D30" i="4"/>
  <c r="D34" i="4"/>
  <c r="D38" i="4"/>
  <c r="D42" i="4"/>
  <c r="B49" i="4"/>
  <c r="D27" i="4"/>
  <c r="D31" i="4"/>
  <c r="D35" i="4"/>
  <c r="D39" i="4"/>
  <c r="D43" i="4"/>
  <c r="C49" i="4"/>
  <c r="F45" i="6"/>
  <c r="F46" i="6" s="1"/>
  <c r="F106" i="6"/>
  <c r="F107" i="7"/>
  <c r="F108" i="7" s="1"/>
  <c r="D110" i="7"/>
  <c r="D110" i="6"/>
  <c r="G39" i="7"/>
  <c r="G40" i="7"/>
  <c r="G38" i="7"/>
  <c r="D49" i="7"/>
  <c r="D106" i="7"/>
  <c r="D107" i="7" s="1"/>
  <c r="D49" i="6"/>
  <c r="B91" i="6"/>
  <c r="D107" i="6" s="1"/>
  <c r="D108" i="6" s="1"/>
  <c r="D44" i="6"/>
  <c r="D45" i="6" s="1"/>
  <c r="C50" i="4"/>
  <c r="D52" i="8" l="1"/>
  <c r="E42" i="8"/>
  <c r="G68" i="8"/>
  <c r="H68" i="8" s="1"/>
  <c r="G61" i="8"/>
  <c r="H61" i="8" s="1"/>
  <c r="G69" i="8"/>
  <c r="H69" i="8" s="1"/>
  <c r="G66" i="8"/>
  <c r="H66" i="8" s="1"/>
  <c r="G64" i="8"/>
  <c r="H64" i="8" s="1"/>
  <c r="G62" i="8"/>
  <c r="H62" i="8" s="1"/>
  <c r="G60" i="8"/>
  <c r="H60" i="8" s="1"/>
  <c r="G70" i="8"/>
  <c r="H70" i="8" s="1"/>
  <c r="D51" i="8"/>
  <c r="G65" i="8"/>
  <c r="H65" i="8" s="1"/>
  <c r="E40" i="7"/>
  <c r="E42" i="7" s="1"/>
  <c r="E38" i="7"/>
  <c r="E39" i="7"/>
  <c r="F107" i="6"/>
  <c r="F108" i="6" s="1"/>
  <c r="G39" i="6"/>
  <c r="G38" i="6"/>
  <c r="G40" i="6"/>
  <c r="D111" i="7"/>
  <c r="G102" i="7"/>
  <c r="G101" i="7"/>
  <c r="G100" i="7"/>
  <c r="D108" i="7"/>
  <c r="E102" i="7"/>
  <c r="E100" i="7"/>
  <c r="E101" i="7"/>
  <c r="D111" i="6"/>
  <c r="E102" i="6"/>
  <c r="E101" i="6"/>
  <c r="E100" i="6"/>
  <c r="G42" i="7"/>
  <c r="D46" i="6"/>
  <c r="E39" i="6"/>
  <c r="E40" i="6"/>
  <c r="E38" i="6"/>
  <c r="D50" i="7" l="1"/>
  <c r="E68" i="7" s="1"/>
  <c r="D52" i="7"/>
  <c r="H72" i="8"/>
  <c r="H74" i="8"/>
  <c r="G102" i="6"/>
  <c r="G42" i="6"/>
  <c r="G101" i="6"/>
  <c r="D112" i="6" s="1"/>
  <c r="G100" i="6"/>
  <c r="G104" i="7"/>
  <c r="E104" i="7"/>
  <c r="D114" i="7"/>
  <c r="D112" i="7"/>
  <c r="E104" i="6"/>
  <c r="E64" i="7"/>
  <c r="E65" i="7"/>
  <c r="D52" i="6"/>
  <c r="E42" i="6"/>
  <c r="D50" i="6"/>
  <c r="E62" i="7" l="1"/>
  <c r="E67" i="7"/>
  <c r="E59" i="7"/>
  <c r="E66" i="7"/>
  <c r="G66" i="7" s="1"/>
  <c r="D51" i="7"/>
  <c r="E63" i="7"/>
  <c r="E61" i="7"/>
  <c r="E60" i="7"/>
  <c r="E70" i="7" s="1"/>
  <c r="E71" i="7" s="1"/>
  <c r="H73" i="8"/>
  <c r="G76" i="8"/>
  <c r="D114" i="6"/>
  <c r="G104" i="6"/>
  <c r="D51" i="6"/>
  <c r="E67" i="6"/>
  <c r="G67" i="6" s="1"/>
  <c r="E64" i="6"/>
  <c r="E61" i="6"/>
  <c r="E63" i="6"/>
  <c r="E68" i="6"/>
  <c r="E65" i="6"/>
  <c r="E62" i="6"/>
  <c r="E60" i="6"/>
  <c r="E66" i="6"/>
  <c r="E59" i="6"/>
  <c r="D113" i="7"/>
  <c r="E120" i="7"/>
  <c r="F120" i="7" s="1"/>
  <c r="E122" i="7"/>
  <c r="F122" i="7" s="1"/>
  <c r="E119" i="7"/>
  <c r="F119" i="7" s="1"/>
  <c r="E118" i="7"/>
  <c r="F118" i="7" s="1"/>
  <c r="E121" i="7"/>
  <c r="F121" i="7" s="1"/>
  <c r="E117" i="7"/>
  <c r="F117" i="7" s="1"/>
  <c r="E122" i="6"/>
  <c r="F122" i="6" s="1"/>
  <c r="E117" i="6"/>
  <c r="F117" i="6" s="1"/>
  <c r="E120" i="6"/>
  <c r="F120" i="6" s="1"/>
  <c r="E118" i="6"/>
  <c r="F118" i="6" s="1"/>
  <c r="D113" i="6"/>
  <c r="E119" i="6"/>
  <c r="F119" i="6" s="1"/>
  <c r="E121" i="6"/>
  <c r="F121" i="6" s="1"/>
  <c r="G63" i="7"/>
  <c r="G61" i="7"/>
  <c r="G60" i="7"/>
  <c r="G68" i="7"/>
  <c r="G65" i="7"/>
  <c r="G64" i="7"/>
  <c r="G62" i="7"/>
  <c r="G67" i="7"/>
  <c r="G59" i="7"/>
  <c r="E72" i="7"/>
  <c r="G66" i="6" l="1"/>
  <c r="G68" i="6"/>
  <c r="G60" i="6"/>
  <c r="G63" i="6"/>
  <c r="G62" i="6"/>
  <c r="G61" i="6"/>
  <c r="G59" i="6"/>
  <c r="E72" i="6"/>
  <c r="E70" i="6"/>
  <c r="F67" i="6" s="1"/>
  <c r="G65" i="6"/>
  <c r="G64" i="6"/>
  <c r="F64" i="6"/>
  <c r="F126" i="7"/>
  <c r="F124" i="7"/>
  <c r="G129" i="7" s="1"/>
  <c r="F61" i="7"/>
  <c r="F67" i="7"/>
  <c r="F68" i="7"/>
  <c r="F64" i="7"/>
  <c r="F63" i="7"/>
  <c r="F66" i="7"/>
  <c r="F59" i="7"/>
  <c r="F62" i="7"/>
  <c r="F65" i="7"/>
  <c r="F126" i="6"/>
  <c r="F124" i="6"/>
  <c r="G129" i="6" s="1"/>
  <c r="G70" i="7"/>
  <c r="C81" i="7"/>
  <c r="G72" i="7"/>
  <c r="F60" i="7"/>
  <c r="F59" i="6" l="1"/>
  <c r="F68" i="6"/>
  <c r="F65" i="6"/>
  <c r="F63" i="6"/>
  <c r="E71" i="6"/>
  <c r="F61" i="6"/>
  <c r="F62" i="6"/>
  <c r="F60" i="6"/>
  <c r="F66" i="6"/>
  <c r="G72" i="6"/>
  <c r="C81" i="6"/>
  <c r="G70" i="6"/>
  <c r="G71" i="6" s="1"/>
  <c r="F125" i="7"/>
  <c r="F70" i="7"/>
  <c r="F71" i="7" s="1"/>
  <c r="F125" i="6"/>
  <c r="F72" i="7"/>
  <c r="C82" i="7"/>
  <c r="G71" i="7"/>
  <c r="C79" i="7"/>
  <c r="G74" i="7"/>
  <c r="F72" i="6" l="1"/>
  <c r="F70" i="6"/>
  <c r="F71" i="6" s="1"/>
  <c r="G74" i="6"/>
  <c r="C79" i="6"/>
  <c r="C82" i="6"/>
  <c r="C83" i="7"/>
  <c r="C83" i="6" l="1"/>
</calcChain>
</file>

<file path=xl/sharedStrings.xml><?xml version="1.0" encoding="utf-8"?>
<sst xmlns="http://schemas.openxmlformats.org/spreadsheetml/2006/main" count="623" uniqueCount="145">
  <si>
    <t>HPLC System Suitability Report</t>
  </si>
  <si>
    <t>Analysis Data</t>
  </si>
  <si>
    <t>Assay</t>
  </si>
  <si>
    <t>Sample(s)</t>
  </si>
  <si>
    <t>Reference Substance:</t>
  </si>
  <si>
    <t>PANTONIX TABLE 20 MG</t>
  </si>
  <si>
    <t>% age Purity:</t>
  </si>
  <si>
    <t>NDQD2016061202</t>
  </si>
  <si>
    <t>Weight (mg):</t>
  </si>
  <si>
    <t>Pantoprazole Sodium Sesquihydrate</t>
  </si>
  <si>
    <t>Standard Conc (mg/mL):</t>
  </si>
  <si>
    <t>Each tablet contains Pantoprazole Sodium  20 mg</t>
  </si>
  <si>
    <t>2016-06-24 11:52:58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</si>
  <si>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</si>
  <si>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</si>
  <si>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</si>
  <si>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</si>
  <si>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</si>
  <si>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</si>
  <si>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</si>
  <si>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</si>
  <si>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</si>
  <si>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</si>
  <si>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</si>
  <si>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</si>
  <si>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</si>
  <si>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</si>
  <si>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</si>
  <si>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</si>
  <si>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</si>
  <si>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</si>
  <si>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</si>
  <si>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</si>
  <si>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</si>
  <si>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</si>
  <si>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</si>
  <si>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</si>
  <si>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</si>
  <si>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</si>
  <si>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</si>
  <si>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</si>
  <si>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</si>
  <si>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</si>
  <si>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</si>
  <si>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</si>
  <si>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</si>
  <si>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</si>
  <si>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</si>
  <si>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</si>
  <si>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</si>
  <si>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</si>
  <si>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</si>
  <si>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</si>
  <si>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</si>
  <si>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</si>
  <si>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</si>
  <si>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</si>
  <si>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</si>
  <si>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</si>
  <si>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</si>
  <si>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</si>
  <si>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</si>
  <si>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</si>
  <si>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</si>
  <si>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</si>
  <si>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</si>
  <si>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</si>
  <si>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</si>
  <si>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</si>
  <si>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</si>
  <si>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</si>
  <si>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</si>
  <si>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</si>
  <si>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</si>
  <si>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</si>
  <si>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</si>
  <si>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</si>
  <si>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</si>
  <si>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</si>
  <si>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Initial Sample dilution (mL):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</si>
  <si>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</si>
  <si>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</si>
  <si>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</si>
  <si>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</si>
  <si>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</si>
  <si>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</si>
  <si>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</si>
  <si>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</si>
  <si>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</si>
  <si>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Comment</t>
  </si>
  <si>
    <t xml:space="preserve">The content of </t>
  </si>
  <si>
    <t xml:space="preserve">in the sample as a percentage of the stated  label claim is </t>
  </si>
  <si>
    <t>Determination of Active Ingredient Dissolved</t>
  </si>
  <si>
    <t>Medium Volume (mL):</t>
  </si>
  <si>
    <t>Amt Released (mg):</t>
  </si>
  <si>
    <t>%age Released:</t>
  </si>
  <si>
    <t xml:space="preserve">The amount  of </t>
  </si>
  <si>
    <t xml:space="preserve">dissolved as a percentage of the stated  label claim is 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</si>
  <si>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</si>
  <si>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</si>
  <si>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</si>
  <si>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</si>
  <si>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</si>
  <si>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</si>
  <si>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Determination of the Acceptance Value (AV)</t>
  </si>
  <si>
    <t>Calculation of acceptance value (AV)</t>
  </si>
  <si>
    <t>Average</t>
  </si>
  <si>
    <t>k</t>
  </si>
  <si>
    <t>s</t>
  </si>
  <si>
    <t xml:space="preserve">M </t>
  </si>
  <si>
    <r>
      <t>AV (</t>
    </r>
    <r>
      <rPr>
        <sz val="14"/>
        <color rgb="FF000000"/>
        <rFont val="Calibri"/>
      </rPr>
      <t>≤</t>
    </r>
    <r>
      <rPr>
        <sz val="14"/>
        <color rgb="FF000000"/>
        <rFont val="Book Antiqua"/>
      </rPr>
      <t xml:space="preserve"> 15)</t>
    </r>
  </si>
  <si>
    <t>DISSOLUTION:</t>
  </si>
  <si>
    <t>If correction for water content is not needed please enter 0</t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</si>
  <si>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</si>
  <si>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</si>
  <si>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tablet No.</t>
  </si>
  <si>
    <t>Uniformity of Weight Test Report</t>
  </si>
  <si>
    <t>Uniformity of weight</t>
  </si>
  <si>
    <t>Tablet weight (mg)</t>
  </si>
  <si>
    <t>% Deviation</t>
  </si>
  <si>
    <t>Total</t>
  </si>
  <si>
    <t>% Deviation from mean</t>
  </si>
  <si>
    <t>Each Tablet contains</t>
  </si>
  <si>
    <t>Average Tablet Content Weight (mg):</t>
  </si>
  <si>
    <t xml:space="preserve">Pantoprazole </t>
  </si>
  <si>
    <t>Each tablet contains Pantoprazole Sodium 20mg</t>
  </si>
  <si>
    <t>RUTTO/JOYFRIDA</t>
  </si>
  <si>
    <t>28/06/2016</t>
  </si>
  <si>
    <t>P11-2</t>
  </si>
  <si>
    <t>Each Capsule/Tablet contains</t>
  </si>
  <si>
    <t>Average Capsule/Tablet Content Weight (mg):</t>
  </si>
  <si>
    <t>Powder Weight (mg)</t>
  </si>
  <si>
    <t>Determined Amt (mg)</t>
  </si>
  <si>
    <t>% Assay</t>
  </si>
  <si>
    <t>Assay Smp A</t>
  </si>
  <si>
    <t>Assay Smp B</t>
  </si>
  <si>
    <t>Assay Smp C</t>
  </si>
  <si>
    <t>Desired Sample Weight (mg):</t>
  </si>
  <si>
    <t>Average Normalised Peak Area:</t>
  </si>
  <si>
    <t>Analysis Data: Acid Stage</t>
  </si>
  <si>
    <t>Capsule No.</t>
  </si>
  <si>
    <t>Comment:</t>
  </si>
  <si>
    <t>Analysis Data: Buffer Stage</t>
  </si>
  <si>
    <t>Pantoprazole sodium sesquihydrate</t>
  </si>
  <si>
    <t>The RSD of the peak areas for six replicate injections of  SST Std is NMT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</si>
</sst>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000"/>
    <numFmt numFmtId="170" formatCode="0.0\ &quot;%&quot;"/>
    <numFmt numFmtId="171" formatCode="[$-409]d/mmm/yy;@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sz val="20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vertAlign val="superscript"/>
      <sz val="14"/>
      <color rgb="FF000000"/>
      <name val="Book Antiqua"/>
    </font>
    <font>
      <sz val="14"/>
      <color rgb="FF000000"/>
      <name val="Calibri"/>
    </font>
    <font>
      <sz val="10"/>
      <color rgb="FF000000"/>
      <name val="Arial"/>
    </font>
    <font>
      <b/>
      <u/>
      <sz val="16"/>
      <color rgb="FF000000"/>
      <name val="Book Antiqua"/>
    </font>
    <font>
      <b/>
      <sz val="14"/>
      <color rgb="FF000000"/>
      <name val="Calibri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23" fillId="2" borderId="0"/>
    <xf numFmtId="0" fontId="23" fillId="2" borderId="0"/>
  </cellStyleXfs>
  <cellXfs count="56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9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1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1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71" fontId="6" fillId="2" borderId="0" xfId="0" applyNumberFormat="1" applyFont="1" applyFill="1"/>
    <xf numFmtId="169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59" xfId="0" applyNumberFormat="1" applyFont="1" applyFill="1" applyBorder="1" applyAlignment="1">
      <alignment horizontal="center" vertical="center"/>
    </xf>
    <xf numFmtId="0" fontId="6" fillId="2" borderId="59" xfId="0" applyFont="1" applyFill="1" applyBorder="1" applyAlignment="1">
      <alignment horizontal="right" vertical="center"/>
    </xf>
    <xf numFmtId="169" fontId="6" fillId="2" borderId="59" xfId="0" applyNumberFormat="1" applyFont="1" applyFill="1" applyBorder="1" applyAlignment="1">
      <alignment horizontal="center" vertical="center"/>
    </xf>
    <xf numFmtId="164" fontId="5" fillId="2" borderId="59" xfId="0" applyNumberFormat="1" applyFont="1" applyFill="1" applyBorder="1" applyAlignment="1">
      <alignment horizontal="center" vertical="center"/>
    </xf>
    <xf numFmtId="0" fontId="5" fillId="2" borderId="59" xfId="0" applyFont="1" applyFill="1" applyBorder="1" applyAlignment="1">
      <alignment horizontal="center" wrapText="1"/>
    </xf>
    <xf numFmtId="164" fontId="5" fillId="2" borderId="59" xfId="0" applyNumberFormat="1" applyFont="1" applyFill="1" applyBorder="1" applyAlignment="1">
      <alignment horizontal="center" wrapText="1"/>
    </xf>
    <xf numFmtId="10" fontId="6" fillId="2" borderId="36" xfId="0" applyNumberFormat="1" applyFont="1" applyFill="1" applyBorder="1" applyAlignment="1">
      <alignment horizontal="center"/>
    </xf>
    <xf numFmtId="10" fontId="6" fillId="2" borderId="37" xfId="0" applyNumberFormat="1" applyFont="1" applyFill="1" applyBorder="1" applyAlignment="1">
      <alignment horizontal="center"/>
    </xf>
    <xf numFmtId="10" fontId="6" fillId="2" borderId="38" xfId="0" applyNumberFormat="1" applyFont="1" applyFill="1" applyBorder="1" applyAlignment="1">
      <alignment horizontal="center"/>
    </xf>
    <xf numFmtId="0" fontId="4" fillId="2" borderId="0" xfId="0" applyFont="1" applyFill="1"/>
    <xf numFmtId="0" fontId="20" fillId="2" borderId="0" xfId="0" applyFont="1" applyFill="1" applyAlignment="1">
      <alignment wrapText="1"/>
    </xf>
    <xf numFmtId="0" fontId="5" fillId="2" borderId="59" xfId="0" applyFont="1" applyFill="1" applyBorder="1" applyAlignment="1">
      <alignment horizontal="center" vertical="center"/>
    </xf>
    <xf numFmtId="165" fontId="5" fillId="2" borderId="32" xfId="0" applyNumberFormat="1" applyFont="1" applyFill="1" applyBorder="1" applyAlignment="1">
      <alignment horizontal="center"/>
    </xf>
    <xf numFmtId="165" fontId="5" fillId="2" borderId="35" xfId="0" applyNumberFormat="1" applyFont="1" applyFill="1" applyBorder="1" applyAlignment="1">
      <alignment horizontal="center"/>
    </xf>
    <xf numFmtId="2" fontId="6" fillId="3" borderId="37" xfId="0" applyNumberFormat="1" applyFont="1" applyFill="1" applyBorder="1" applyProtection="1">
      <protection locked="0"/>
    </xf>
    <xf numFmtId="2" fontId="6" fillId="3" borderId="38" xfId="0" applyNumberFormat="1" applyFont="1" applyFill="1" applyBorder="1" applyProtection="1">
      <protection locked="0"/>
    </xf>
    <xf numFmtId="171" fontId="6" fillId="2" borderId="0" xfId="0" applyNumberFormat="1" applyFont="1" applyFill="1" applyAlignment="1">
      <alignment horizontal="center"/>
    </xf>
    <xf numFmtId="0" fontId="10" fillId="3" borderId="0" xfId="0" applyFont="1" applyFill="1" applyAlignment="1" applyProtection="1">
      <alignment horizontal="left" vertical="center"/>
      <protection locked="0"/>
    </xf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17" fillId="3" borderId="0" xfId="0" applyFont="1" applyFill="1" applyProtection="1">
      <protection locked="0"/>
    </xf>
    <xf numFmtId="0" fontId="8" fillId="3" borderId="0" xfId="0" applyFont="1" applyFill="1" applyProtection="1">
      <protection locked="0"/>
    </xf>
    <xf numFmtId="166" fontId="17" fillId="3" borderId="0" xfId="0" applyNumberFormat="1" applyFont="1" applyFill="1" applyAlignment="1" applyProtection="1">
      <alignment horizontal="left"/>
      <protection locked="0"/>
    </xf>
    <xf numFmtId="0" fontId="17" fillId="2" borderId="0" xfId="0" applyFont="1" applyFill="1"/>
    <xf numFmtId="166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7" fillId="3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0" fontId="9" fillId="2" borderId="0" xfId="0" applyFont="1" applyFill="1" applyAlignment="1">
      <alignment horizontal="center"/>
    </xf>
    <xf numFmtId="0" fontId="11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5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22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0" fillId="3" borderId="20" xfId="0" applyFont="1" applyFill="1" applyBorder="1" applyAlignment="1" applyProtection="1">
      <alignment horizontal="center"/>
      <protection locked="0"/>
    </xf>
    <xf numFmtId="168" fontId="8" fillId="2" borderId="17" xfId="0" applyNumberFormat="1" applyFont="1" applyFill="1" applyBorder="1" applyAlignment="1">
      <alignment horizontal="center"/>
    </xf>
    <xf numFmtId="168" fontId="8" fillId="2" borderId="18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8" fontId="8" fillId="2" borderId="21" xfId="0" applyNumberFormat="1" applyFont="1" applyFill="1" applyBorder="1" applyAlignment="1">
      <alignment horizontal="center"/>
    </xf>
    <xf numFmtId="168" fontId="8" fillId="2" borderId="22" xfId="0" applyNumberFormat="1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24" xfId="0" applyFont="1" applyFill="1" applyBorder="1" applyAlignment="1" applyProtection="1">
      <alignment horizontal="center"/>
      <protection locked="0"/>
    </xf>
    <xf numFmtId="168" fontId="8" fillId="2" borderId="25" xfId="0" applyNumberFormat="1" applyFont="1" applyFill="1" applyBorder="1" applyAlignment="1">
      <alignment horizontal="center"/>
    </xf>
    <xf numFmtId="168" fontId="8" fillId="2" borderId="26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right"/>
    </xf>
    <xf numFmtId="1" fontId="9" fillId="6" borderId="29" xfId="0" applyNumberFormat="1" applyFont="1" applyFill="1" applyBorder="1" applyAlignment="1">
      <alignment horizontal="center"/>
    </xf>
    <xf numFmtId="168" fontId="9" fillId="6" borderId="28" xfId="0" applyNumberFormat="1" applyFont="1" applyFill="1" applyBorder="1" applyAlignment="1">
      <alignment horizontal="center"/>
    </xf>
    <xf numFmtId="168" fontId="9" fillId="6" borderId="30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0" fontId="10" fillId="3" borderId="32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11" xfId="0" applyFont="1" applyFill="1" applyBorder="1" applyAlignment="1">
      <alignment horizontal="right"/>
    </xf>
    <xf numFmtId="2" fontId="8" fillId="6" borderId="34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30" xfId="0" applyFont="1" applyFill="1" applyBorder="1" applyAlignment="1">
      <alignment horizontal="center"/>
    </xf>
    <xf numFmtId="2" fontId="8" fillId="7" borderId="34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5" xfId="0" applyNumberFormat="1" applyFont="1" applyFill="1" applyBorder="1" applyAlignment="1">
      <alignment horizontal="center"/>
    </xf>
    <xf numFmtId="0" fontId="8" fillId="2" borderId="54" xfId="0" applyFont="1" applyFill="1" applyBorder="1" applyAlignment="1">
      <alignment horizontal="right"/>
    </xf>
    <xf numFmtId="0" fontId="10" fillId="3" borderId="34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20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2" fontId="8" fillId="6" borderId="38" xfId="0" applyNumberFormat="1" applyFont="1" applyFill="1" applyBorder="1" applyAlignment="1">
      <alignment horizontal="center"/>
    </xf>
    <xf numFmtId="168" fontId="9" fillId="7" borderId="36" xfId="0" applyNumberFormat="1" applyFont="1" applyFill="1" applyBorder="1" applyAlignment="1">
      <alignment horizontal="center"/>
    </xf>
    <xf numFmtId="168" fontId="8" fillId="2" borderId="0" xfId="0" applyNumberFormat="1" applyFont="1" applyFill="1" applyAlignment="1">
      <alignment horizontal="center"/>
    </xf>
    <xf numFmtId="10" fontId="8" fillId="6" borderId="34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8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10" fillId="3" borderId="0" xfId="0" applyFont="1" applyFill="1" applyAlignment="1" applyProtection="1">
      <alignment horizontal="center"/>
      <protection locked="0"/>
    </xf>
    <xf numFmtId="0" fontId="4" fillId="2" borderId="0" xfId="0" applyFont="1" applyFill="1"/>
    <xf numFmtId="0" fontId="6" fillId="2" borderId="0" xfId="0" applyFont="1" applyFill="1"/>
    <xf numFmtId="0" fontId="9" fillId="2" borderId="55" xfId="0" applyFont="1" applyFill="1" applyBorder="1" applyAlignment="1">
      <alignment horizontal="center"/>
    </xf>
    <xf numFmtId="0" fontId="9" fillId="7" borderId="45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9" fillId="7" borderId="46" xfId="0" applyFont="1" applyFill="1" applyBorder="1" applyAlignment="1">
      <alignment horizontal="center" wrapText="1"/>
    </xf>
    <xf numFmtId="0" fontId="9" fillId="7" borderId="13" xfId="0" applyFont="1" applyFill="1" applyBorder="1" applyAlignment="1">
      <alignment horizontal="center" wrapText="1"/>
    </xf>
    <xf numFmtId="0" fontId="8" fillId="2" borderId="20" xfId="0" applyFont="1" applyFill="1" applyBorder="1" applyAlignment="1">
      <alignment horizontal="center"/>
    </xf>
    <xf numFmtId="2" fontId="8" fillId="2" borderId="17" xfId="0" applyNumberFormat="1" applyFont="1" applyFill="1" applyBorder="1" applyAlignment="1">
      <alignment horizontal="center"/>
    </xf>
    <xf numFmtId="2" fontId="8" fillId="2" borderId="4" xfId="0" applyNumberFormat="1" applyFont="1" applyFill="1" applyBorder="1" applyAlignment="1">
      <alignment horizontal="center"/>
    </xf>
    <xf numFmtId="2" fontId="8" fillId="2" borderId="19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2" fontId="8" fillId="2" borderId="21" xfId="0" applyNumberFormat="1" applyFont="1" applyFill="1" applyBorder="1" applyAlignment="1">
      <alignment horizontal="center"/>
    </xf>
    <xf numFmtId="2" fontId="8" fillId="2" borderId="3" xfId="0" applyNumberFormat="1" applyFont="1" applyFill="1" applyBorder="1" applyAlignment="1">
      <alignment horizontal="center"/>
    </xf>
    <xf numFmtId="2" fontId="8" fillId="2" borderId="15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center"/>
    </xf>
    <xf numFmtId="2" fontId="8" fillId="2" borderId="28" xfId="0" applyNumberFormat="1" applyFont="1" applyFill="1" applyBorder="1" applyAlignment="1">
      <alignment horizontal="center"/>
    </xf>
    <xf numFmtId="2" fontId="8" fillId="2" borderId="56" xfId="0" applyNumberFormat="1" applyFont="1" applyFill="1" applyBorder="1" applyAlignment="1">
      <alignment horizontal="center"/>
    </xf>
    <xf numFmtId="2" fontId="8" fillId="2" borderId="40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5" xfId="0" applyFont="1" applyFill="1" applyBorder="1"/>
    <xf numFmtId="0" fontId="8" fillId="2" borderId="14" xfId="0" applyFont="1" applyFill="1" applyBorder="1" applyAlignment="1">
      <alignment horizontal="center"/>
    </xf>
    <xf numFmtId="10" fontId="9" fillId="2" borderId="0" xfId="0" applyNumberFormat="1" applyFont="1" applyFill="1" applyAlignment="1">
      <alignment horizontal="center"/>
    </xf>
    <xf numFmtId="2" fontId="9" fillId="5" borderId="33" xfId="0" applyNumberFormat="1" applyFont="1" applyFill="1" applyBorder="1" applyAlignment="1">
      <alignment horizontal="center"/>
    </xf>
    <xf numFmtId="2" fontId="10" fillId="5" borderId="33" xfId="0" applyNumberFormat="1" applyFont="1" applyFill="1" applyBorder="1" applyAlignment="1">
      <alignment horizontal="center"/>
    </xf>
    <xf numFmtId="10" fontId="9" fillId="6" borderId="33" xfId="0" applyNumberFormat="1" applyFont="1" applyFill="1" applyBorder="1" applyAlignment="1">
      <alignment horizontal="center"/>
    </xf>
    <xf numFmtId="10" fontId="10" fillId="6" borderId="33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center"/>
    </xf>
    <xf numFmtId="10" fontId="9" fillId="2" borderId="9" xfId="0" applyNumberFormat="1" applyFont="1" applyFill="1" applyBorder="1" applyAlignment="1">
      <alignment horizontal="center"/>
    </xf>
    <xf numFmtId="2" fontId="9" fillId="5" borderId="57" xfId="0" applyNumberFormat="1" applyFont="1" applyFill="1" applyBorder="1" applyAlignment="1">
      <alignment horizontal="center"/>
    </xf>
    <xf numFmtId="2" fontId="10" fillId="5" borderId="57" xfId="0" applyNumberFormat="1" applyFont="1" applyFill="1" applyBorder="1" applyAlignment="1">
      <alignment horizontal="center"/>
    </xf>
    <xf numFmtId="0" fontId="8" fillId="2" borderId="0" xfId="0" applyFont="1" applyFill="1"/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70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65" fontId="9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8" fillId="2" borderId="1" xfId="0" applyFont="1" applyFill="1" applyBorder="1" applyAlignment="1">
      <alignment horizontal="right"/>
    </xf>
    <xf numFmtId="2" fontId="8" fillId="2" borderId="1" xfId="0" applyNumberFormat="1" applyFont="1" applyFill="1" applyBorder="1" applyAlignment="1">
      <alignment horizontal="center"/>
    </xf>
    <xf numFmtId="0" fontId="17" fillId="3" borderId="1" xfId="0" applyFont="1" applyFill="1" applyBorder="1" applyAlignment="1" applyProtection="1">
      <alignment horizontal="center"/>
      <protection locked="0"/>
    </xf>
    <xf numFmtId="1" fontId="9" fillId="6" borderId="1" xfId="0" applyNumberFormat="1" applyFont="1" applyFill="1" applyBorder="1" applyAlignment="1">
      <alignment horizontal="center"/>
    </xf>
    <xf numFmtId="0" fontId="9" fillId="2" borderId="0" xfId="0" applyFont="1" applyFill="1" applyAlignment="1" applyProtection="1">
      <alignment horizontal="center"/>
      <protection locked="0"/>
    </xf>
    <xf numFmtId="0" fontId="11" fillId="2" borderId="0" xfId="0" applyFont="1" applyFill="1"/>
    <xf numFmtId="0" fontId="12" fillId="2" borderId="0" xfId="0" applyFont="1" applyFill="1"/>
    <xf numFmtId="0" fontId="10" fillId="3" borderId="13" xfId="0" applyFont="1" applyFill="1" applyBorder="1" applyAlignment="1" applyProtection="1">
      <alignment horizontal="center"/>
      <protection locked="0"/>
    </xf>
    <xf numFmtId="0" fontId="9" fillId="2" borderId="41" xfId="0" applyFont="1" applyFill="1" applyBorder="1" applyAlignment="1">
      <alignment horizontal="center"/>
    </xf>
    <xf numFmtId="0" fontId="9" fillId="2" borderId="42" xfId="0" applyFont="1" applyFill="1" applyBorder="1" applyAlignment="1">
      <alignment horizontal="center"/>
    </xf>
    <xf numFmtId="0" fontId="10" fillId="3" borderId="15" xfId="0" applyFont="1" applyFill="1" applyBorder="1" applyAlignment="1" applyProtection="1">
      <alignment horizontal="center"/>
      <protection locked="0"/>
    </xf>
    <xf numFmtId="168" fontId="8" fillId="2" borderId="4" xfId="0" applyNumberFormat="1" applyFont="1" applyFill="1" applyBorder="1" applyAlignment="1">
      <alignment horizontal="center"/>
    </xf>
    <xf numFmtId="0" fontId="10" fillId="3" borderId="43" xfId="0" applyFont="1" applyFill="1" applyBorder="1" applyAlignment="1" applyProtection="1">
      <alignment horizontal="center"/>
      <protection locked="0"/>
    </xf>
    <xf numFmtId="168" fontId="8" fillId="2" borderId="3" xfId="0" applyNumberFormat="1" applyFont="1" applyFill="1" applyBorder="1" applyAlignment="1">
      <alignment horizontal="center"/>
    </xf>
    <xf numFmtId="168" fontId="10" fillId="3" borderId="0" xfId="0" applyNumberFormat="1" applyFont="1" applyFill="1" applyAlignment="1" applyProtection="1">
      <alignment horizontal="center"/>
      <protection locked="0"/>
    </xf>
    <xf numFmtId="168" fontId="8" fillId="2" borderId="5" xfId="0" applyNumberFormat="1" applyFont="1" applyFill="1" applyBorder="1" applyAlignment="1">
      <alignment horizontal="center"/>
    </xf>
    <xf numFmtId="168" fontId="10" fillId="3" borderId="7" xfId="0" applyNumberFormat="1" applyFont="1" applyFill="1" applyBorder="1" applyAlignment="1" applyProtection="1">
      <alignment horizontal="center"/>
      <protection locked="0"/>
    </xf>
    <xf numFmtId="168" fontId="9" fillId="6" borderId="44" xfId="0" applyNumberFormat="1" applyFont="1" applyFill="1" applyBorder="1" applyAlignment="1">
      <alignment horizontal="center"/>
    </xf>
    <xf numFmtId="168" fontId="9" fillId="6" borderId="38" xfId="0" applyNumberFormat="1" applyFont="1" applyFill="1" applyBorder="1" applyAlignment="1">
      <alignment horizontal="center"/>
    </xf>
    <xf numFmtId="0" fontId="10" fillId="3" borderId="31" xfId="0" applyFont="1" applyFill="1" applyBorder="1" applyAlignment="1" applyProtection="1">
      <alignment horizontal="center"/>
      <protection locked="0"/>
    </xf>
    <xf numFmtId="2" fontId="8" fillId="6" borderId="33" xfId="0" applyNumberFormat="1" applyFont="1" applyFill="1" applyBorder="1" applyAlignment="1">
      <alignment horizontal="center"/>
    </xf>
    <xf numFmtId="2" fontId="8" fillId="7" borderId="33" xfId="0" applyNumberFormat="1" applyFont="1" applyFill="1" applyBorder="1" applyAlignment="1">
      <alignment horizontal="center"/>
    </xf>
    <xf numFmtId="0" fontId="2" fillId="2" borderId="0" xfId="0" applyFont="1" applyFill="1"/>
    <xf numFmtId="0" fontId="8" fillId="2" borderId="16" xfId="0" applyFont="1" applyFill="1" applyBorder="1" applyAlignment="1">
      <alignment horizontal="right"/>
    </xf>
    <xf numFmtId="169" fontId="8" fillId="7" borderId="33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27" xfId="0" applyFont="1" applyFill="1" applyBorder="1" applyAlignment="1">
      <alignment horizontal="right"/>
    </xf>
    <xf numFmtId="2" fontId="8" fillId="7" borderId="18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68" fontId="9" fillId="7" borderId="3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10" fontId="9" fillId="6" borderId="34" xfId="0" applyNumberFormat="1" applyFont="1" applyFill="1" applyBorder="1" applyAlignment="1">
      <alignment horizontal="center"/>
    </xf>
    <xf numFmtId="0" fontId="8" fillId="2" borderId="35" xfId="0" applyFont="1" applyFill="1" applyBorder="1" applyAlignment="1">
      <alignment horizontal="right"/>
    </xf>
    <xf numFmtId="0" fontId="9" fillId="7" borderId="35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45" xfId="0" applyFont="1" applyFill="1" applyBorder="1" applyAlignment="1">
      <alignment horizontal="center"/>
    </xf>
    <xf numFmtId="0" fontId="9" fillId="2" borderId="46" xfId="0" applyFont="1" applyFill="1" applyBorder="1"/>
    <xf numFmtId="0" fontId="9" fillId="2" borderId="13" xfId="0" applyFont="1" applyFill="1" applyBorder="1" applyAlignment="1">
      <alignment horizontal="center" wrapText="1"/>
    </xf>
    <xf numFmtId="168" fontId="10" fillId="3" borderId="21" xfId="0" applyNumberFormat="1" applyFont="1" applyFill="1" applyBorder="1" applyAlignment="1" applyProtection="1">
      <alignment horizontal="center"/>
      <protection locked="0"/>
    </xf>
    <xf numFmtId="2" fontId="8" fillId="2" borderId="17" xfId="0" applyNumberFormat="1" applyFont="1" applyFill="1" applyBorder="1" applyAlignment="1">
      <alignment horizontal="center"/>
    </xf>
    <xf numFmtId="10" fontId="8" fillId="2" borderId="18" xfId="0" applyNumberFormat="1" applyFont="1" applyFill="1" applyBorder="1" applyAlignment="1">
      <alignment horizontal="center"/>
    </xf>
    <xf numFmtId="2" fontId="8" fillId="2" borderId="21" xfId="0" applyNumberFormat="1" applyFont="1" applyFill="1" applyBorder="1" applyAlignment="1">
      <alignment horizontal="center"/>
    </xf>
    <xf numFmtId="10" fontId="8" fillId="2" borderId="22" xfId="0" applyNumberFormat="1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168" fontId="10" fillId="3" borderId="25" xfId="0" applyNumberFormat="1" applyFont="1" applyFill="1" applyBorder="1" applyAlignment="1" applyProtection="1">
      <alignment horizontal="center"/>
      <protection locked="0"/>
    </xf>
    <xf numFmtId="2" fontId="8" fillId="2" borderId="25" xfId="0" applyNumberFormat="1" applyFont="1" applyFill="1" applyBorder="1" applyAlignment="1">
      <alignment horizontal="center"/>
    </xf>
    <xf numFmtId="10" fontId="8" fillId="2" borderId="2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168" fontId="8" fillId="2" borderId="2" xfId="0" applyNumberFormat="1" applyFont="1" applyFill="1" applyBorder="1" applyAlignment="1">
      <alignment horizontal="right"/>
    </xf>
    <xf numFmtId="10" fontId="10" fillId="7" borderId="33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8" fillId="2" borderId="14" xfId="0" applyFont="1" applyFill="1" applyBorder="1"/>
    <xf numFmtId="0" fontId="8" fillId="2" borderId="6" xfId="0" applyFont="1" applyFill="1" applyBorder="1"/>
    <xf numFmtId="0" fontId="8" fillId="2" borderId="39" xfId="0" applyFont="1" applyFill="1" applyBorder="1"/>
    <xf numFmtId="0" fontId="8" fillId="2" borderId="47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0" fontId="10" fillId="7" borderId="35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9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9" fillId="2" borderId="10" xfId="0" applyFont="1" applyFill="1" applyBorder="1" applyAlignment="1">
      <alignment horizontal="center"/>
    </xf>
    <xf numFmtId="0" fontId="8" fillId="2" borderId="58" xfId="0" applyFont="1" applyFill="1" applyBorder="1" applyAlignment="1">
      <alignment horizontal="right"/>
    </xf>
    <xf numFmtId="0" fontId="9" fillId="2" borderId="1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14" fillId="2" borderId="9" xfId="0" applyFont="1" applyFill="1" applyBorder="1" applyAlignment="1">
      <alignment horizontal="left" vertical="center" wrapText="1"/>
    </xf>
    <xf numFmtId="0" fontId="9" fillId="2" borderId="42" xfId="0" applyFont="1" applyFill="1" applyBorder="1" applyAlignment="1">
      <alignment horizontal="center"/>
    </xf>
    <xf numFmtId="0" fontId="17" fillId="3" borderId="4" xfId="0" applyFont="1" applyFill="1" applyBorder="1" applyAlignment="1" applyProtection="1">
      <alignment horizontal="center" wrapText="1"/>
      <protection locked="0"/>
    </xf>
    <xf numFmtId="0" fontId="17" fillId="3" borderId="3" xfId="0" applyFont="1" applyFill="1" applyBorder="1" applyAlignment="1" applyProtection="1">
      <alignment horizontal="center" wrapText="1"/>
      <protection locked="0"/>
    </xf>
    <xf numFmtId="0" fontId="17" fillId="3" borderId="56" xfId="0" applyFont="1" applyFill="1" applyBorder="1" applyAlignment="1" applyProtection="1">
      <alignment horizontal="center" wrapText="1"/>
      <protection locked="0"/>
    </xf>
    <xf numFmtId="0" fontId="2" fillId="2" borderId="0" xfId="1" applyFont="1" applyFill="1"/>
    <xf numFmtId="0" fontId="23" fillId="2" borderId="0" xfId="1" applyFill="1"/>
    <xf numFmtId="0" fontId="1" fillId="2" borderId="0" xfId="1" applyFont="1" applyFill="1"/>
    <xf numFmtId="0" fontId="9" fillId="2" borderId="0" xfId="1" applyFont="1" applyFill="1" applyAlignment="1">
      <alignment vertical="center"/>
    </xf>
    <xf numFmtId="0" fontId="10" fillId="3" borderId="0" xfId="1" applyFont="1" applyFill="1" applyAlignment="1" applyProtection="1">
      <alignment horizontal="left" vertical="center"/>
      <protection locked="0"/>
    </xf>
    <xf numFmtId="0" fontId="8" fillId="2" borderId="0" xfId="1" applyFont="1" applyFill="1" applyAlignment="1">
      <alignment vertical="center"/>
    </xf>
    <xf numFmtId="166" fontId="10" fillId="3" borderId="0" xfId="1" applyNumberFormat="1" applyFont="1" applyFill="1" applyAlignment="1" applyProtection="1">
      <alignment horizontal="left" vertical="center"/>
      <protection locked="0"/>
    </xf>
    <xf numFmtId="166" fontId="8" fillId="2" borderId="0" xfId="1" applyNumberFormat="1" applyFont="1" applyFill="1" applyAlignment="1">
      <alignment horizontal="left" vertical="center"/>
    </xf>
    <xf numFmtId="0" fontId="3" fillId="2" borderId="0" xfId="1" applyFont="1" applyFill="1" applyAlignment="1">
      <alignment horizontal="left" vertical="center"/>
    </xf>
    <xf numFmtId="0" fontId="9" fillId="2" borderId="0" xfId="1" applyFont="1" applyFill="1" applyAlignment="1">
      <alignment horizontal="right" vertical="center"/>
    </xf>
    <xf numFmtId="0" fontId="8" fillId="2" borderId="0" xfId="1" applyFont="1" applyFill="1" applyAlignment="1">
      <alignment horizontal="right" vertical="center"/>
    </xf>
    <xf numFmtId="0" fontId="10" fillId="3" borderId="0" xfId="1" applyFont="1" applyFill="1" applyAlignment="1" applyProtection="1">
      <alignment horizontal="center" vertical="center"/>
      <protection locked="0"/>
    </xf>
    <xf numFmtId="0" fontId="25" fillId="2" borderId="0" xfId="1" applyFont="1" applyFill="1" applyAlignment="1">
      <alignment vertical="center" wrapText="1"/>
    </xf>
    <xf numFmtId="2" fontId="5" fillId="2" borderId="0" xfId="1" applyNumberFormat="1" applyFont="1" applyFill="1" applyAlignment="1">
      <alignment horizontal="center"/>
    </xf>
    <xf numFmtId="0" fontId="9" fillId="2" borderId="0" xfId="1" applyFont="1" applyFill="1" applyAlignment="1">
      <alignment horizontal="center" vertical="center"/>
    </xf>
    <xf numFmtId="0" fontId="11" fillId="2" borderId="0" xfId="1" applyFont="1" applyFill="1"/>
    <xf numFmtId="0" fontId="12" fillId="2" borderId="0" xfId="1" applyFont="1" applyFill="1"/>
    <xf numFmtId="2" fontId="10" fillId="3" borderId="0" xfId="1" applyNumberFormat="1" applyFont="1" applyFill="1" applyAlignment="1" applyProtection="1">
      <alignment horizontal="center" vertical="center"/>
      <protection locked="0"/>
    </xf>
    <xf numFmtId="0" fontId="9" fillId="2" borderId="0" xfId="1" applyFont="1" applyFill="1" applyAlignment="1">
      <alignment vertical="center" wrapText="1"/>
    </xf>
    <xf numFmtId="0" fontId="13" fillId="2" borderId="0" xfId="1" applyFont="1" applyFill="1"/>
    <xf numFmtId="2" fontId="9" fillId="2" borderId="0" xfId="1" applyNumberFormat="1" applyFont="1" applyFill="1" applyAlignment="1">
      <alignment horizontal="center" vertical="center"/>
    </xf>
    <xf numFmtId="0" fontId="14" fillId="2" borderId="0" xfId="1" applyFont="1" applyFill="1" applyAlignment="1">
      <alignment horizontal="left" vertical="center" wrapText="1"/>
    </xf>
    <xf numFmtId="167" fontId="9" fillId="2" borderId="0" xfId="1" applyNumberFormat="1" applyFont="1" applyFill="1" applyAlignment="1">
      <alignment horizontal="center" vertical="center"/>
    </xf>
    <xf numFmtId="0" fontId="13" fillId="2" borderId="0" xfId="1" applyFont="1" applyFill="1" applyAlignment="1">
      <alignment vertical="center"/>
    </xf>
    <xf numFmtId="0" fontId="8" fillId="2" borderId="12" xfId="1" applyFont="1" applyFill="1" applyBorder="1" applyAlignment="1">
      <alignment horizontal="right" vertical="center"/>
    </xf>
    <xf numFmtId="0" fontId="10" fillId="3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>
      <alignment horizontal="right" vertical="center"/>
    </xf>
    <xf numFmtId="0" fontId="10" fillId="3" borderId="15" xfId="1" applyFont="1" applyFill="1" applyBorder="1" applyAlignment="1" applyProtection="1">
      <alignment horizontal="center" vertical="center"/>
      <protection locked="0"/>
    </xf>
    <xf numFmtId="0" fontId="9" fillId="2" borderId="13" xfId="1" applyFont="1" applyFill="1" applyBorder="1" applyAlignment="1">
      <alignment horizontal="center" vertical="center"/>
    </xf>
    <xf numFmtId="0" fontId="9" fillId="2" borderId="16" xfId="1" applyFont="1" applyFill="1" applyBorder="1" applyAlignment="1">
      <alignment horizontal="center" vertical="center"/>
    </xf>
    <xf numFmtId="0" fontId="9" fillId="2" borderId="17" xfId="1" applyFont="1" applyFill="1" applyBorder="1" applyAlignment="1">
      <alignment horizontal="center" vertical="center"/>
    </xf>
    <xf numFmtId="0" fontId="9" fillId="2" borderId="18" xfId="1" applyFont="1" applyFill="1" applyBorder="1" applyAlignment="1">
      <alignment horizontal="center" vertical="center"/>
    </xf>
    <xf numFmtId="0" fontId="8" fillId="2" borderId="19" xfId="1" applyFont="1" applyFill="1" applyBorder="1" applyAlignment="1">
      <alignment horizontal="center" vertical="center"/>
    </xf>
    <xf numFmtId="0" fontId="10" fillId="3" borderId="20" xfId="1" applyFont="1" applyFill="1" applyBorder="1" applyAlignment="1" applyProtection="1">
      <alignment horizontal="center" vertical="center"/>
      <protection locked="0"/>
    </xf>
    <xf numFmtId="168" fontId="8" fillId="2" borderId="17" xfId="1" applyNumberFormat="1" applyFont="1" applyFill="1" applyBorder="1" applyAlignment="1">
      <alignment horizontal="center" vertical="center"/>
    </xf>
    <xf numFmtId="168" fontId="8" fillId="2" borderId="18" xfId="1" applyNumberFormat="1" applyFont="1" applyFill="1" applyBorder="1" applyAlignment="1">
      <alignment horizontal="center" vertical="center"/>
    </xf>
    <xf numFmtId="0" fontId="8" fillId="2" borderId="15" xfId="1" applyFont="1" applyFill="1" applyBorder="1" applyAlignment="1">
      <alignment horizontal="center" vertical="center"/>
    </xf>
    <xf numFmtId="0" fontId="10" fillId="3" borderId="14" xfId="1" applyFont="1" applyFill="1" applyBorder="1" applyAlignment="1" applyProtection="1">
      <alignment horizontal="center" vertical="center"/>
      <protection locked="0"/>
    </xf>
    <xf numFmtId="168" fontId="8" fillId="2" borderId="21" xfId="1" applyNumberFormat="1" applyFont="1" applyFill="1" applyBorder="1" applyAlignment="1">
      <alignment horizontal="center" vertical="center"/>
    </xf>
    <xf numFmtId="168" fontId="8" fillId="2" borderId="22" xfId="1" applyNumberFormat="1" applyFont="1" applyFill="1" applyBorder="1" applyAlignment="1">
      <alignment horizontal="center" vertical="center"/>
    </xf>
    <xf numFmtId="0" fontId="8" fillId="2" borderId="0" xfId="1" applyFont="1" applyFill="1"/>
    <xf numFmtId="0" fontId="8" fillId="2" borderId="23" xfId="1" applyFont="1" applyFill="1" applyBorder="1" applyAlignment="1">
      <alignment horizontal="center" vertical="center"/>
    </xf>
    <xf numFmtId="0" fontId="10" fillId="3" borderId="24" xfId="1" applyFont="1" applyFill="1" applyBorder="1" applyAlignment="1" applyProtection="1">
      <alignment horizontal="center" vertical="center"/>
      <protection locked="0"/>
    </xf>
    <xf numFmtId="168" fontId="8" fillId="2" borderId="25" xfId="1" applyNumberFormat="1" applyFont="1" applyFill="1" applyBorder="1" applyAlignment="1">
      <alignment horizontal="center" vertical="center"/>
    </xf>
    <xf numFmtId="168" fontId="8" fillId="2" borderId="26" xfId="1" applyNumberFormat="1" applyFont="1" applyFill="1" applyBorder="1" applyAlignment="1">
      <alignment horizontal="center" vertical="center"/>
    </xf>
    <xf numFmtId="0" fontId="8" fillId="2" borderId="15" xfId="1" applyFont="1" applyFill="1" applyBorder="1" applyAlignment="1">
      <alignment horizontal="right" vertical="center"/>
    </xf>
    <xf numFmtId="1" fontId="9" fillId="6" borderId="27" xfId="1" applyNumberFormat="1" applyFont="1" applyFill="1" applyBorder="1" applyAlignment="1">
      <alignment horizontal="center" vertical="center"/>
    </xf>
    <xf numFmtId="168" fontId="9" fillId="6" borderId="28" xfId="1" applyNumberFormat="1" applyFont="1" applyFill="1" applyBorder="1" applyAlignment="1">
      <alignment horizontal="center" vertical="center"/>
    </xf>
    <xf numFmtId="1" fontId="9" fillId="6" borderId="29" xfId="1" applyNumberFormat="1" applyFont="1" applyFill="1" applyBorder="1" applyAlignment="1">
      <alignment horizontal="center" vertical="center"/>
    </xf>
    <xf numFmtId="168" fontId="9" fillId="6" borderId="30" xfId="1" applyNumberFormat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8" fillId="2" borderId="60" xfId="1" applyFont="1" applyFill="1" applyBorder="1" applyAlignment="1">
      <alignment horizontal="right" vertical="center"/>
    </xf>
    <xf numFmtId="2" fontId="10" fillId="3" borderId="31" xfId="1" applyNumberFormat="1" applyFont="1" applyFill="1" applyBorder="1" applyAlignment="1" applyProtection="1">
      <alignment horizontal="center" vertical="center"/>
      <protection locked="0"/>
    </xf>
    <xf numFmtId="0" fontId="10" fillId="3" borderId="32" xfId="1" applyFont="1" applyFill="1" applyBorder="1" applyAlignment="1" applyProtection="1">
      <alignment horizontal="center" vertical="center"/>
      <protection locked="0"/>
    </xf>
    <xf numFmtId="0" fontId="8" fillId="2" borderId="16" xfId="1" applyFont="1" applyFill="1" applyBorder="1" applyAlignment="1">
      <alignment horizontal="right" vertical="center"/>
    </xf>
    <xf numFmtId="2" fontId="8" fillId="6" borderId="33" xfId="1" applyNumberFormat="1" applyFont="1" applyFill="1" applyBorder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2" fontId="8" fillId="6" borderId="34" xfId="1" applyNumberFormat="1" applyFont="1" applyFill="1" applyBorder="1" applyAlignment="1">
      <alignment horizontal="center" vertical="center"/>
    </xf>
    <xf numFmtId="2" fontId="8" fillId="7" borderId="33" xfId="1" applyNumberFormat="1" applyFont="1" applyFill="1" applyBorder="1" applyAlignment="1">
      <alignment horizontal="center" vertical="center"/>
    </xf>
    <xf numFmtId="2" fontId="8" fillId="2" borderId="0" xfId="1" applyNumberFormat="1" applyFont="1" applyFill="1" applyAlignment="1">
      <alignment horizontal="center" vertical="center"/>
    </xf>
    <xf numFmtId="2" fontId="8" fillId="7" borderId="34" xfId="1" applyNumberFormat="1" applyFont="1" applyFill="1" applyBorder="1" applyAlignment="1">
      <alignment horizontal="center" vertical="center"/>
    </xf>
    <xf numFmtId="2" fontId="8" fillId="6" borderId="35" xfId="1" applyNumberFormat="1" applyFont="1" applyFill="1" applyBorder="1" applyAlignment="1">
      <alignment horizontal="center" vertical="center"/>
    </xf>
    <xf numFmtId="0" fontId="10" fillId="3" borderId="33" xfId="1" applyFont="1" applyFill="1" applyBorder="1" applyAlignment="1" applyProtection="1">
      <alignment horizontal="center" vertical="center"/>
      <protection locked="0"/>
    </xf>
    <xf numFmtId="1" fontId="8" fillId="2" borderId="0" xfId="1" applyNumberFormat="1" applyFont="1" applyFill="1" applyAlignment="1">
      <alignment horizontal="center" vertical="center"/>
    </xf>
    <xf numFmtId="0" fontId="8" fillId="2" borderId="27" xfId="1" applyFont="1" applyFill="1" applyBorder="1" applyAlignment="1">
      <alignment horizontal="right" vertical="center"/>
    </xf>
    <xf numFmtId="2" fontId="8" fillId="7" borderId="18" xfId="1" applyNumberFormat="1" applyFont="1" applyFill="1" applyBorder="1" applyAlignment="1">
      <alignment horizontal="center" vertical="center"/>
    </xf>
    <xf numFmtId="168" fontId="8" fillId="2" borderId="0" xfId="1" applyNumberFormat="1" applyFont="1" applyFill="1" applyAlignment="1">
      <alignment horizontal="center" vertical="center"/>
    </xf>
    <xf numFmtId="0" fontId="8" fillId="2" borderId="32" xfId="1" applyFont="1" applyFill="1" applyBorder="1" applyAlignment="1">
      <alignment horizontal="right" vertical="center"/>
    </xf>
    <xf numFmtId="168" fontId="9" fillId="7" borderId="32" xfId="1" applyNumberFormat="1" applyFont="1" applyFill="1" applyBorder="1" applyAlignment="1">
      <alignment horizontal="center" vertical="center"/>
    </xf>
    <xf numFmtId="0" fontId="8" fillId="2" borderId="34" xfId="1" applyFont="1" applyFill="1" applyBorder="1" applyAlignment="1">
      <alignment horizontal="right" vertical="center"/>
    </xf>
    <xf numFmtId="10" fontId="8" fillId="6" borderId="34" xfId="1" applyNumberFormat="1" applyFont="1" applyFill="1" applyBorder="1" applyAlignment="1">
      <alignment horizontal="center" vertical="center"/>
    </xf>
    <xf numFmtId="0" fontId="8" fillId="2" borderId="35" xfId="1" applyFont="1" applyFill="1" applyBorder="1" applyAlignment="1">
      <alignment horizontal="right" vertical="center"/>
    </xf>
    <xf numFmtId="0" fontId="8" fillId="7" borderId="35" xfId="1" applyFont="1" applyFill="1" applyBorder="1" applyAlignment="1">
      <alignment horizontal="center" vertical="center"/>
    </xf>
    <xf numFmtId="0" fontId="3" fillId="2" borderId="0" xfId="1" applyFont="1" applyFill="1" applyAlignment="1">
      <alignment vertical="center"/>
    </xf>
    <xf numFmtId="0" fontId="9" fillId="2" borderId="0" xfId="1" applyFont="1" applyFill="1" applyAlignment="1">
      <alignment horizontal="left" vertical="center"/>
    </xf>
    <xf numFmtId="0" fontId="8" fillId="2" borderId="0" xfId="1" applyFont="1" applyFill="1" applyAlignment="1">
      <alignment horizontal="left" vertical="center"/>
    </xf>
    <xf numFmtId="169" fontId="9" fillId="2" borderId="0" xfId="1" applyNumberFormat="1" applyFont="1" applyFill="1" applyAlignment="1" applyProtection="1">
      <alignment horizontal="center" vertical="center"/>
      <protection locked="0"/>
    </xf>
    <xf numFmtId="2" fontId="9" fillId="2" borderId="36" xfId="1" applyNumberFormat="1" applyFont="1" applyFill="1" applyBorder="1" applyAlignment="1">
      <alignment horizontal="center" vertical="center"/>
    </xf>
    <xf numFmtId="0" fontId="9" fillId="2" borderId="36" xfId="1" applyFont="1" applyFill="1" applyBorder="1" applyAlignment="1">
      <alignment horizontal="center" vertical="center"/>
    </xf>
    <xf numFmtId="0" fontId="8" fillId="2" borderId="36" xfId="1" applyFont="1" applyFill="1" applyBorder="1" applyAlignment="1">
      <alignment horizontal="center" vertical="center"/>
    </xf>
    <xf numFmtId="0" fontId="10" fillId="3" borderId="12" xfId="1" applyFont="1" applyFill="1" applyBorder="1" applyAlignment="1" applyProtection="1">
      <alignment horizontal="center" vertical="center"/>
      <protection locked="0"/>
    </xf>
    <xf numFmtId="2" fontId="8" fillId="2" borderId="12" xfId="1" applyNumberFormat="1" applyFont="1" applyFill="1" applyBorder="1" applyAlignment="1">
      <alignment horizontal="center" vertical="center"/>
    </xf>
    <xf numFmtId="10" fontId="8" fillId="2" borderId="36" xfId="1" applyNumberFormat="1" applyFont="1" applyFill="1" applyBorder="1" applyAlignment="1">
      <alignment horizontal="center" vertical="center"/>
    </xf>
    <xf numFmtId="0" fontId="8" fillId="2" borderId="37" xfId="1" applyFont="1" applyFill="1" applyBorder="1" applyAlignment="1">
      <alignment horizontal="center" vertical="center"/>
    </xf>
    <xf numFmtId="2" fontId="8" fillId="2" borderId="14" xfId="1" applyNumberFormat="1" applyFont="1" applyFill="1" applyBorder="1" applyAlignment="1">
      <alignment horizontal="center" vertical="center"/>
    </xf>
    <xf numFmtId="10" fontId="8" fillId="2" borderId="37" xfId="1" applyNumberFormat="1" applyFont="1" applyFill="1" applyBorder="1" applyAlignment="1">
      <alignment horizontal="center" vertical="center"/>
    </xf>
    <xf numFmtId="0" fontId="8" fillId="2" borderId="38" xfId="1" applyFont="1" applyFill="1" applyBorder="1" applyAlignment="1">
      <alignment horizontal="center" vertical="center"/>
    </xf>
    <xf numFmtId="0" fontId="10" fillId="3" borderId="39" xfId="1" applyFont="1" applyFill="1" applyBorder="1" applyAlignment="1" applyProtection="1">
      <alignment horizontal="center" vertical="center"/>
      <protection locked="0"/>
    </xf>
    <xf numFmtId="2" fontId="8" fillId="2" borderId="36" xfId="1" applyNumberFormat="1" applyFont="1" applyFill="1" applyBorder="1" applyAlignment="1">
      <alignment horizontal="center" vertical="center"/>
    </xf>
    <xf numFmtId="10" fontId="8" fillId="2" borderId="13" xfId="1" applyNumberFormat="1" applyFont="1" applyFill="1" applyBorder="1" applyAlignment="1">
      <alignment horizontal="center" vertical="center"/>
    </xf>
    <xf numFmtId="2" fontId="8" fillId="2" borderId="37" xfId="1" applyNumberFormat="1" applyFont="1" applyFill="1" applyBorder="1" applyAlignment="1">
      <alignment horizontal="center" vertical="center"/>
    </xf>
    <xf numFmtId="10" fontId="8" fillId="2" borderId="15" xfId="1" applyNumberFormat="1" applyFont="1" applyFill="1" applyBorder="1" applyAlignment="1">
      <alignment horizontal="center" vertical="center"/>
    </xf>
    <xf numFmtId="2" fontId="8" fillId="2" borderId="38" xfId="1" applyNumberFormat="1" applyFont="1" applyFill="1" applyBorder="1" applyAlignment="1">
      <alignment horizontal="center" vertical="center"/>
    </xf>
    <xf numFmtId="10" fontId="8" fillId="2" borderId="40" xfId="1" applyNumberFormat="1" applyFont="1" applyFill="1" applyBorder="1" applyAlignment="1">
      <alignment horizontal="center" vertical="center"/>
    </xf>
    <xf numFmtId="0" fontId="9" fillId="2" borderId="15" xfId="1" applyFont="1" applyFill="1" applyBorder="1" applyAlignment="1">
      <alignment horizontal="center" vertical="center"/>
    </xf>
    <xf numFmtId="0" fontId="8" fillId="2" borderId="39" xfId="1" applyFont="1" applyFill="1" applyBorder="1" applyAlignment="1">
      <alignment horizontal="right" vertical="center"/>
    </xf>
    <xf numFmtId="2" fontId="17" fillId="2" borderId="40" xfId="1" applyNumberFormat="1" applyFont="1" applyFill="1" applyBorder="1" applyAlignment="1">
      <alignment horizontal="center" vertical="center"/>
    </xf>
    <xf numFmtId="10" fontId="8" fillId="2" borderId="38" xfId="1" applyNumberFormat="1" applyFont="1" applyFill="1" applyBorder="1" applyAlignment="1">
      <alignment horizontal="center" vertical="center"/>
    </xf>
    <xf numFmtId="0" fontId="8" fillId="2" borderId="61" xfId="1" applyFont="1" applyFill="1" applyBorder="1" applyAlignment="1">
      <alignment horizontal="right" vertical="center"/>
    </xf>
    <xf numFmtId="10" fontId="10" fillId="7" borderId="23" xfId="1" applyNumberFormat="1" applyFont="1" applyFill="1" applyBorder="1" applyAlignment="1">
      <alignment horizontal="center" vertical="center"/>
    </xf>
    <xf numFmtId="10" fontId="10" fillId="6" borderId="62" xfId="1" applyNumberFormat="1" applyFont="1" applyFill="1" applyBorder="1" applyAlignment="1">
      <alignment horizontal="center" vertical="center"/>
    </xf>
    <xf numFmtId="0" fontId="10" fillId="7" borderId="63" xfId="1" applyFont="1" applyFill="1" applyBorder="1" applyAlignment="1">
      <alignment horizontal="center" vertical="center"/>
    </xf>
    <xf numFmtId="165" fontId="10" fillId="2" borderId="0" xfId="1" applyNumberFormat="1" applyFont="1" applyFill="1" applyAlignment="1">
      <alignment horizontal="center" vertical="center"/>
    </xf>
    <xf numFmtId="0" fontId="9" fillId="2" borderId="41" xfId="1" applyFont="1" applyFill="1" applyBorder="1" applyAlignment="1">
      <alignment horizontal="center" vertical="center"/>
    </xf>
    <xf numFmtId="0" fontId="9" fillId="2" borderId="42" xfId="1" applyFont="1" applyFill="1" applyBorder="1" applyAlignment="1">
      <alignment horizontal="center" vertical="center"/>
    </xf>
    <xf numFmtId="0" fontId="9" fillId="2" borderId="10" xfId="1" applyFont="1" applyFill="1" applyBorder="1" applyAlignment="1">
      <alignment horizontal="center" vertical="center"/>
    </xf>
    <xf numFmtId="0" fontId="8" fillId="2" borderId="43" xfId="1" applyFont="1" applyFill="1" applyBorder="1" applyAlignment="1">
      <alignment horizontal="center" vertical="center"/>
    </xf>
    <xf numFmtId="0" fontId="8" fillId="2" borderId="7" xfId="1" applyFont="1" applyFill="1" applyBorder="1" applyAlignment="1">
      <alignment horizontal="center" vertical="center"/>
    </xf>
    <xf numFmtId="168" fontId="10" fillId="3" borderId="24" xfId="1" applyNumberFormat="1" applyFont="1" applyFill="1" applyBorder="1" applyAlignment="1" applyProtection="1">
      <alignment horizontal="center" vertical="center"/>
      <protection locked="0"/>
    </xf>
    <xf numFmtId="1" fontId="9" fillId="6" borderId="64" xfId="1" applyNumberFormat="1" applyFont="1" applyFill="1" applyBorder="1" applyAlignment="1">
      <alignment horizontal="center" vertical="center"/>
    </xf>
    <xf numFmtId="1" fontId="9" fillId="6" borderId="44" xfId="1" applyNumberFormat="1" applyFont="1" applyFill="1" applyBorder="1" applyAlignment="1">
      <alignment horizontal="center" vertical="center"/>
    </xf>
    <xf numFmtId="1" fontId="9" fillId="6" borderId="38" xfId="1" applyNumberFormat="1" applyFont="1" applyFill="1" applyBorder="1" applyAlignment="1">
      <alignment horizontal="center" vertical="center"/>
    </xf>
    <xf numFmtId="0" fontId="10" fillId="3" borderId="31" xfId="1" applyFont="1" applyFill="1" applyBorder="1" applyAlignment="1" applyProtection="1">
      <alignment horizontal="center" vertical="center"/>
      <protection locked="0"/>
    </xf>
    <xf numFmtId="169" fontId="8" fillId="6" borderId="33" xfId="1" applyNumberFormat="1" applyFont="1" applyFill="1" applyBorder="1" applyAlignment="1">
      <alignment horizontal="center" vertical="center"/>
    </xf>
    <xf numFmtId="169" fontId="8" fillId="6" borderId="35" xfId="1" applyNumberFormat="1" applyFont="1" applyFill="1" applyBorder="1" applyAlignment="1">
      <alignment horizontal="center" vertical="center"/>
    </xf>
    <xf numFmtId="0" fontId="2" fillId="2" borderId="0" xfId="1" applyFont="1" applyFill="1" applyAlignment="1">
      <alignment vertical="center"/>
    </xf>
    <xf numFmtId="169" fontId="8" fillId="7" borderId="33" xfId="1" applyNumberFormat="1" applyFont="1" applyFill="1" applyBorder="1" applyAlignment="1">
      <alignment horizontal="center" vertical="center"/>
    </xf>
    <xf numFmtId="2" fontId="2" fillId="2" borderId="0" xfId="1" applyNumberFormat="1" applyFont="1" applyFill="1" applyAlignment="1">
      <alignment horizontal="center" vertical="center"/>
    </xf>
    <xf numFmtId="0" fontId="9" fillId="2" borderId="0" xfId="1" applyFont="1" applyFill="1" applyAlignment="1">
      <alignment horizontal="center" wrapText="1"/>
    </xf>
    <xf numFmtId="10" fontId="8" fillId="2" borderId="0" xfId="1" applyNumberFormat="1" applyFont="1" applyFill="1" applyAlignment="1">
      <alignment horizontal="center"/>
    </xf>
    <xf numFmtId="10" fontId="9" fillId="6" borderId="34" xfId="1" applyNumberFormat="1" applyFont="1" applyFill="1" applyBorder="1" applyAlignment="1">
      <alignment horizontal="center" vertical="center"/>
    </xf>
    <xf numFmtId="0" fontId="9" fillId="7" borderId="35" xfId="1" applyFont="1" applyFill="1" applyBorder="1" applyAlignment="1">
      <alignment horizontal="center" vertical="center"/>
    </xf>
    <xf numFmtId="0" fontId="9" fillId="2" borderId="45" xfId="1" applyFont="1" applyFill="1" applyBorder="1" applyAlignment="1">
      <alignment horizontal="center" vertical="center"/>
    </xf>
    <xf numFmtId="0" fontId="9" fillId="2" borderId="46" xfId="1" applyFont="1" applyFill="1" applyBorder="1" applyAlignment="1">
      <alignment horizontal="center" vertical="center"/>
    </xf>
    <xf numFmtId="0" fontId="9" fillId="2" borderId="13" xfId="1" applyFont="1" applyFill="1" applyBorder="1" applyAlignment="1">
      <alignment horizontal="center" vertical="center" wrapText="1"/>
    </xf>
    <xf numFmtId="0" fontId="8" fillId="2" borderId="14" xfId="1" applyFont="1" applyFill="1" applyBorder="1" applyAlignment="1">
      <alignment horizontal="center" vertical="center"/>
    </xf>
    <xf numFmtId="1" fontId="10" fillId="3" borderId="21" xfId="1" applyNumberFormat="1" applyFont="1" applyFill="1" applyBorder="1" applyAlignment="1" applyProtection="1">
      <alignment horizontal="center" vertical="center"/>
      <protection locked="0"/>
    </xf>
    <xf numFmtId="2" fontId="8" fillId="2" borderId="17" xfId="1" applyNumberFormat="1" applyFont="1" applyFill="1" applyBorder="1" applyAlignment="1">
      <alignment horizontal="center" vertical="center"/>
    </xf>
    <xf numFmtId="10" fontId="8" fillId="2" borderId="18" xfId="1" applyNumberFormat="1" applyFont="1" applyFill="1" applyBorder="1" applyAlignment="1">
      <alignment horizontal="center" vertical="center"/>
    </xf>
    <xf numFmtId="2" fontId="8" fillId="2" borderId="21" xfId="1" applyNumberFormat="1" applyFont="1" applyFill="1" applyBorder="1" applyAlignment="1">
      <alignment horizontal="center" vertical="center"/>
    </xf>
    <xf numFmtId="10" fontId="8" fillId="2" borderId="22" xfId="1" applyNumberFormat="1" applyFont="1" applyFill="1" applyBorder="1" applyAlignment="1">
      <alignment horizontal="center" vertical="center"/>
    </xf>
    <xf numFmtId="0" fontId="8" fillId="2" borderId="24" xfId="1" applyFont="1" applyFill="1" applyBorder="1" applyAlignment="1">
      <alignment horizontal="center" vertical="center"/>
    </xf>
    <xf numFmtId="1" fontId="10" fillId="3" borderId="25" xfId="1" applyNumberFormat="1" applyFont="1" applyFill="1" applyBorder="1" applyAlignment="1" applyProtection="1">
      <alignment horizontal="center" vertical="center"/>
      <protection locked="0"/>
    </xf>
    <xf numFmtId="2" fontId="8" fillId="2" borderId="25" xfId="1" applyNumberFormat="1" applyFont="1" applyFill="1" applyBorder="1" applyAlignment="1">
      <alignment horizontal="center" vertical="center"/>
    </xf>
    <xf numFmtId="10" fontId="8" fillId="2" borderId="26" xfId="1" applyNumberFormat="1" applyFont="1" applyFill="1" applyBorder="1" applyAlignment="1">
      <alignment horizontal="center" vertical="center"/>
    </xf>
    <xf numFmtId="2" fontId="8" fillId="2" borderId="15" xfId="1" applyNumberFormat="1" applyFont="1" applyFill="1" applyBorder="1" applyAlignment="1">
      <alignment horizontal="center" vertical="center"/>
    </xf>
    <xf numFmtId="168" fontId="9" fillId="2" borderId="0" xfId="1" applyNumberFormat="1" applyFont="1" applyFill="1" applyAlignment="1">
      <alignment horizontal="center" vertical="center"/>
    </xf>
    <xf numFmtId="168" fontId="8" fillId="2" borderId="2" xfId="1" applyNumberFormat="1" applyFont="1" applyFill="1" applyBorder="1" applyAlignment="1">
      <alignment horizontal="right" vertical="center"/>
    </xf>
    <xf numFmtId="10" fontId="10" fillId="7" borderId="33" xfId="1" applyNumberFormat="1" applyFont="1" applyFill="1" applyBorder="1" applyAlignment="1">
      <alignment horizontal="center" vertical="center"/>
    </xf>
    <xf numFmtId="0" fontId="8" fillId="2" borderId="14" xfId="1" applyFont="1" applyFill="1" applyBorder="1" applyAlignment="1">
      <alignment vertical="center"/>
    </xf>
    <xf numFmtId="0" fontId="8" fillId="2" borderId="6" xfId="1" applyFont="1" applyFill="1" applyBorder="1" applyAlignment="1">
      <alignment vertical="center"/>
    </xf>
    <xf numFmtId="10" fontId="10" fillId="6" borderId="33" xfId="1" applyNumberFormat="1" applyFont="1" applyFill="1" applyBorder="1" applyAlignment="1">
      <alignment horizontal="center" vertical="center"/>
    </xf>
    <xf numFmtId="0" fontId="8" fillId="2" borderId="39" xfId="1" applyFont="1" applyFill="1" applyBorder="1" applyAlignment="1">
      <alignment vertical="center"/>
    </xf>
    <xf numFmtId="0" fontId="8" fillId="2" borderId="47" xfId="1" applyFont="1" applyFill="1" applyBorder="1" applyAlignment="1">
      <alignment horizontal="center" vertical="center"/>
    </xf>
    <xf numFmtId="0" fontId="8" fillId="2" borderId="48" xfId="1" applyFont="1" applyFill="1" applyBorder="1" applyAlignment="1">
      <alignment horizontal="right" vertical="center"/>
    </xf>
    <xf numFmtId="0" fontId="10" fillId="7" borderId="35" xfId="1" applyFont="1" applyFill="1" applyBorder="1" applyAlignment="1">
      <alignment horizontal="center" vertical="center"/>
    </xf>
    <xf numFmtId="2" fontId="8" fillId="2" borderId="4" xfId="1" applyNumberFormat="1" applyFont="1" applyFill="1" applyBorder="1" applyAlignment="1">
      <alignment horizontal="center" vertical="center"/>
    </xf>
    <xf numFmtId="10" fontId="8" fillId="2" borderId="19" xfId="1" applyNumberFormat="1" applyFont="1" applyFill="1" applyBorder="1" applyAlignment="1">
      <alignment horizontal="center" vertical="center"/>
    </xf>
    <xf numFmtId="2" fontId="8" fillId="2" borderId="3" xfId="1" applyNumberFormat="1" applyFont="1" applyFill="1" applyBorder="1" applyAlignment="1">
      <alignment horizontal="center" vertical="center"/>
    </xf>
    <xf numFmtId="2" fontId="8" fillId="2" borderId="5" xfId="1" applyNumberFormat="1" applyFont="1" applyFill="1" applyBorder="1" applyAlignment="1">
      <alignment horizontal="center" vertical="center"/>
    </xf>
    <xf numFmtId="10" fontId="8" fillId="2" borderId="23" xfId="1" applyNumberFormat="1" applyFont="1" applyFill="1" applyBorder="1" applyAlignment="1">
      <alignment horizontal="center" vertical="center"/>
    </xf>
    <xf numFmtId="0" fontId="8" fillId="2" borderId="21" xfId="1" applyFont="1" applyFill="1" applyBorder="1" applyAlignment="1">
      <alignment horizontal="right" vertical="center"/>
    </xf>
    <xf numFmtId="0" fontId="8" fillId="2" borderId="9" xfId="1" applyFont="1" applyFill="1" applyBorder="1" applyAlignment="1">
      <alignment horizontal="center" vertical="center"/>
    </xf>
    <xf numFmtId="0" fontId="8" fillId="2" borderId="65" xfId="1" applyFont="1" applyFill="1" applyBorder="1" applyAlignment="1">
      <alignment horizontal="right" vertical="center"/>
    </xf>
    <xf numFmtId="0" fontId="14" fillId="2" borderId="9" xfId="1" applyFont="1" applyFill="1" applyBorder="1" applyAlignment="1">
      <alignment horizontal="left" vertical="center" wrapText="1"/>
    </xf>
    <xf numFmtId="0" fontId="8" fillId="2" borderId="9" xfId="1" applyFont="1" applyFill="1" applyBorder="1" applyAlignment="1">
      <alignment vertical="center"/>
    </xf>
    <xf numFmtId="0" fontId="8" fillId="2" borderId="10" xfId="1" applyFont="1" applyFill="1" applyBorder="1" applyAlignment="1">
      <alignment horizontal="center" vertical="center"/>
    </xf>
    <xf numFmtId="0" fontId="8" fillId="2" borderId="7" xfId="1" applyFont="1" applyFill="1" applyBorder="1" applyAlignment="1">
      <alignment vertical="center"/>
    </xf>
    <xf numFmtId="0" fontId="9" fillId="2" borderId="11" xfId="1" applyFont="1" applyFill="1" applyBorder="1" applyAlignment="1">
      <alignment vertical="center"/>
    </xf>
    <xf numFmtId="0" fontId="8" fillId="2" borderId="11" xfId="1" applyFont="1" applyFill="1" applyBorder="1" applyAlignment="1">
      <alignment vertical="center"/>
    </xf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23" fillId="2" borderId="0" xfId="2" applyFill="1"/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14" fontId="2" fillId="2" borderId="7" xfId="2" applyNumberFormat="1" applyFont="1" applyFill="1" applyBorder="1"/>
    <xf numFmtId="2" fontId="10" fillId="3" borderId="0" xfId="0" applyNumberFormat="1" applyFont="1" applyFill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4" fillId="2" borderId="49" xfId="0" applyFont="1" applyFill="1" applyBorder="1" applyAlignment="1">
      <alignment horizontal="justify" vertical="center" wrapText="1"/>
    </xf>
    <xf numFmtId="0" fontId="14" fillId="2" borderId="50" xfId="0" applyFont="1" applyFill="1" applyBorder="1" applyAlignment="1">
      <alignment horizontal="justify" vertical="center" wrapText="1"/>
    </xf>
    <xf numFmtId="0" fontId="14" fillId="2" borderId="51" xfId="0" applyFont="1" applyFill="1" applyBorder="1" applyAlignment="1">
      <alignment horizontal="justify" vertical="center" wrapText="1"/>
    </xf>
    <xf numFmtId="0" fontId="14" fillId="2" borderId="49" xfId="0" applyFont="1" applyFill="1" applyBorder="1" applyAlignment="1">
      <alignment horizontal="left" vertical="center" wrapText="1"/>
    </xf>
    <xf numFmtId="0" fontId="14" fillId="2" borderId="50" xfId="0" applyFont="1" applyFill="1" applyBorder="1" applyAlignment="1">
      <alignment horizontal="left" vertical="center" wrapText="1"/>
    </xf>
    <xf numFmtId="0" fontId="9" fillId="2" borderId="41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3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14" fillId="2" borderId="40" xfId="0" applyFont="1" applyFill="1" applyBorder="1" applyAlignment="1">
      <alignment horizontal="left" vertical="center" wrapText="1"/>
    </xf>
    <xf numFmtId="0" fontId="17" fillId="3" borderId="0" xfId="0" applyFont="1" applyFill="1" applyAlignment="1" applyProtection="1">
      <alignment horizontal="left"/>
      <protection locked="0"/>
    </xf>
    <xf numFmtId="0" fontId="14" fillId="2" borderId="51" xfId="0" applyFont="1" applyFill="1" applyBorder="1" applyAlignment="1">
      <alignment horizontal="left" vertical="center" wrapText="1"/>
    </xf>
    <xf numFmtId="0" fontId="9" fillId="2" borderId="42" xfId="0" applyFont="1" applyFill="1" applyBorder="1" applyAlignment="1">
      <alignment horizontal="center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center"/>
    </xf>
    <xf numFmtId="0" fontId="9" fillId="2" borderId="58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4" fillId="2" borderId="49" xfId="0" applyFont="1" applyFill="1" applyBorder="1" applyAlignment="1">
      <alignment horizontal="center"/>
    </xf>
    <xf numFmtId="0" fontId="14" fillId="2" borderId="50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 vertical="center"/>
      <protection locked="0"/>
    </xf>
    <xf numFmtId="169" fontId="5" fillId="2" borderId="36" xfId="0" applyNumberFormat="1" applyFont="1" applyFill="1" applyBorder="1" applyAlignment="1">
      <alignment horizontal="center" vertical="center"/>
    </xf>
    <xf numFmtId="169" fontId="5" fillId="2" borderId="38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0" fillId="2" borderId="49" xfId="0" applyFont="1" applyFill="1" applyBorder="1" applyAlignment="1">
      <alignment horizontal="center" wrapText="1"/>
    </xf>
    <xf numFmtId="0" fontId="20" fillId="2" borderId="50" xfId="0" applyFont="1" applyFill="1" applyBorder="1" applyAlignment="1">
      <alignment horizontal="center" wrapText="1"/>
    </xf>
    <xf numFmtId="0" fontId="20" fillId="2" borderId="51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9" fillId="2" borderId="41" xfId="1" applyFont="1" applyFill="1" applyBorder="1" applyAlignment="1">
      <alignment horizontal="center" vertical="center"/>
    </xf>
    <xf numFmtId="0" fontId="9" fillId="2" borderId="52" xfId="1" applyFont="1" applyFill="1" applyBorder="1" applyAlignment="1">
      <alignment horizontal="center" vertical="center"/>
    </xf>
    <xf numFmtId="0" fontId="15" fillId="2" borderId="0" xfId="1" applyFont="1" applyFill="1" applyAlignment="1">
      <alignment horizontal="center" vertical="center"/>
    </xf>
    <xf numFmtId="0" fontId="16" fillId="2" borderId="0" xfId="1" applyFont="1" applyFill="1" applyAlignment="1">
      <alignment horizontal="center" vertical="center"/>
    </xf>
    <xf numFmtId="0" fontId="14" fillId="2" borderId="49" xfId="1" applyFont="1" applyFill="1" applyBorder="1" applyAlignment="1">
      <alignment horizontal="center"/>
    </xf>
    <xf numFmtId="0" fontId="14" fillId="2" borderId="50" xfId="1" applyFont="1" applyFill="1" applyBorder="1" applyAlignment="1">
      <alignment horizontal="center"/>
    </xf>
    <xf numFmtId="0" fontId="14" fillId="2" borderId="51" xfId="1" applyFont="1" applyFill="1" applyBorder="1" applyAlignment="1">
      <alignment horizontal="center"/>
    </xf>
    <xf numFmtId="0" fontId="24" fillId="2" borderId="10" xfId="1" applyFont="1" applyFill="1" applyBorder="1" applyAlignment="1">
      <alignment horizontal="center" vertical="center"/>
    </xf>
    <xf numFmtId="0" fontId="10" fillId="3" borderId="0" xfId="1" applyFont="1" applyFill="1" applyAlignment="1" applyProtection="1">
      <alignment horizontal="left" vertical="center"/>
      <protection locked="0"/>
    </xf>
    <xf numFmtId="0" fontId="14" fillId="2" borderId="49" xfId="1" applyFont="1" applyFill="1" applyBorder="1" applyAlignment="1">
      <alignment horizontal="justify" vertical="center" wrapText="1"/>
    </xf>
    <xf numFmtId="0" fontId="14" fillId="2" borderId="50" xfId="1" applyFont="1" applyFill="1" applyBorder="1" applyAlignment="1">
      <alignment horizontal="justify" vertical="center" wrapText="1"/>
    </xf>
    <xf numFmtId="0" fontId="14" fillId="2" borderId="51" xfId="1" applyFont="1" applyFill="1" applyBorder="1" applyAlignment="1">
      <alignment horizontal="justify" vertical="center" wrapText="1"/>
    </xf>
    <xf numFmtId="0" fontId="14" fillId="2" borderId="49" xfId="1" applyFont="1" applyFill="1" applyBorder="1" applyAlignment="1">
      <alignment horizontal="left" vertical="center" wrapText="1"/>
    </xf>
    <xf numFmtId="0" fontId="14" fillId="2" borderId="50" xfId="1" applyFont="1" applyFill="1" applyBorder="1" applyAlignment="1">
      <alignment horizontal="left" vertical="center" wrapText="1"/>
    </xf>
    <xf numFmtId="0" fontId="14" fillId="2" borderId="51" xfId="1" applyFont="1" applyFill="1" applyBorder="1" applyAlignment="1">
      <alignment horizontal="left" vertical="center" wrapText="1"/>
    </xf>
    <xf numFmtId="0" fontId="14" fillId="2" borderId="12" xfId="1" applyFont="1" applyFill="1" applyBorder="1" applyAlignment="1">
      <alignment horizontal="left" vertical="center" wrapText="1"/>
    </xf>
    <xf numFmtId="0" fontId="14" fillId="2" borderId="10" xfId="1" applyFont="1" applyFill="1" applyBorder="1" applyAlignment="1">
      <alignment horizontal="left" vertical="center" wrapText="1"/>
    </xf>
    <xf numFmtId="0" fontId="14" fillId="2" borderId="39" xfId="1" applyFont="1" applyFill="1" applyBorder="1" applyAlignment="1">
      <alignment horizontal="left" vertical="center" wrapText="1"/>
    </xf>
    <xf numFmtId="0" fontId="14" fillId="2" borderId="9" xfId="1" applyFont="1" applyFill="1" applyBorder="1" applyAlignment="1">
      <alignment horizontal="left" vertical="center" wrapText="1"/>
    </xf>
    <xf numFmtId="0" fontId="14" fillId="2" borderId="13" xfId="1" applyFont="1" applyFill="1" applyBorder="1" applyAlignment="1">
      <alignment horizontal="left" vertical="center" wrapText="1"/>
    </xf>
    <xf numFmtId="0" fontId="14" fillId="2" borderId="40" xfId="1" applyFont="1" applyFill="1" applyBorder="1" applyAlignment="1">
      <alignment horizontal="left" vertical="center" wrapText="1"/>
    </xf>
    <xf numFmtId="0" fontId="9" fillId="2" borderId="36" xfId="1" applyFont="1" applyFill="1" applyBorder="1" applyAlignment="1">
      <alignment horizontal="center" vertical="center"/>
    </xf>
    <xf numFmtId="0" fontId="9" fillId="2" borderId="37" xfId="1" applyFont="1" applyFill="1" applyBorder="1" applyAlignment="1">
      <alignment horizontal="center" vertical="center"/>
    </xf>
    <xf numFmtId="0" fontId="9" fillId="2" borderId="38" xfId="1" applyFont="1" applyFill="1" applyBorder="1" applyAlignment="1">
      <alignment horizontal="center" vertical="center"/>
    </xf>
    <xf numFmtId="2" fontId="10" fillId="3" borderId="36" xfId="1" applyNumberFormat="1" applyFont="1" applyFill="1" applyBorder="1" applyAlignment="1" applyProtection="1">
      <alignment horizontal="center" vertical="center"/>
      <protection locked="0"/>
    </xf>
    <xf numFmtId="2" fontId="10" fillId="3" borderId="37" xfId="1" applyNumberFormat="1" applyFont="1" applyFill="1" applyBorder="1" applyAlignment="1" applyProtection="1">
      <alignment horizontal="center" vertical="center"/>
      <protection locked="0"/>
    </xf>
    <xf numFmtId="2" fontId="10" fillId="3" borderId="38" xfId="1" applyNumberFormat="1" applyFont="1" applyFill="1" applyBorder="1" applyAlignment="1" applyProtection="1">
      <alignment horizontal="center" vertical="center"/>
      <protection locked="0"/>
    </xf>
    <xf numFmtId="0" fontId="14" fillId="2" borderId="12" xfId="1" applyFont="1" applyFill="1" applyBorder="1" applyAlignment="1">
      <alignment horizontal="center" vertical="center" wrapText="1"/>
    </xf>
    <xf numFmtId="0" fontId="14" fillId="2" borderId="13" xfId="1" applyFont="1" applyFill="1" applyBorder="1" applyAlignment="1">
      <alignment horizontal="center" vertical="center" wrapText="1"/>
    </xf>
    <xf numFmtId="0" fontId="14" fillId="2" borderId="39" xfId="1" applyFont="1" applyFill="1" applyBorder="1" applyAlignment="1">
      <alignment horizontal="center" vertical="center" wrapText="1"/>
    </xf>
    <xf numFmtId="0" fontId="14" fillId="2" borderId="40" xfId="1" applyFont="1" applyFill="1" applyBorder="1" applyAlignment="1">
      <alignment horizontal="center" vertical="center" wrapText="1"/>
    </xf>
    <xf numFmtId="0" fontId="9" fillId="2" borderId="10" xfId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 vertical="center"/>
    </xf>
    <xf numFmtId="0" fontId="8" fillId="2" borderId="7" xfId="1" applyFont="1" applyFill="1" applyBorder="1" applyAlignment="1">
      <alignment horizontal="center" vertical="center"/>
    </xf>
    <xf numFmtId="0" fontId="9" fillId="2" borderId="11" xfId="1" applyFont="1" applyFill="1" applyBorder="1" applyAlignment="1">
      <alignment horizontal="center" vertical="center"/>
    </xf>
    <xf numFmtId="169" fontId="10" fillId="3" borderId="0" xfId="0" applyNumberFormat="1" applyFont="1" applyFill="1" applyAlignment="1" applyProtection="1">
      <alignment horizontal="center"/>
      <protection locked="0"/>
    </xf>
  </cellXfs>
  <cellStyles count="3">
    <cellStyle name="Normal" xfId="0" builtinId="0"/>
    <cellStyle name="Normal 2" xfId="1"/>
    <cellStyle name="Normal 3" xfId="2"/>
  </cellStyles>
  <dxfs count="30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y\AppData\Local\Temp\NDQD2016061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Pantoprazole"/>
      <sheetName val="Uniformity"/>
    </sheetNames>
    <sheetDataSet>
      <sheetData sheetId="0"/>
      <sheetData sheetId="1"/>
      <sheetData sheetId="2">
        <row r="46">
          <cell r="C46">
            <v>113.68800000000002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2" workbookViewId="0">
      <selection activeCell="C37" sqref="C37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91" t="s">
        <v>0</v>
      </c>
      <c r="B15" s="491"/>
      <c r="C15" s="491"/>
      <c r="D15" s="491"/>
      <c r="E15" s="49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>
        <v>93.3</v>
      </c>
      <c r="C19" s="10"/>
      <c r="D19" s="10"/>
      <c r="E19" s="10"/>
    </row>
    <row r="20" spans="1:6" ht="16.5" customHeight="1" x14ac:dyDescent="0.3">
      <c r="A20" s="7" t="s">
        <v>8</v>
      </c>
      <c r="B20" s="12">
        <v>20.04</v>
      </c>
      <c r="C20" s="10"/>
      <c r="D20" s="10"/>
      <c r="E20" s="10"/>
    </row>
    <row r="21" spans="1:6" ht="16.5" customHeight="1" x14ac:dyDescent="0.3">
      <c r="A21" s="7" t="s">
        <v>10</v>
      </c>
      <c r="B21" s="13">
        <v>0.20039999999999999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142280637</v>
      </c>
      <c r="C24" s="18">
        <v>9129.2999999999993</v>
      </c>
      <c r="D24" s="19">
        <v>1</v>
      </c>
      <c r="E24" s="20">
        <v>7.6</v>
      </c>
    </row>
    <row r="25" spans="1:6" ht="16.5" customHeight="1" x14ac:dyDescent="0.3">
      <c r="A25" s="17">
        <v>2</v>
      </c>
      <c r="B25" s="18">
        <v>142217027</v>
      </c>
      <c r="C25" s="18">
        <v>9041.7000000000007</v>
      </c>
      <c r="D25" s="19">
        <v>1</v>
      </c>
      <c r="E25" s="19">
        <v>7.6</v>
      </c>
    </row>
    <row r="26" spans="1:6" ht="16.5" customHeight="1" x14ac:dyDescent="0.3">
      <c r="A26" s="17">
        <v>3</v>
      </c>
      <c r="B26" s="18">
        <v>142245743</v>
      </c>
      <c r="C26" s="18">
        <v>8997.4</v>
      </c>
      <c r="D26" s="19">
        <v>1</v>
      </c>
      <c r="E26" s="19">
        <v>7.6</v>
      </c>
    </row>
    <row r="27" spans="1:6" ht="16.5" customHeight="1" x14ac:dyDescent="0.3">
      <c r="A27" s="17">
        <v>4</v>
      </c>
      <c r="B27" s="18">
        <v>142342668</v>
      </c>
      <c r="C27" s="18">
        <v>8954.7000000000007</v>
      </c>
      <c r="D27" s="19">
        <v>1</v>
      </c>
      <c r="E27" s="19">
        <v>7.6</v>
      </c>
    </row>
    <row r="28" spans="1:6" ht="16.5" customHeight="1" x14ac:dyDescent="0.3">
      <c r="A28" s="17">
        <v>5</v>
      </c>
      <c r="B28" s="18">
        <v>142427743</v>
      </c>
      <c r="C28" s="18">
        <v>8896.6</v>
      </c>
      <c r="D28" s="19">
        <v>1</v>
      </c>
      <c r="E28" s="19">
        <v>7.6</v>
      </c>
    </row>
    <row r="29" spans="1:6" ht="16.5" customHeight="1" x14ac:dyDescent="0.3">
      <c r="A29" s="17">
        <v>6</v>
      </c>
      <c r="B29" s="21">
        <v>142401431</v>
      </c>
      <c r="C29" s="21">
        <v>8889.4</v>
      </c>
      <c r="D29" s="22">
        <v>1</v>
      </c>
      <c r="E29" s="22">
        <v>7.6</v>
      </c>
    </row>
    <row r="30" spans="1:6" ht="16.5" customHeight="1" x14ac:dyDescent="0.3">
      <c r="A30" s="23" t="s">
        <v>18</v>
      </c>
      <c r="B30" s="24">
        <f>AVERAGE(B24:B29)</f>
        <v>142319208.16666666</v>
      </c>
      <c r="C30" s="25">
        <f>AVERAGE(C24:C29)</f>
        <v>8984.85</v>
      </c>
      <c r="D30" s="26">
        <f>AVERAGE(D24:D29)</f>
        <v>1</v>
      </c>
      <c r="E30" s="26">
        <f>AVERAGE(E24:E29)</f>
        <v>7.6000000000000005</v>
      </c>
    </row>
    <row r="31" spans="1:6" ht="16.5" customHeight="1" x14ac:dyDescent="0.3">
      <c r="A31" s="27" t="s">
        <v>19</v>
      </c>
      <c r="B31" s="28">
        <f>(STDEV(B24:B29)/B30)</f>
        <v>5.9965481269346138E-4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144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92" t="s">
        <v>26</v>
      </c>
      <c r="C59" s="492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126</v>
      </c>
      <c r="C60" s="48"/>
      <c r="E60" s="48" t="s">
        <v>127</v>
      </c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0"/>
  <sheetViews>
    <sheetView view="pageBreakPreview" topLeftCell="A100" zoomScale="60" zoomScaleNormal="70" workbookViewId="0">
      <selection activeCell="C98" sqref="C98"/>
    </sheetView>
  </sheetViews>
  <sheetFormatPr defaultRowHeight="12.75" x14ac:dyDescent="0.2"/>
  <cols>
    <col min="1" max="1" width="54.85546875" style="44" customWidth="1"/>
    <col min="2" max="2" width="39.42578125" style="44" customWidth="1"/>
    <col min="3" max="3" width="42.5703125" style="44" customWidth="1"/>
    <col min="4" max="4" width="21" style="44" customWidth="1"/>
    <col min="5" max="5" width="28.28515625" style="44" customWidth="1"/>
    <col min="6" max="6" width="23.85546875" style="44" customWidth="1"/>
    <col min="7" max="7" width="26" style="44" customWidth="1"/>
    <col min="8" max="16384" width="9.140625" style="44"/>
  </cols>
  <sheetData>
    <row r="1" spans="1:7" x14ac:dyDescent="0.2">
      <c r="A1" s="514" t="s">
        <v>31</v>
      </c>
      <c r="B1" s="514"/>
      <c r="C1" s="514"/>
      <c r="D1" s="514"/>
      <c r="E1" s="514"/>
      <c r="F1" s="514"/>
      <c r="G1" s="514"/>
    </row>
    <row r="2" spans="1:7" x14ac:dyDescent="0.2">
      <c r="A2" s="514"/>
      <c r="B2" s="514"/>
      <c r="C2" s="514"/>
      <c r="D2" s="514"/>
      <c r="E2" s="514"/>
      <c r="F2" s="514"/>
      <c r="G2" s="514"/>
    </row>
    <row r="3" spans="1:7" x14ac:dyDescent="0.2">
      <c r="A3" s="514"/>
      <c r="B3" s="514"/>
      <c r="C3" s="514"/>
      <c r="D3" s="514"/>
      <c r="E3" s="514"/>
      <c r="F3" s="514"/>
      <c r="G3" s="514"/>
    </row>
    <row r="4" spans="1:7" x14ac:dyDescent="0.2">
      <c r="A4" s="514"/>
      <c r="B4" s="514"/>
      <c r="C4" s="514"/>
      <c r="D4" s="514"/>
      <c r="E4" s="514"/>
      <c r="F4" s="514"/>
      <c r="G4" s="514"/>
    </row>
    <row r="5" spans="1:7" x14ac:dyDescent="0.2">
      <c r="A5" s="514"/>
      <c r="B5" s="514"/>
      <c r="C5" s="514"/>
      <c r="D5" s="514"/>
      <c r="E5" s="514"/>
      <c r="F5" s="514"/>
      <c r="G5" s="514"/>
    </row>
    <row r="6" spans="1:7" x14ac:dyDescent="0.2">
      <c r="A6" s="514"/>
      <c r="B6" s="514"/>
      <c r="C6" s="514"/>
      <c r="D6" s="514"/>
      <c r="E6" s="514"/>
      <c r="F6" s="514"/>
      <c r="G6" s="514"/>
    </row>
    <row r="7" spans="1:7" x14ac:dyDescent="0.2">
      <c r="A7" s="514"/>
      <c r="B7" s="514"/>
      <c r="C7" s="514"/>
      <c r="D7" s="514"/>
      <c r="E7" s="514"/>
      <c r="F7" s="514"/>
      <c r="G7" s="514"/>
    </row>
    <row r="8" spans="1:7" x14ac:dyDescent="0.2">
      <c r="A8" s="515" t="s">
        <v>32</v>
      </c>
      <c r="B8" s="515"/>
      <c r="C8" s="515"/>
      <c r="D8" s="515"/>
      <c r="E8" s="515"/>
      <c r="F8" s="515"/>
      <c r="G8" s="515"/>
    </row>
    <row r="9" spans="1:7" x14ac:dyDescent="0.2">
      <c r="A9" s="515"/>
      <c r="B9" s="515"/>
      <c r="C9" s="515"/>
      <c r="D9" s="515"/>
      <c r="E9" s="515"/>
      <c r="F9" s="515"/>
      <c r="G9" s="515"/>
    </row>
    <row r="10" spans="1:7" x14ac:dyDescent="0.2">
      <c r="A10" s="515"/>
      <c r="B10" s="515"/>
      <c r="C10" s="515"/>
      <c r="D10" s="515"/>
      <c r="E10" s="515"/>
      <c r="F10" s="515"/>
      <c r="G10" s="515"/>
    </row>
    <row r="11" spans="1:7" x14ac:dyDescent="0.2">
      <c r="A11" s="515"/>
      <c r="B11" s="515"/>
      <c r="C11" s="515"/>
      <c r="D11" s="515"/>
      <c r="E11" s="515"/>
      <c r="F11" s="515"/>
      <c r="G11" s="515"/>
    </row>
    <row r="12" spans="1:7" x14ac:dyDescent="0.2">
      <c r="A12" s="515"/>
      <c r="B12" s="515"/>
      <c r="C12" s="515"/>
      <c r="D12" s="515"/>
      <c r="E12" s="515"/>
      <c r="F12" s="515"/>
      <c r="G12" s="515"/>
    </row>
    <row r="13" spans="1:7" x14ac:dyDescent="0.2">
      <c r="A13" s="515"/>
      <c r="B13" s="515"/>
      <c r="C13" s="515"/>
      <c r="D13" s="515"/>
      <c r="E13" s="515"/>
      <c r="F13" s="515"/>
      <c r="G13" s="515"/>
    </row>
    <row r="14" spans="1:7" x14ac:dyDescent="0.2">
      <c r="A14" s="515"/>
      <c r="B14" s="515"/>
      <c r="C14" s="515"/>
      <c r="D14" s="515"/>
      <c r="E14" s="515"/>
      <c r="F14" s="515"/>
      <c r="G14" s="515"/>
    </row>
    <row r="15" spans="1:7" ht="19.5" customHeight="1" thickBot="1" x14ac:dyDescent="0.35">
      <c r="A15" s="202"/>
      <c r="B15" s="202"/>
      <c r="C15" s="202"/>
      <c r="D15" s="202"/>
      <c r="E15" s="202"/>
      <c r="F15" s="202"/>
      <c r="G15" s="202"/>
    </row>
    <row r="16" spans="1:7" ht="19.5" customHeight="1" thickBot="1" x14ac:dyDescent="0.35">
      <c r="A16" s="516" t="s">
        <v>33</v>
      </c>
      <c r="B16" s="517"/>
      <c r="C16" s="517"/>
      <c r="D16" s="517"/>
      <c r="E16" s="517"/>
      <c r="F16" s="517"/>
      <c r="G16" s="517"/>
    </row>
    <row r="17" spans="1:7" ht="18.75" customHeight="1" x14ac:dyDescent="0.3">
      <c r="A17" s="100" t="s">
        <v>34</v>
      </c>
      <c r="B17" s="100"/>
      <c r="C17" s="202"/>
      <c r="D17" s="202"/>
      <c r="E17" s="202"/>
      <c r="F17" s="202"/>
      <c r="G17" s="202"/>
    </row>
    <row r="18" spans="1:7" ht="26.25" customHeight="1" x14ac:dyDescent="0.3">
      <c r="A18" s="101" t="s">
        <v>35</v>
      </c>
      <c r="B18" s="518" t="s">
        <v>5</v>
      </c>
      <c r="C18" s="518"/>
      <c r="D18" s="518"/>
      <c r="E18" s="518"/>
      <c r="F18" s="202"/>
      <c r="G18" s="202"/>
    </row>
    <row r="19" spans="1:7" ht="26.25" customHeight="1" x14ac:dyDescent="0.3">
      <c r="A19" s="101" t="s">
        <v>36</v>
      </c>
      <c r="B19" s="98" t="s">
        <v>7</v>
      </c>
      <c r="C19" s="202">
        <v>36</v>
      </c>
      <c r="E19" s="202"/>
      <c r="F19" s="202"/>
      <c r="G19" s="202"/>
    </row>
    <row r="20" spans="1:7" ht="26.25" customHeight="1" x14ac:dyDescent="0.4">
      <c r="A20" s="101" t="s">
        <v>37</v>
      </c>
      <c r="B20" s="506" t="s">
        <v>124</v>
      </c>
      <c r="C20" s="506"/>
      <c r="D20" s="202"/>
      <c r="E20" s="202"/>
      <c r="F20" s="202"/>
      <c r="G20" s="202"/>
    </row>
    <row r="21" spans="1:7" ht="26.25" customHeight="1" x14ac:dyDescent="0.4">
      <c r="A21" s="101" t="s">
        <v>38</v>
      </c>
      <c r="B21" s="102" t="s">
        <v>125</v>
      </c>
      <c r="C21" s="102"/>
      <c r="D21" s="103"/>
      <c r="E21" s="103"/>
      <c r="F21" s="103"/>
      <c r="G21" s="103"/>
    </row>
    <row r="22" spans="1:7" ht="26.25" customHeight="1" x14ac:dyDescent="0.4">
      <c r="A22" s="101" t="s">
        <v>39</v>
      </c>
      <c r="B22" s="104">
        <v>42545</v>
      </c>
      <c r="C22" s="105"/>
      <c r="D22" s="202"/>
      <c r="E22" s="202"/>
      <c r="F22" s="202"/>
      <c r="G22" s="202"/>
    </row>
    <row r="23" spans="1:7" ht="26.25" customHeight="1" x14ac:dyDescent="0.4">
      <c r="A23" s="101" t="s">
        <v>40</v>
      </c>
      <c r="B23" s="104">
        <v>42546</v>
      </c>
      <c r="C23" s="105"/>
      <c r="D23" s="202"/>
      <c r="E23" s="202"/>
      <c r="F23" s="202"/>
      <c r="G23" s="202"/>
    </row>
    <row r="24" spans="1:7" ht="18.75" customHeight="1" x14ac:dyDescent="0.3">
      <c r="A24" s="101"/>
      <c r="B24" s="106"/>
      <c r="C24" s="202"/>
      <c r="D24" s="202"/>
      <c r="E24" s="202"/>
      <c r="F24" s="202"/>
      <c r="G24" s="202"/>
    </row>
    <row r="25" spans="1:7" ht="18.75" customHeight="1" x14ac:dyDescent="0.3">
      <c r="A25" s="206" t="s">
        <v>1</v>
      </c>
      <c r="B25" s="106"/>
      <c r="C25" s="202"/>
      <c r="D25" s="202"/>
      <c r="E25" s="202"/>
      <c r="F25" s="202"/>
      <c r="G25" s="202"/>
    </row>
    <row r="26" spans="1:7" ht="26.25" customHeight="1" x14ac:dyDescent="0.4">
      <c r="A26" s="270" t="s">
        <v>4</v>
      </c>
      <c r="B26" s="513" t="s">
        <v>9</v>
      </c>
      <c r="C26" s="513"/>
      <c r="D26" s="202"/>
      <c r="E26" s="202"/>
      <c r="F26" s="202"/>
      <c r="G26" s="202"/>
    </row>
    <row r="27" spans="1:7" ht="26.25" customHeight="1" x14ac:dyDescent="0.4">
      <c r="A27" s="201" t="s">
        <v>41</v>
      </c>
      <c r="B27" s="506" t="s">
        <v>128</v>
      </c>
      <c r="C27" s="506"/>
      <c r="D27" s="202"/>
      <c r="E27" s="202"/>
      <c r="F27" s="202"/>
      <c r="G27" s="202"/>
    </row>
    <row r="28" spans="1:7" ht="27" customHeight="1" thickBot="1" x14ac:dyDescent="0.45">
      <c r="A28" s="201" t="s">
        <v>6</v>
      </c>
      <c r="B28" s="167">
        <v>93.3</v>
      </c>
      <c r="C28" s="202"/>
      <c r="D28" s="202"/>
      <c r="E28" s="202"/>
      <c r="F28" s="202"/>
      <c r="G28" s="202"/>
    </row>
    <row r="29" spans="1:7" ht="27" customHeight="1" thickBot="1" x14ac:dyDescent="0.45">
      <c r="A29" s="201" t="s">
        <v>42</v>
      </c>
      <c r="B29" s="111">
        <v>0</v>
      </c>
      <c r="C29" s="498" t="s">
        <v>43</v>
      </c>
      <c r="D29" s="499"/>
      <c r="E29" s="499"/>
      <c r="F29" s="499"/>
      <c r="G29" s="507"/>
    </row>
    <row r="30" spans="1:7" ht="19.5" customHeight="1" thickBot="1" x14ac:dyDescent="0.35">
      <c r="A30" s="201" t="s">
        <v>44</v>
      </c>
      <c r="B30" s="279">
        <f>B28-B29</f>
        <v>93.3</v>
      </c>
      <c r="C30" s="212"/>
      <c r="D30" s="212"/>
      <c r="E30" s="212"/>
      <c r="F30" s="212"/>
      <c r="G30" s="212"/>
    </row>
    <row r="31" spans="1:7" ht="27" customHeight="1" thickBot="1" x14ac:dyDescent="0.45">
      <c r="A31" s="201" t="s">
        <v>45</v>
      </c>
      <c r="B31" s="115">
        <v>405.35</v>
      </c>
      <c r="C31" s="498" t="s">
        <v>46</v>
      </c>
      <c r="D31" s="499"/>
      <c r="E31" s="499"/>
      <c r="F31" s="499"/>
      <c r="G31" s="507"/>
    </row>
    <row r="32" spans="1:7" ht="27" customHeight="1" thickBot="1" x14ac:dyDescent="0.45">
      <c r="A32" s="201" t="s">
        <v>47</v>
      </c>
      <c r="B32" s="115">
        <v>432.4</v>
      </c>
      <c r="C32" s="498" t="s">
        <v>48</v>
      </c>
      <c r="D32" s="499"/>
      <c r="E32" s="499"/>
      <c r="F32" s="499"/>
      <c r="G32" s="507"/>
    </row>
    <row r="33" spans="1:7" ht="18.75" customHeight="1" x14ac:dyDescent="0.3">
      <c r="A33" s="201"/>
      <c r="B33" s="116"/>
      <c r="C33" s="117"/>
      <c r="D33" s="117"/>
      <c r="E33" s="117"/>
      <c r="F33" s="117"/>
      <c r="G33" s="117"/>
    </row>
    <row r="34" spans="1:7" ht="18.75" customHeight="1" x14ac:dyDescent="0.3">
      <c r="A34" s="201" t="s">
        <v>49</v>
      </c>
      <c r="B34" s="118">
        <f>B31/B32</f>
        <v>0.9374421831637374</v>
      </c>
      <c r="C34" s="202" t="s">
        <v>50</v>
      </c>
      <c r="D34" s="202"/>
      <c r="E34" s="202"/>
      <c r="F34" s="202"/>
      <c r="G34" s="202"/>
    </row>
    <row r="35" spans="1:7" ht="19.5" customHeight="1" thickBot="1" x14ac:dyDescent="0.35">
      <c r="A35" s="201"/>
      <c r="B35" s="279"/>
      <c r="C35" s="112"/>
      <c r="D35" s="112"/>
      <c r="E35" s="112"/>
      <c r="F35" s="112"/>
      <c r="G35" s="202"/>
    </row>
    <row r="36" spans="1:7" ht="27" customHeight="1" thickBot="1" x14ac:dyDescent="0.45">
      <c r="A36" s="119" t="s">
        <v>51</v>
      </c>
      <c r="B36" s="120">
        <v>100</v>
      </c>
      <c r="C36" s="202"/>
      <c r="D36" s="500" t="s">
        <v>52</v>
      </c>
      <c r="E36" s="508"/>
      <c r="F36" s="500" t="s">
        <v>53</v>
      </c>
      <c r="G36" s="501"/>
    </row>
    <row r="37" spans="1:7" ht="26.25" customHeight="1" x14ac:dyDescent="0.4">
      <c r="A37" s="121" t="s">
        <v>54</v>
      </c>
      <c r="B37" s="122">
        <v>1</v>
      </c>
      <c r="C37" s="123" t="s">
        <v>55</v>
      </c>
      <c r="D37" s="124" t="s">
        <v>56</v>
      </c>
      <c r="E37" s="125" t="s">
        <v>57</v>
      </c>
      <c r="F37" s="124" t="s">
        <v>56</v>
      </c>
      <c r="G37" s="126" t="s">
        <v>57</v>
      </c>
    </row>
    <row r="38" spans="1:7" ht="26.25" customHeight="1" x14ac:dyDescent="0.4">
      <c r="A38" s="121" t="s">
        <v>58</v>
      </c>
      <c r="B38" s="122">
        <v>1</v>
      </c>
      <c r="C38" s="127">
        <v>1</v>
      </c>
      <c r="D38" s="128">
        <v>142294679</v>
      </c>
      <c r="E38" s="129">
        <f>IF(ISBLANK(D38),"-",$D$48/$D$45*D38)</f>
        <v>162365892.05346954</v>
      </c>
      <c r="F38" s="128">
        <v>168763871</v>
      </c>
      <c r="G38" s="130">
        <f>IF(ISBLANK(F38),"-",$D$48/$F$45*F38)</f>
        <v>164706617.97822338</v>
      </c>
    </row>
    <row r="39" spans="1:7" ht="26.25" customHeight="1" x14ac:dyDescent="0.4">
      <c r="A39" s="121" t="s">
        <v>59</v>
      </c>
      <c r="B39" s="122">
        <v>1</v>
      </c>
      <c r="C39" s="259">
        <v>2</v>
      </c>
      <c r="D39" s="132">
        <v>142220253</v>
      </c>
      <c r="E39" s="133">
        <f>IF(ISBLANK(D39),"-",$D$48/$D$45*D39)</f>
        <v>162280967.97923926</v>
      </c>
      <c r="F39" s="132">
        <v>168924877</v>
      </c>
      <c r="G39" s="134">
        <f>IF(ISBLANK(F39),"-",$D$48/$F$45*F39)</f>
        <v>164863753.23221505</v>
      </c>
    </row>
    <row r="40" spans="1:7" ht="26.25" customHeight="1" x14ac:dyDescent="0.4">
      <c r="A40" s="121" t="s">
        <v>60</v>
      </c>
      <c r="B40" s="122">
        <v>1</v>
      </c>
      <c r="C40" s="259">
        <v>3</v>
      </c>
      <c r="D40" s="132">
        <v>142293490</v>
      </c>
      <c r="E40" s="133">
        <f>IF(ISBLANK(D40),"-",$D$48/$D$45*D40)</f>
        <v>162364535.34043565</v>
      </c>
      <c r="F40" s="132">
        <v>168620842</v>
      </c>
      <c r="G40" s="134">
        <f>IF(ISBLANK(F40),"-",$D$48/$F$45*F40)</f>
        <v>164567027.53908959</v>
      </c>
    </row>
    <row r="41" spans="1:7" ht="26.25" customHeight="1" x14ac:dyDescent="0.4">
      <c r="A41" s="121" t="s">
        <v>61</v>
      </c>
      <c r="B41" s="122">
        <v>1</v>
      </c>
      <c r="C41" s="135">
        <v>4</v>
      </c>
      <c r="D41" s="136"/>
      <c r="E41" s="137" t="str">
        <f>IF(ISBLANK(D41),"-",$D$48/$D$45*D41)</f>
        <v>-</v>
      </c>
      <c r="F41" s="136"/>
      <c r="G41" s="138" t="str">
        <f>IF(ISBLANK(F41),"-",$D$48/$F$45*F41)</f>
        <v>-</v>
      </c>
    </row>
    <row r="42" spans="1:7" ht="27" customHeight="1" thickBot="1" x14ac:dyDescent="0.45">
      <c r="A42" s="121" t="s">
        <v>62</v>
      </c>
      <c r="B42" s="122">
        <v>1</v>
      </c>
      <c r="C42" s="139" t="s">
        <v>63</v>
      </c>
      <c r="D42" s="140">
        <f>AVERAGE(D38:D41)</f>
        <v>142269474</v>
      </c>
      <c r="E42" s="141">
        <f>AVERAGE(E38:E41)</f>
        <v>162337131.79104814</v>
      </c>
      <c r="F42" s="140">
        <f>AVERAGE(F38:F41)</f>
        <v>168769863.33333334</v>
      </c>
      <c r="G42" s="142">
        <f>AVERAGE(G38:G41)</f>
        <v>164712466.24984267</v>
      </c>
    </row>
    <row r="43" spans="1:7" ht="26.25" customHeight="1" x14ac:dyDescent="0.4">
      <c r="A43" s="121" t="s">
        <v>64</v>
      </c>
      <c r="B43" s="122">
        <v>1</v>
      </c>
      <c r="C43" s="143" t="s">
        <v>65</v>
      </c>
      <c r="D43" s="144">
        <v>20.04</v>
      </c>
      <c r="E43" s="202"/>
      <c r="F43" s="144">
        <v>23.43</v>
      </c>
      <c r="G43" s="202"/>
    </row>
    <row r="44" spans="1:7" ht="26.25" customHeight="1" x14ac:dyDescent="0.4">
      <c r="A44" s="121" t="s">
        <v>66</v>
      </c>
      <c r="B44" s="122">
        <v>1</v>
      </c>
      <c r="C44" s="146" t="s">
        <v>67</v>
      </c>
      <c r="D44" s="147">
        <f>D43*$B$34</f>
        <v>18.786341350601298</v>
      </c>
      <c r="E44" s="255"/>
      <c r="F44" s="147">
        <f>F43*$B$34</f>
        <v>21.964270351526366</v>
      </c>
      <c r="G44" s="202"/>
    </row>
    <row r="45" spans="1:7" ht="19.5" customHeight="1" thickBot="1" x14ac:dyDescent="0.35">
      <c r="A45" s="121" t="s">
        <v>68</v>
      </c>
      <c r="B45" s="149">
        <f>(B44/B43)*(B42/B41)*(B40/B39)*(B38/B37)*B36</f>
        <v>100</v>
      </c>
      <c r="C45" s="146" t="s">
        <v>69</v>
      </c>
      <c r="D45" s="150">
        <f>D44*$B$30/100</f>
        <v>17.527656480111009</v>
      </c>
      <c r="E45" s="151"/>
      <c r="F45" s="150">
        <f>F44*$B$30/100</f>
        <v>20.4926642379741</v>
      </c>
      <c r="G45" s="202"/>
    </row>
    <row r="46" spans="1:7" ht="19.5" customHeight="1" thickBot="1" x14ac:dyDescent="0.35">
      <c r="A46" s="502" t="s">
        <v>70</v>
      </c>
      <c r="B46" s="503"/>
      <c r="C46" s="146" t="s">
        <v>71</v>
      </c>
      <c r="D46" s="147">
        <f>D45/$B$45</f>
        <v>0.17527656480111009</v>
      </c>
      <c r="E46" s="151"/>
      <c r="F46" s="152">
        <f>F45/$B$45</f>
        <v>0.20492664237974101</v>
      </c>
      <c r="G46" s="202"/>
    </row>
    <row r="47" spans="1:7" ht="27" customHeight="1" thickBot="1" x14ac:dyDescent="0.45">
      <c r="A47" s="504"/>
      <c r="B47" s="505"/>
      <c r="C47" s="153" t="s">
        <v>72</v>
      </c>
      <c r="D47" s="154">
        <v>0.2</v>
      </c>
      <c r="E47" s="202"/>
      <c r="F47" s="155"/>
      <c r="G47" s="202"/>
    </row>
    <row r="48" spans="1:7" ht="18.75" customHeight="1" x14ac:dyDescent="0.3">
      <c r="A48" s="202"/>
      <c r="B48" s="202"/>
      <c r="C48" s="156" t="s">
        <v>73</v>
      </c>
      <c r="D48" s="150">
        <f>D47*$B$45</f>
        <v>20</v>
      </c>
      <c r="E48" s="202"/>
      <c r="F48" s="155"/>
      <c r="G48" s="202"/>
    </row>
    <row r="49" spans="1:7" ht="19.5" customHeight="1" thickBot="1" x14ac:dyDescent="0.35">
      <c r="A49" s="202"/>
      <c r="B49" s="202"/>
      <c r="C49" s="201" t="s">
        <v>74</v>
      </c>
      <c r="D49" s="158">
        <f>D48/B34</f>
        <v>21.334649068706053</v>
      </c>
      <c r="E49" s="202"/>
      <c r="F49" s="155"/>
      <c r="G49" s="202"/>
    </row>
    <row r="50" spans="1:7" ht="18.75" customHeight="1" x14ac:dyDescent="0.3">
      <c r="A50" s="202"/>
      <c r="B50" s="202"/>
      <c r="C50" s="119" t="s">
        <v>75</v>
      </c>
      <c r="D50" s="159">
        <f>AVERAGE(E38:E41,G38:G41)</f>
        <v>163524799.02044538</v>
      </c>
      <c r="E50" s="202"/>
      <c r="F50" s="160"/>
      <c r="G50" s="202"/>
    </row>
    <row r="51" spans="1:7" ht="18.75" customHeight="1" x14ac:dyDescent="0.3">
      <c r="A51" s="202"/>
      <c r="B51" s="202"/>
      <c r="C51" s="121" t="s">
        <v>76</v>
      </c>
      <c r="D51" s="161">
        <f>STDEV(E38:E41,G38:G41)/D50</f>
        <v>7.979036189891783E-3</v>
      </c>
      <c r="E51" s="202"/>
      <c r="F51" s="160"/>
      <c r="G51" s="202"/>
    </row>
    <row r="52" spans="1:7" ht="19.5" customHeight="1" thickBot="1" x14ac:dyDescent="0.35">
      <c r="A52" s="202"/>
      <c r="B52" s="202"/>
      <c r="C52" s="162" t="s">
        <v>20</v>
      </c>
      <c r="D52" s="163">
        <f>COUNT(E38:E41,G38:G41)</f>
        <v>6</v>
      </c>
      <c r="E52" s="202"/>
      <c r="F52" s="160"/>
      <c r="G52" s="202"/>
    </row>
    <row r="53" spans="1:7" ht="18.75" customHeight="1" x14ac:dyDescent="0.3">
      <c r="A53" s="202"/>
      <c r="B53" s="202"/>
      <c r="C53" s="202"/>
      <c r="D53" s="202"/>
      <c r="E53" s="202"/>
      <c r="F53" s="202"/>
      <c r="G53" s="202"/>
    </row>
    <row r="54" spans="1:7" ht="18.75" customHeight="1" x14ac:dyDescent="0.3">
      <c r="A54" s="100" t="s">
        <v>1</v>
      </c>
      <c r="B54" s="164" t="s">
        <v>77</v>
      </c>
      <c r="C54" s="202"/>
      <c r="D54" s="202"/>
      <c r="E54" s="202"/>
      <c r="F54" s="202"/>
      <c r="G54" s="202"/>
    </row>
    <row r="55" spans="1:7" ht="18.75" customHeight="1" x14ac:dyDescent="0.3">
      <c r="A55" s="202" t="s">
        <v>78</v>
      </c>
      <c r="B55" s="166" t="str">
        <f>B21</f>
        <v>Each tablet contains Pantoprazole Sodium 20mg</v>
      </c>
      <c r="C55" s="202"/>
      <c r="D55" s="202"/>
      <c r="E55" s="202"/>
      <c r="F55" s="202"/>
      <c r="G55" s="202"/>
    </row>
    <row r="56" spans="1:7" ht="26.25" customHeight="1" x14ac:dyDescent="0.4">
      <c r="A56" s="166" t="s">
        <v>122</v>
      </c>
      <c r="B56" s="167">
        <v>20</v>
      </c>
      <c r="C56" s="202" t="str">
        <f>B20</f>
        <v xml:space="preserve">Pantoprazole </v>
      </c>
      <c r="D56" s="202"/>
      <c r="E56" s="202"/>
      <c r="F56" s="202"/>
      <c r="G56" s="202"/>
    </row>
    <row r="57" spans="1:7" ht="17.25" customHeight="1" thickBot="1" x14ac:dyDescent="0.35">
      <c r="A57" s="168" t="s">
        <v>123</v>
      </c>
      <c r="B57" s="168">
        <f>Uniformity!C46</f>
        <v>113.68800000000002</v>
      </c>
      <c r="C57" s="168"/>
      <c r="D57" s="169"/>
      <c r="E57" s="169"/>
      <c r="F57" s="169"/>
      <c r="G57" s="169"/>
    </row>
    <row r="58" spans="1:7" ht="57.75" customHeight="1" x14ac:dyDescent="0.4">
      <c r="A58" s="119" t="s">
        <v>79</v>
      </c>
      <c r="B58" s="120">
        <v>100</v>
      </c>
      <c r="C58" s="170" t="s">
        <v>98</v>
      </c>
      <c r="D58" s="171" t="s">
        <v>99</v>
      </c>
      <c r="E58" s="172" t="s">
        <v>100</v>
      </c>
      <c r="F58" s="173" t="s">
        <v>101</v>
      </c>
      <c r="G58" s="174" t="s">
        <v>102</v>
      </c>
    </row>
    <row r="59" spans="1:7" ht="26.25" customHeight="1" x14ac:dyDescent="0.4">
      <c r="A59" s="121" t="s">
        <v>54</v>
      </c>
      <c r="B59" s="122">
        <v>1</v>
      </c>
      <c r="C59" s="175">
        <v>1</v>
      </c>
      <c r="D59" s="282">
        <v>157484671</v>
      </c>
      <c r="E59" s="247">
        <f t="shared" ref="E59:E68" si="0">IF(ISBLANK(D59),"-",D59/$D$50*$D$47*$B$67)</f>
        <v>19.26125846885277</v>
      </c>
      <c r="F59" s="177">
        <f t="shared" ref="F59:F68" si="1">IF(ISBLANK(D59),"-",E59/$E$70*100)</f>
        <v>101.68977736583751</v>
      </c>
      <c r="G59" s="178">
        <f t="shared" ref="G59:G68" si="2">IF(ISBLANK(D59),"-",E59/$B$56*100)</f>
        <v>96.306292344263838</v>
      </c>
    </row>
    <row r="60" spans="1:7" ht="26.25" customHeight="1" x14ac:dyDescent="0.4">
      <c r="A60" s="121" t="s">
        <v>58</v>
      </c>
      <c r="B60" s="122">
        <v>1</v>
      </c>
      <c r="C60" s="189">
        <v>2</v>
      </c>
      <c r="D60" s="283">
        <v>152653401</v>
      </c>
      <c r="E60" s="249">
        <f t="shared" si="0"/>
        <v>18.670367053123712</v>
      </c>
      <c r="F60" s="181">
        <f t="shared" si="1"/>
        <v>98.570167262996108</v>
      </c>
      <c r="G60" s="182">
        <f t="shared" si="2"/>
        <v>93.351835265618561</v>
      </c>
    </row>
    <row r="61" spans="1:7" ht="26.25" customHeight="1" x14ac:dyDescent="0.4">
      <c r="A61" s="121" t="s">
        <v>59</v>
      </c>
      <c r="B61" s="122">
        <v>1</v>
      </c>
      <c r="C61" s="189">
        <v>3</v>
      </c>
      <c r="D61" s="283">
        <v>152680491</v>
      </c>
      <c r="E61" s="249">
        <f t="shared" si="0"/>
        <v>18.673680312049857</v>
      </c>
      <c r="F61" s="181">
        <f t="shared" si="1"/>
        <v>98.587659607180157</v>
      </c>
      <c r="G61" s="182">
        <f t="shared" si="2"/>
        <v>93.368401560249282</v>
      </c>
    </row>
    <row r="62" spans="1:7" ht="26.25" customHeight="1" x14ac:dyDescent="0.4">
      <c r="A62" s="121" t="s">
        <v>60</v>
      </c>
      <c r="B62" s="122">
        <v>1</v>
      </c>
      <c r="C62" s="189">
        <v>4</v>
      </c>
      <c r="D62" s="283">
        <v>158785302</v>
      </c>
      <c r="E62" s="249">
        <f t="shared" si="0"/>
        <v>19.420332934351713</v>
      </c>
      <c r="F62" s="181">
        <f t="shared" si="1"/>
        <v>102.52961070317295</v>
      </c>
      <c r="G62" s="182">
        <f t="shared" si="2"/>
        <v>97.101664671758556</v>
      </c>
    </row>
    <row r="63" spans="1:7" ht="26.25" customHeight="1" x14ac:dyDescent="0.4">
      <c r="A63" s="121" t="s">
        <v>61</v>
      </c>
      <c r="B63" s="122">
        <v>1</v>
      </c>
      <c r="C63" s="189">
        <v>5</v>
      </c>
      <c r="D63" s="283">
        <v>155308537</v>
      </c>
      <c r="E63" s="249">
        <f t="shared" si="0"/>
        <v>18.995105076457779</v>
      </c>
      <c r="F63" s="181">
        <f t="shared" si="1"/>
        <v>100.28462103809414</v>
      </c>
      <c r="G63" s="182">
        <f t="shared" si="2"/>
        <v>94.975525382288893</v>
      </c>
    </row>
    <row r="64" spans="1:7" ht="26.25" customHeight="1" x14ac:dyDescent="0.4">
      <c r="A64" s="121" t="s">
        <v>62</v>
      </c>
      <c r="B64" s="122">
        <v>1</v>
      </c>
      <c r="C64" s="189">
        <v>6</v>
      </c>
      <c r="D64" s="283">
        <v>153451380</v>
      </c>
      <c r="E64" s="249">
        <f t="shared" si="0"/>
        <v>18.767964360049646</v>
      </c>
      <c r="F64" s="181">
        <f t="shared" si="1"/>
        <v>99.085432058847985</v>
      </c>
      <c r="G64" s="182">
        <f t="shared" si="2"/>
        <v>93.839821800248231</v>
      </c>
    </row>
    <row r="65" spans="1:7" ht="26.25" customHeight="1" x14ac:dyDescent="0.4">
      <c r="A65" s="121" t="s">
        <v>64</v>
      </c>
      <c r="B65" s="122">
        <v>1</v>
      </c>
      <c r="C65" s="189">
        <v>7</v>
      </c>
      <c r="D65" s="283">
        <v>150340604</v>
      </c>
      <c r="E65" s="249">
        <f t="shared" si="0"/>
        <v>18.38749900939527</v>
      </c>
      <c r="F65" s="181">
        <f t="shared" si="1"/>
        <v>97.076765965403297</v>
      </c>
      <c r="G65" s="182">
        <f t="shared" si="2"/>
        <v>91.937495046976352</v>
      </c>
    </row>
    <row r="66" spans="1:7" ht="26.25" customHeight="1" x14ac:dyDescent="0.4">
      <c r="A66" s="121" t="s">
        <v>66</v>
      </c>
      <c r="B66" s="122">
        <v>1</v>
      </c>
      <c r="C66" s="189">
        <v>8</v>
      </c>
      <c r="D66" s="283">
        <v>153131496</v>
      </c>
      <c r="E66" s="249">
        <f t="shared" si="0"/>
        <v>18.728840752876156</v>
      </c>
      <c r="F66" s="181">
        <f t="shared" si="1"/>
        <v>98.878879049362425</v>
      </c>
      <c r="G66" s="182">
        <f t="shared" si="2"/>
        <v>93.644203764380791</v>
      </c>
    </row>
    <row r="67" spans="1:7" ht="27" customHeight="1" thickBot="1" x14ac:dyDescent="0.45">
      <c r="A67" s="121" t="s">
        <v>68</v>
      </c>
      <c r="B67" s="149">
        <f>(B66/B65)*(B64/B63)*(B62/B61)*(B60/B59)*B58</f>
        <v>100</v>
      </c>
      <c r="C67" s="189">
        <v>9</v>
      </c>
      <c r="D67" s="283">
        <v>159927030</v>
      </c>
      <c r="E67" s="249">
        <f t="shared" si="0"/>
        <v>19.559972671790835</v>
      </c>
      <c r="F67" s="181">
        <f t="shared" si="1"/>
        <v>103.26683843076773</v>
      </c>
      <c r="G67" s="182">
        <f t="shared" si="2"/>
        <v>97.79986335895417</v>
      </c>
    </row>
    <row r="68" spans="1:7" ht="27" customHeight="1" thickBot="1" x14ac:dyDescent="0.45">
      <c r="A68" s="502" t="s">
        <v>70</v>
      </c>
      <c r="B68" s="509"/>
      <c r="C68" s="195">
        <v>10</v>
      </c>
      <c r="D68" s="284">
        <v>154914596</v>
      </c>
      <c r="E68" s="184">
        <f t="shared" si="0"/>
        <v>18.946923882857813</v>
      </c>
      <c r="F68" s="185">
        <f t="shared" si="1"/>
        <v>100.03024851833777</v>
      </c>
      <c r="G68" s="186">
        <f t="shared" si="2"/>
        <v>94.734619414289071</v>
      </c>
    </row>
    <row r="69" spans="1:7" ht="19.5" customHeight="1" thickBot="1" x14ac:dyDescent="0.35">
      <c r="A69" s="504"/>
      <c r="B69" s="510"/>
      <c r="C69" s="189"/>
      <c r="D69" s="151"/>
      <c r="E69" s="202"/>
      <c r="F69" s="169"/>
      <c r="G69" s="188"/>
    </row>
    <row r="70" spans="1:7" ht="26.25" customHeight="1" x14ac:dyDescent="0.4">
      <c r="A70" s="169"/>
      <c r="B70" s="169"/>
      <c r="C70" s="189" t="s">
        <v>103</v>
      </c>
      <c r="D70" s="190"/>
      <c r="E70" s="191">
        <f>AVERAGE(E59:E68)</f>
        <v>18.941194452180554</v>
      </c>
      <c r="F70" s="191">
        <f>AVERAGE(F59:F68)</f>
        <v>100.00000000000001</v>
      </c>
      <c r="G70" s="192">
        <f>AVERAGE(G59:G68)</f>
        <v>94.705972260902769</v>
      </c>
    </row>
    <row r="71" spans="1:7" ht="26.25" customHeight="1" x14ac:dyDescent="0.4">
      <c r="A71" s="169"/>
      <c r="B71" s="169"/>
      <c r="C71" s="189"/>
      <c r="D71" s="190"/>
      <c r="E71" s="193">
        <f>STDEV(E59:E68)/E70</f>
        <v>1.9631665538556387E-2</v>
      </c>
      <c r="F71" s="193">
        <f>STDEV(F59:F68)/F70</f>
        <v>1.9631665538556414E-2</v>
      </c>
      <c r="G71" s="194">
        <f>STDEV(G59:G68)/G70</f>
        <v>1.9631665538556352E-2</v>
      </c>
    </row>
    <row r="72" spans="1:7" ht="27" customHeight="1" thickBot="1" x14ac:dyDescent="0.45">
      <c r="A72" s="169"/>
      <c r="B72" s="169"/>
      <c r="C72" s="195"/>
      <c r="D72" s="196"/>
      <c r="E72" s="197">
        <f>COUNT(E59:E68)</f>
        <v>10</v>
      </c>
      <c r="F72" s="197">
        <f>COUNT(F59:F68)</f>
        <v>10</v>
      </c>
      <c r="G72" s="198">
        <f>COUNT(G59:G68)</f>
        <v>10</v>
      </c>
    </row>
    <row r="73" spans="1:7" ht="18.75" customHeight="1" x14ac:dyDescent="0.3">
      <c r="A73" s="169"/>
      <c r="B73" s="202"/>
      <c r="C73" s="202"/>
      <c r="D73" s="255"/>
      <c r="E73" s="190"/>
      <c r="F73" s="202"/>
      <c r="G73" s="200"/>
    </row>
    <row r="74" spans="1:7" ht="18.75" customHeight="1" x14ac:dyDescent="0.3">
      <c r="A74" s="270" t="s">
        <v>89</v>
      </c>
      <c r="B74" s="201" t="s">
        <v>90</v>
      </c>
      <c r="C74" s="493" t="str">
        <f>B20</f>
        <v xml:space="preserve">Pantoprazole </v>
      </c>
      <c r="D74" s="493"/>
      <c r="E74" s="202" t="s">
        <v>91</v>
      </c>
      <c r="F74" s="202"/>
      <c r="G74" s="203">
        <f>G70</f>
        <v>94.705972260902769</v>
      </c>
    </row>
    <row r="75" spans="1:7" ht="18.75" customHeight="1" x14ac:dyDescent="0.3">
      <c r="A75" s="270"/>
      <c r="B75" s="201"/>
      <c r="C75" s="279"/>
      <c r="D75" s="279"/>
      <c r="E75" s="202"/>
      <c r="F75" s="202"/>
      <c r="G75" s="205"/>
    </row>
    <row r="76" spans="1:7" ht="18.75" customHeight="1" x14ac:dyDescent="0.3">
      <c r="A76" s="100" t="s">
        <v>1</v>
      </c>
      <c r="B76" s="206" t="s">
        <v>104</v>
      </c>
      <c r="C76" s="202"/>
      <c r="D76" s="202"/>
      <c r="E76" s="202"/>
      <c r="F76" s="202"/>
      <c r="G76" s="169"/>
    </row>
    <row r="77" spans="1:7" ht="18.75" customHeight="1" x14ac:dyDescent="0.3">
      <c r="A77" s="100"/>
      <c r="B77" s="164"/>
      <c r="C77" s="202"/>
      <c r="D77" s="202"/>
      <c r="E77" s="202"/>
      <c r="F77" s="202"/>
      <c r="G77" s="169"/>
    </row>
    <row r="78" spans="1:7" ht="18.75" customHeight="1" x14ac:dyDescent="0.3">
      <c r="A78" s="169"/>
      <c r="B78" s="511" t="s">
        <v>105</v>
      </c>
      <c r="C78" s="512"/>
      <c r="D78" s="202"/>
      <c r="E78" s="169"/>
      <c r="F78" s="169"/>
      <c r="G78" s="169"/>
    </row>
    <row r="79" spans="1:7" ht="18.75" customHeight="1" x14ac:dyDescent="0.3">
      <c r="A79" s="169"/>
      <c r="B79" s="207" t="s">
        <v>106</v>
      </c>
      <c r="C79" s="208">
        <f>G70</f>
        <v>94.705972260902769</v>
      </c>
      <c r="D79" s="202"/>
      <c r="E79" s="169"/>
      <c r="F79" s="169"/>
      <c r="G79" s="169"/>
    </row>
    <row r="80" spans="1:7" ht="26.25" customHeight="1" x14ac:dyDescent="0.4">
      <c r="A80" s="169"/>
      <c r="B80" s="207" t="s">
        <v>107</v>
      </c>
      <c r="C80" s="209">
        <v>2.4</v>
      </c>
      <c r="D80" s="202"/>
      <c r="E80" s="169"/>
      <c r="F80" s="169"/>
      <c r="G80" s="169"/>
    </row>
    <row r="81" spans="1:7" ht="18.75" customHeight="1" x14ac:dyDescent="0.3">
      <c r="A81" s="169"/>
      <c r="B81" s="207" t="s">
        <v>108</v>
      </c>
      <c r="C81" s="208">
        <f>STDEV(G59:G68)</f>
        <v>1.8592359719298386</v>
      </c>
      <c r="D81" s="202"/>
      <c r="E81" s="169"/>
      <c r="F81" s="169"/>
      <c r="G81" s="169"/>
    </row>
    <row r="82" spans="1:7" ht="18.75" customHeight="1" x14ac:dyDescent="0.3">
      <c r="A82" s="169"/>
      <c r="B82" s="207" t="s">
        <v>109</v>
      </c>
      <c r="C82" s="208">
        <f>IF(OR(G70&lt;98.5,G70&gt;101.5),(IF(98.5&gt;G70,98.5,101.5)),C79)</f>
        <v>98.5</v>
      </c>
      <c r="D82" s="202"/>
      <c r="E82" s="169"/>
      <c r="F82" s="169"/>
      <c r="G82" s="169"/>
    </row>
    <row r="83" spans="1:7" ht="18.75" customHeight="1" x14ac:dyDescent="0.3">
      <c r="A83" s="169"/>
      <c r="B83" s="207" t="s">
        <v>110</v>
      </c>
      <c r="C83" s="210">
        <f>ABS(C82-C79)+(C80*C81)</f>
        <v>8.256194071728844</v>
      </c>
      <c r="D83" s="202"/>
      <c r="E83" s="169"/>
      <c r="F83" s="169"/>
      <c r="G83" s="169"/>
    </row>
    <row r="84" spans="1:7" ht="18.75" customHeight="1" x14ac:dyDescent="0.3">
      <c r="A84" s="166"/>
      <c r="B84" s="211"/>
      <c r="C84" s="202"/>
      <c r="D84" s="202"/>
      <c r="E84" s="202"/>
      <c r="F84" s="202"/>
      <c r="G84" s="202"/>
    </row>
    <row r="85" spans="1:7" ht="18.75" customHeight="1" x14ac:dyDescent="0.3">
      <c r="A85" s="206" t="s">
        <v>111</v>
      </c>
      <c r="B85" s="206" t="s">
        <v>92</v>
      </c>
      <c r="C85" s="202"/>
      <c r="D85" s="202"/>
      <c r="E85" s="202"/>
      <c r="F85" s="202"/>
      <c r="G85" s="202"/>
    </row>
    <row r="86" spans="1:7" ht="18.75" customHeight="1" x14ac:dyDescent="0.3">
      <c r="A86" s="206"/>
      <c r="B86" s="206"/>
      <c r="C86" s="202"/>
      <c r="D86" s="202"/>
      <c r="E86" s="202"/>
      <c r="F86" s="202"/>
      <c r="G86" s="202"/>
    </row>
    <row r="87" spans="1:7" ht="26.25" customHeight="1" x14ac:dyDescent="0.4">
      <c r="A87" s="270" t="s">
        <v>4</v>
      </c>
      <c r="B87" s="513" t="s">
        <v>9</v>
      </c>
      <c r="C87" s="513"/>
      <c r="D87" s="202"/>
      <c r="E87" s="202"/>
      <c r="F87" s="202"/>
      <c r="G87" s="202"/>
    </row>
    <row r="88" spans="1:7" ht="26.25" customHeight="1" x14ac:dyDescent="0.4">
      <c r="A88" s="201" t="s">
        <v>41</v>
      </c>
      <c r="B88" s="506" t="s">
        <v>128</v>
      </c>
      <c r="C88" s="506"/>
      <c r="D88" s="202"/>
      <c r="E88" s="202"/>
      <c r="F88" s="202"/>
      <c r="G88" s="202"/>
    </row>
    <row r="89" spans="1:7" ht="27" customHeight="1" thickBot="1" x14ac:dyDescent="0.45">
      <c r="A89" s="201" t="s">
        <v>6</v>
      </c>
      <c r="B89" s="167">
        <v>93.3</v>
      </c>
      <c r="C89" s="202"/>
      <c r="D89" s="202"/>
      <c r="E89" s="202"/>
      <c r="F89" s="202"/>
      <c r="G89" s="202"/>
    </row>
    <row r="90" spans="1:7" ht="27" customHeight="1" thickBot="1" x14ac:dyDescent="0.45">
      <c r="A90" s="201" t="s">
        <v>42</v>
      </c>
      <c r="B90" s="167">
        <f>B33</f>
        <v>0</v>
      </c>
      <c r="C90" s="495" t="s">
        <v>112</v>
      </c>
      <c r="D90" s="496"/>
      <c r="E90" s="496"/>
      <c r="F90" s="496"/>
      <c r="G90" s="497"/>
    </row>
    <row r="91" spans="1:7" ht="18.75" customHeight="1" x14ac:dyDescent="0.3">
      <c r="A91" s="201" t="s">
        <v>44</v>
      </c>
      <c r="B91" s="279">
        <f>B89-B90</f>
        <v>93.3</v>
      </c>
      <c r="C91" s="212"/>
      <c r="D91" s="212"/>
      <c r="E91" s="212"/>
      <c r="F91" s="212"/>
      <c r="G91" s="213"/>
    </row>
    <row r="92" spans="1:7" ht="19.5" customHeight="1" thickBot="1" x14ac:dyDescent="0.35">
      <c r="A92" s="201"/>
      <c r="B92" s="279"/>
      <c r="C92" s="212"/>
      <c r="D92" s="212"/>
      <c r="E92" s="212"/>
      <c r="F92" s="212"/>
      <c r="G92" s="213"/>
    </row>
    <row r="93" spans="1:7" ht="27" customHeight="1" thickBot="1" x14ac:dyDescent="0.45">
      <c r="A93" s="201" t="s">
        <v>45</v>
      </c>
      <c r="B93" s="115">
        <v>405.35</v>
      </c>
      <c r="C93" s="498" t="s">
        <v>113</v>
      </c>
      <c r="D93" s="499"/>
      <c r="E93" s="499"/>
      <c r="F93" s="499"/>
      <c r="G93" s="499"/>
    </row>
    <row r="94" spans="1:7" ht="27" customHeight="1" thickBot="1" x14ac:dyDescent="0.45">
      <c r="A94" s="201" t="s">
        <v>47</v>
      </c>
      <c r="B94" s="115">
        <v>432.4</v>
      </c>
      <c r="C94" s="498" t="s">
        <v>114</v>
      </c>
      <c r="D94" s="499"/>
      <c r="E94" s="499"/>
      <c r="F94" s="499"/>
      <c r="G94" s="499"/>
    </row>
    <row r="95" spans="1:7" ht="18.75" customHeight="1" x14ac:dyDescent="0.3">
      <c r="A95" s="201"/>
      <c r="B95" s="116"/>
      <c r="C95" s="117"/>
      <c r="D95" s="117"/>
      <c r="E95" s="117"/>
      <c r="F95" s="117"/>
      <c r="G95" s="117"/>
    </row>
    <row r="96" spans="1:7" ht="18.75" customHeight="1" x14ac:dyDescent="0.3">
      <c r="A96" s="201" t="s">
        <v>49</v>
      </c>
      <c r="B96" s="118">
        <f>B93/B94</f>
        <v>0.9374421831637374</v>
      </c>
      <c r="C96" s="202" t="s">
        <v>50</v>
      </c>
      <c r="D96" s="202"/>
      <c r="E96" s="202"/>
      <c r="F96" s="202"/>
      <c r="G96" s="202"/>
    </row>
    <row r="97" spans="1:7" ht="19.5" customHeight="1" thickBot="1" x14ac:dyDescent="0.35">
      <c r="A97" s="206"/>
      <c r="B97" s="206"/>
      <c r="C97" s="202"/>
      <c r="D97" s="202"/>
      <c r="E97" s="202"/>
      <c r="F97" s="202"/>
      <c r="G97" s="202"/>
    </row>
    <row r="98" spans="1:7" ht="27" customHeight="1" thickBot="1" x14ac:dyDescent="0.45">
      <c r="A98" s="119" t="s">
        <v>51</v>
      </c>
      <c r="B98" s="214">
        <v>50</v>
      </c>
      <c r="C98" s="202"/>
      <c r="D98" s="278" t="s">
        <v>52</v>
      </c>
      <c r="E98" s="281"/>
      <c r="F98" s="500" t="s">
        <v>53</v>
      </c>
      <c r="G98" s="501"/>
    </row>
    <row r="99" spans="1:7" ht="26.25" customHeight="1" x14ac:dyDescent="0.4">
      <c r="A99" s="121" t="s">
        <v>54</v>
      </c>
      <c r="B99" s="217">
        <v>3</v>
      </c>
      <c r="C99" s="123" t="s">
        <v>55</v>
      </c>
      <c r="D99" s="124" t="s">
        <v>56</v>
      </c>
      <c r="E99" s="125" t="s">
        <v>57</v>
      </c>
      <c r="F99" s="124" t="s">
        <v>56</v>
      </c>
      <c r="G99" s="126" t="s">
        <v>57</v>
      </c>
    </row>
    <row r="100" spans="1:7" ht="26.25" customHeight="1" x14ac:dyDescent="0.4">
      <c r="A100" s="121" t="s">
        <v>58</v>
      </c>
      <c r="B100" s="217">
        <v>100</v>
      </c>
      <c r="C100" s="127">
        <v>1</v>
      </c>
      <c r="D100" s="128">
        <v>0.3649</v>
      </c>
      <c r="E100" s="218">
        <f>IF(ISBLANK(D100),"-",$D$110/$D$107*D100)</f>
        <v>0.3243184801629429</v>
      </c>
      <c r="F100" s="219">
        <v>0.3483</v>
      </c>
      <c r="G100" s="130">
        <f>IF(ISBLANK(F100),"-",$D$110/$F$107*F100)</f>
        <v>0.33318600727626113</v>
      </c>
    </row>
    <row r="101" spans="1:7" ht="26.25" customHeight="1" x14ac:dyDescent="0.4">
      <c r="A101" s="121" t="s">
        <v>59</v>
      </c>
      <c r="B101" s="217">
        <v>1</v>
      </c>
      <c r="C101" s="259">
        <v>2</v>
      </c>
      <c r="D101" s="132">
        <v>0.37069999999999997</v>
      </c>
      <c r="E101" s="220">
        <f>IF(ISBLANK(D101),"-",$D$110/$D$107*D101)</f>
        <v>0.32947344641382004</v>
      </c>
      <c r="F101" s="167">
        <v>0.34910000000000002</v>
      </c>
      <c r="G101" s="134">
        <f>IF(ISBLANK(F101),"-",$D$110/$F$107*F101)</f>
        <v>0.33395129239202637</v>
      </c>
    </row>
    <row r="102" spans="1:7" ht="26.25" customHeight="1" x14ac:dyDescent="0.4">
      <c r="A102" s="121" t="s">
        <v>60</v>
      </c>
      <c r="B102" s="217">
        <v>1</v>
      </c>
      <c r="C102" s="259">
        <v>3</v>
      </c>
      <c r="D102" s="132">
        <v>0.3634</v>
      </c>
      <c r="E102" s="220">
        <f>IF(ISBLANK(D102),"-",$D$110/$D$107*D102)</f>
        <v>0.32298529923599195</v>
      </c>
      <c r="F102" s="221">
        <v>0.34699999999999998</v>
      </c>
      <c r="G102" s="134">
        <f>IF(ISBLANK(F102),"-",$D$110/$F$107*F102)</f>
        <v>0.33194241896314275</v>
      </c>
    </row>
    <row r="103" spans="1:7" ht="26.25" customHeight="1" x14ac:dyDescent="0.4">
      <c r="A103" s="121" t="s">
        <v>61</v>
      </c>
      <c r="B103" s="217">
        <v>1</v>
      </c>
      <c r="C103" s="135">
        <v>4</v>
      </c>
      <c r="D103" s="136"/>
      <c r="E103" s="222" t="str">
        <f>IF(ISBLANK(D103),"-",$D$110/$D$107*D103)</f>
        <v>-</v>
      </c>
      <c r="F103" s="223"/>
      <c r="G103" s="138" t="str">
        <f>IF(ISBLANK(F103),"-",$D$110/$F$107*F103)</f>
        <v>-</v>
      </c>
    </row>
    <row r="104" spans="1:7" ht="27" customHeight="1" thickBot="1" x14ac:dyDescent="0.45">
      <c r="A104" s="121" t="s">
        <v>62</v>
      </c>
      <c r="B104" s="217">
        <v>1</v>
      </c>
      <c r="C104" s="139" t="s">
        <v>63</v>
      </c>
      <c r="D104" s="224">
        <f>AVERAGE(D100:D103)</f>
        <v>0.36633333333333334</v>
      </c>
      <c r="E104" s="141">
        <f>AVERAGE(E100:E103)</f>
        <v>0.32559240860425159</v>
      </c>
      <c r="F104" s="224">
        <f>AVERAGE(F100:F103)</f>
        <v>0.34813333333333335</v>
      </c>
      <c r="G104" s="225">
        <f>AVERAGE(G100:G103)</f>
        <v>0.33302657287714338</v>
      </c>
    </row>
    <row r="105" spans="1:7" ht="26.25" customHeight="1" x14ac:dyDescent="0.4">
      <c r="A105" s="121" t="s">
        <v>64</v>
      </c>
      <c r="B105" s="217">
        <v>1</v>
      </c>
      <c r="C105" s="143" t="s">
        <v>65</v>
      </c>
      <c r="D105" s="226">
        <v>21.44</v>
      </c>
      <c r="E105" s="202"/>
      <c r="F105" s="144">
        <v>19.920000000000002</v>
      </c>
      <c r="G105" s="202"/>
    </row>
    <row r="106" spans="1:7" ht="26.25" customHeight="1" x14ac:dyDescent="0.4">
      <c r="A106" s="121" t="s">
        <v>66</v>
      </c>
      <c r="B106" s="217">
        <v>1</v>
      </c>
      <c r="C106" s="146" t="s">
        <v>67</v>
      </c>
      <c r="D106" s="227">
        <f>D105*$B$96</f>
        <v>20.098760407030532</v>
      </c>
      <c r="E106" s="255"/>
      <c r="F106" s="147">
        <f>F105*$B$96</f>
        <v>18.673848288621649</v>
      </c>
      <c r="G106" s="202"/>
    </row>
    <row r="107" spans="1:7" ht="19.5" customHeight="1" thickBot="1" x14ac:dyDescent="0.35">
      <c r="A107" s="121" t="s">
        <v>68</v>
      </c>
      <c r="B107" s="259">
        <f>(B106/B105)*(B104/B103)*(B102/B101)*(B100/B99)*B98</f>
        <v>1666.6666666666667</v>
      </c>
      <c r="C107" s="146" t="s">
        <v>69</v>
      </c>
      <c r="D107" s="228">
        <f>D106*$B$91/100</f>
        <v>18.752143459759488</v>
      </c>
      <c r="E107" s="151"/>
      <c r="F107" s="150">
        <f>F106*$B$91/100</f>
        <v>17.422700453283998</v>
      </c>
      <c r="G107" s="202"/>
    </row>
    <row r="108" spans="1:7" ht="19.5" customHeight="1" thickBot="1" x14ac:dyDescent="0.35">
      <c r="A108" s="502" t="s">
        <v>70</v>
      </c>
      <c r="B108" s="503"/>
      <c r="C108" s="146" t="s">
        <v>71</v>
      </c>
      <c r="D108" s="227">
        <f>D107/$B$107</f>
        <v>1.1251286075855692E-2</v>
      </c>
      <c r="E108" s="151"/>
      <c r="F108" s="152">
        <f>F107/$B$107</f>
        <v>1.0453620271970398E-2</v>
      </c>
      <c r="G108" s="229"/>
    </row>
    <row r="109" spans="1:7" ht="19.5" customHeight="1" thickBot="1" x14ac:dyDescent="0.35">
      <c r="A109" s="504"/>
      <c r="B109" s="505"/>
      <c r="C109" s="276" t="s">
        <v>72</v>
      </c>
      <c r="D109" s="231">
        <f>$B$56/$B$125</f>
        <v>0.01</v>
      </c>
      <c r="E109" s="202"/>
      <c r="F109" s="155"/>
      <c r="G109" s="237"/>
    </row>
    <row r="110" spans="1:7" ht="18.75" customHeight="1" x14ac:dyDescent="0.3">
      <c r="A110" s="202"/>
      <c r="B110" s="202"/>
      <c r="C110" s="230" t="s">
        <v>73</v>
      </c>
      <c r="D110" s="227">
        <f>D109*$B$107</f>
        <v>16.666666666666668</v>
      </c>
      <c r="E110" s="202"/>
      <c r="F110" s="155"/>
      <c r="G110" s="229"/>
    </row>
    <row r="111" spans="1:7" ht="19.5" customHeight="1" thickBot="1" x14ac:dyDescent="0.35">
      <c r="A111" s="202"/>
      <c r="B111" s="202"/>
      <c r="C111" s="233" t="s">
        <v>74</v>
      </c>
      <c r="D111" s="234">
        <f>D110/B96</f>
        <v>17.778874223921711</v>
      </c>
      <c r="E111" s="202"/>
      <c r="F111" s="160"/>
      <c r="G111" s="229"/>
    </row>
    <row r="112" spans="1:7" ht="18.75" customHeight="1" x14ac:dyDescent="0.3">
      <c r="A112" s="202"/>
      <c r="B112" s="202"/>
      <c r="C112" s="235" t="s">
        <v>75</v>
      </c>
      <c r="D112" s="236">
        <f>AVERAGE(E100:E103,G100:G103)</f>
        <v>0.32930949074069754</v>
      </c>
      <c r="E112" s="202"/>
      <c r="F112" s="160"/>
      <c r="G112" s="237"/>
    </row>
    <row r="113" spans="1:7" ht="18.75" customHeight="1" x14ac:dyDescent="0.3">
      <c r="A113" s="202"/>
      <c r="B113" s="202"/>
      <c r="C113" s="238" t="s">
        <v>76</v>
      </c>
      <c r="D113" s="239">
        <f>STDEV(E100:E103,G100:G103)/D112</f>
        <v>1.4141727412039331E-2</v>
      </c>
      <c r="E113" s="202"/>
      <c r="F113" s="160"/>
      <c r="G113" s="229"/>
    </row>
    <row r="114" spans="1:7" ht="19.5" customHeight="1" thickBot="1" x14ac:dyDescent="0.35">
      <c r="A114" s="202"/>
      <c r="B114" s="202"/>
      <c r="C114" s="240" t="s">
        <v>20</v>
      </c>
      <c r="D114" s="241">
        <f>COUNT(E100:E103,G100:G103)</f>
        <v>6</v>
      </c>
      <c r="E114" s="202"/>
      <c r="F114" s="160"/>
      <c r="G114" s="229"/>
    </row>
    <row r="115" spans="1:7" ht="19.5" customHeight="1" thickBot="1" x14ac:dyDescent="0.35">
      <c r="A115" s="100"/>
      <c r="B115" s="100"/>
      <c r="C115" s="100"/>
      <c r="D115" s="100"/>
      <c r="E115" s="100"/>
      <c r="F115" s="202"/>
      <c r="G115" s="202"/>
    </row>
    <row r="116" spans="1:7" ht="26.25" customHeight="1" x14ac:dyDescent="0.4">
      <c r="A116" s="119" t="s">
        <v>93</v>
      </c>
      <c r="B116" s="214">
        <v>1000</v>
      </c>
      <c r="C116" s="278" t="s">
        <v>115</v>
      </c>
      <c r="D116" s="243" t="s">
        <v>56</v>
      </c>
      <c r="E116" s="244" t="s">
        <v>94</v>
      </c>
      <c r="F116" s="245" t="s">
        <v>95</v>
      </c>
      <c r="G116" s="202"/>
    </row>
    <row r="117" spans="1:7" ht="26.25" customHeight="1" x14ac:dyDescent="0.4">
      <c r="A117" s="121" t="s">
        <v>80</v>
      </c>
      <c r="B117" s="217">
        <v>10</v>
      </c>
      <c r="C117" s="189">
        <v>1</v>
      </c>
      <c r="D117" s="246">
        <v>5.5999999999999999E-3</v>
      </c>
      <c r="E117" s="247">
        <f t="shared" ref="E117:E122" si="3">IF(ISBLANK(D117),"-",D117/$D$112*$D$109*$B$125)</f>
        <v>0.34010559412692493</v>
      </c>
      <c r="F117" s="248">
        <f t="shared" ref="F117:F122" si="4">IF(ISBLANK(D117), "-", E117/$B$56)</f>
        <v>1.7005279706346247E-2</v>
      </c>
      <c r="G117" s="202"/>
    </row>
    <row r="118" spans="1:7" ht="26.25" customHeight="1" x14ac:dyDescent="0.4">
      <c r="A118" s="121" t="s">
        <v>81</v>
      </c>
      <c r="B118" s="217">
        <v>20</v>
      </c>
      <c r="C118" s="189">
        <v>2</v>
      </c>
      <c r="D118" s="246">
        <v>5.8999999999999999E-3</v>
      </c>
      <c r="E118" s="249">
        <f t="shared" si="3"/>
        <v>0.35832553666943873</v>
      </c>
      <c r="F118" s="250">
        <f t="shared" si="4"/>
        <v>1.7916276833471936E-2</v>
      </c>
      <c r="G118" s="202"/>
    </row>
    <row r="119" spans="1:7" ht="26.25" customHeight="1" x14ac:dyDescent="0.4">
      <c r="A119" s="121" t="s">
        <v>82</v>
      </c>
      <c r="B119" s="217">
        <v>1</v>
      </c>
      <c r="C119" s="189">
        <v>3</v>
      </c>
      <c r="D119" s="246">
        <v>6.4000000000000003E-3</v>
      </c>
      <c r="E119" s="249">
        <f t="shared" si="3"/>
        <v>0.38869210757362838</v>
      </c>
      <c r="F119" s="250">
        <f t="shared" si="4"/>
        <v>1.943460537868142E-2</v>
      </c>
      <c r="G119" s="202"/>
    </row>
    <row r="120" spans="1:7" ht="26.25" customHeight="1" x14ac:dyDescent="0.4">
      <c r="A120" s="121" t="s">
        <v>83</v>
      </c>
      <c r="B120" s="217">
        <v>1</v>
      </c>
      <c r="C120" s="189">
        <v>4</v>
      </c>
      <c r="D120" s="246">
        <v>5.4000000000000003E-3</v>
      </c>
      <c r="E120" s="249">
        <f t="shared" si="3"/>
        <v>0.32795896576524902</v>
      </c>
      <c r="F120" s="250">
        <f t="shared" si="4"/>
        <v>1.6397948288262451E-2</v>
      </c>
      <c r="G120" s="202"/>
    </row>
    <row r="121" spans="1:7" ht="26.25" customHeight="1" x14ac:dyDescent="0.4">
      <c r="A121" s="121" t="s">
        <v>84</v>
      </c>
      <c r="B121" s="217">
        <v>1</v>
      </c>
      <c r="C121" s="189">
        <v>5</v>
      </c>
      <c r="D121" s="246">
        <v>6.1000000000000004E-3</v>
      </c>
      <c r="E121" s="249">
        <f t="shared" si="3"/>
        <v>0.37047216503111463</v>
      </c>
      <c r="F121" s="250">
        <f t="shared" si="4"/>
        <v>1.8523608251555732E-2</v>
      </c>
      <c r="G121" s="202"/>
    </row>
    <row r="122" spans="1:7" ht="26.25" customHeight="1" x14ac:dyDescent="0.4">
      <c r="A122" s="121" t="s">
        <v>85</v>
      </c>
      <c r="B122" s="217">
        <v>1</v>
      </c>
      <c r="C122" s="251">
        <v>6</v>
      </c>
      <c r="D122" s="252">
        <v>6.1999999999999998E-3</v>
      </c>
      <c r="E122" s="253">
        <f t="shared" si="3"/>
        <v>0.37654547921195253</v>
      </c>
      <c r="F122" s="254">
        <f t="shared" si="4"/>
        <v>1.8827273960597628E-2</v>
      </c>
      <c r="G122" s="202"/>
    </row>
    <row r="123" spans="1:7" ht="26.25" customHeight="1" x14ac:dyDescent="0.4">
      <c r="A123" s="121" t="s">
        <v>86</v>
      </c>
      <c r="B123" s="217">
        <v>1</v>
      </c>
      <c r="C123" s="189"/>
      <c r="D123" s="255"/>
      <c r="E123" s="202"/>
      <c r="F123" s="182"/>
      <c r="G123" s="202"/>
    </row>
    <row r="124" spans="1:7" ht="26.25" customHeight="1" x14ac:dyDescent="0.4">
      <c r="A124" s="121" t="s">
        <v>87</v>
      </c>
      <c r="B124" s="217">
        <v>1</v>
      </c>
      <c r="C124" s="189"/>
      <c r="D124" s="256"/>
      <c r="E124" s="257" t="s">
        <v>63</v>
      </c>
      <c r="F124" s="258">
        <f>AVERAGE(F117:F122)</f>
        <v>1.8017498736485903E-2</v>
      </c>
      <c r="G124" s="202"/>
    </row>
    <row r="125" spans="1:7" ht="27" customHeight="1" thickBot="1" x14ac:dyDescent="0.45">
      <c r="A125" s="121" t="s">
        <v>88</v>
      </c>
      <c r="B125" s="259">
        <f>(B124/B123)*(B122/B121)*(B120/B119)*(B118/B117)*B116</f>
        <v>2000</v>
      </c>
      <c r="C125" s="260"/>
      <c r="D125" s="261"/>
      <c r="E125" s="201" t="s">
        <v>76</v>
      </c>
      <c r="F125" s="194">
        <f>STDEV(F117:F122)/F124</f>
        <v>6.3659395389731602E-2</v>
      </c>
      <c r="G125" s="202"/>
    </row>
    <row r="126" spans="1:7" ht="27" customHeight="1" thickBot="1" x14ac:dyDescent="0.45">
      <c r="A126" s="502" t="s">
        <v>70</v>
      </c>
      <c r="B126" s="503"/>
      <c r="C126" s="262"/>
      <c r="D126" s="263"/>
      <c r="E126" s="264" t="s">
        <v>20</v>
      </c>
      <c r="F126" s="265">
        <f>COUNT(F117:F122)</f>
        <v>6</v>
      </c>
      <c r="G126" s="202"/>
    </row>
    <row r="127" spans="1:7" ht="19.5" customHeight="1" thickBot="1" x14ac:dyDescent="0.35">
      <c r="A127" s="504"/>
      <c r="B127" s="505"/>
      <c r="C127" s="202"/>
      <c r="D127" s="202"/>
      <c r="E127" s="202"/>
      <c r="F127" s="255"/>
      <c r="G127" s="202"/>
    </row>
    <row r="128" spans="1:7" ht="18.75" customHeight="1" x14ac:dyDescent="0.3">
      <c r="A128" s="117"/>
      <c r="B128" s="117"/>
      <c r="C128" s="202"/>
      <c r="D128" s="202"/>
      <c r="E128" s="202"/>
      <c r="F128" s="255"/>
      <c r="G128" s="202"/>
    </row>
    <row r="129" spans="1:7" ht="18.75" customHeight="1" x14ac:dyDescent="0.3">
      <c r="A129" s="270" t="s">
        <v>89</v>
      </c>
      <c r="B129" s="201" t="s">
        <v>96</v>
      </c>
      <c r="C129" s="493" t="str">
        <f>B20</f>
        <v xml:space="preserve">Pantoprazole </v>
      </c>
      <c r="D129" s="493"/>
      <c r="E129" s="202" t="s">
        <v>97</v>
      </c>
      <c r="F129" s="202"/>
      <c r="G129" s="205">
        <f>F124</f>
        <v>1.8017498736485903E-2</v>
      </c>
    </row>
    <row r="130" spans="1:7" ht="19.5" customHeight="1" thickBot="1" x14ac:dyDescent="0.35">
      <c r="A130" s="280"/>
      <c r="B130" s="280"/>
      <c r="C130" s="267"/>
      <c r="D130" s="267"/>
      <c r="E130" s="267"/>
      <c r="F130" s="267"/>
      <c r="G130" s="267"/>
    </row>
    <row r="131" spans="1:7" ht="18.75" customHeight="1" x14ac:dyDescent="0.3">
      <c r="A131" s="202"/>
      <c r="B131" s="494" t="s">
        <v>26</v>
      </c>
      <c r="C131" s="494"/>
      <c r="D131" s="202"/>
      <c r="E131" s="277" t="s">
        <v>27</v>
      </c>
      <c r="F131" s="269"/>
      <c r="G131" s="277" t="s">
        <v>28</v>
      </c>
    </row>
    <row r="132" spans="1:7" ht="60" customHeight="1" x14ac:dyDescent="0.3">
      <c r="A132" s="270" t="s">
        <v>29</v>
      </c>
      <c r="B132" s="272"/>
      <c r="C132" s="272"/>
      <c r="D132" s="202"/>
      <c r="E132" s="272"/>
      <c r="F132" s="202"/>
      <c r="G132" s="272"/>
    </row>
    <row r="133" spans="1:7" ht="60" customHeight="1" x14ac:dyDescent="0.3">
      <c r="A133" s="270" t="s">
        <v>30</v>
      </c>
      <c r="B133" s="273"/>
      <c r="C133" s="273"/>
      <c r="D133" s="202"/>
      <c r="E133" s="273"/>
      <c r="F133" s="202"/>
      <c r="G133" s="274"/>
    </row>
    <row r="250" spans="1:1" x14ac:dyDescent="0.2">
      <c r="A250" s="44">
        <v>0</v>
      </c>
    </row>
  </sheetData>
  <sheetProtection password="F258" sheet="1" formatColumns="0" formatRows="0" insertColumns="0" insertHyperlinks="0" deleteColumns="0" deleteRows="0" autoFilter="0" pivotTables="0"/>
  <mergeCells count="26">
    <mergeCell ref="B26:C26"/>
    <mergeCell ref="A1:G7"/>
    <mergeCell ref="A8:G14"/>
    <mergeCell ref="A16:G16"/>
    <mergeCell ref="B18:E18"/>
    <mergeCell ref="B20:C20"/>
    <mergeCell ref="B88:C88"/>
    <mergeCell ref="B27:C27"/>
    <mergeCell ref="C29:G29"/>
    <mergeCell ref="C31:G31"/>
    <mergeCell ref="C32:G32"/>
    <mergeCell ref="D36:E36"/>
    <mergeCell ref="F36:G36"/>
    <mergeCell ref="A46:B47"/>
    <mergeCell ref="A68:B69"/>
    <mergeCell ref="C74:D74"/>
    <mergeCell ref="B78:C78"/>
    <mergeCell ref="B87:C87"/>
    <mergeCell ref="C129:D129"/>
    <mergeCell ref="B131:C131"/>
    <mergeCell ref="C90:G90"/>
    <mergeCell ref="C93:G93"/>
    <mergeCell ref="C94:G94"/>
    <mergeCell ref="F98:G98"/>
    <mergeCell ref="A108:B109"/>
    <mergeCell ref="A126:B127"/>
  </mergeCells>
  <conditionalFormatting sqref="D51">
    <cfRule type="cellIs" dxfId="29" priority="1" operator="greaterThan">
      <formula>0.02</formula>
    </cfRule>
  </conditionalFormatting>
  <conditionalFormatting sqref="C83">
    <cfRule type="cellIs" dxfId="28" priority="2" operator="greaterThan">
      <formula>15</formula>
    </cfRule>
  </conditionalFormatting>
  <conditionalFormatting sqref="D113">
    <cfRule type="cellIs" dxfId="27" priority="3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2&amp;CPage &amp;P of &amp;N&amp;R&amp;D &amp;T</oddHeader>
    <oddFooter>&amp;LNQCL/ADDO/014</oddFooter>
  </headerFooter>
  <rowBreaks count="1" manualBreakCount="1">
    <brk id="8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19" workbookViewId="0">
      <selection activeCell="D28" sqref="D28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22" t="s">
        <v>33</v>
      </c>
      <c r="B11" s="523"/>
      <c r="C11" s="523"/>
      <c r="D11" s="523"/>
      <c r="E11" s="523"/>
      <c r="F11" s="524"/>
      <c r="G11" s="91"/>
    </row>
    <row r="12" spans="1:7" ht="16.5" customHeight="1" x14ac:dyDescent="0.3">
      <c r="A12" s="521" t="s">
        <v>116</v>
      </c>
      <c r="B12" s="521"/>
      <c r="C12" s="521"/>
      <c r="D12" s="521"/>
      <c r="E12" s="521"/>
      <c r="F12" s="521"/>
      <c r="G12" s="90"/>
    </row>
    <row r="14" spans="1:7" ht="16.5" customHeight="1" x14ac:dyDescent="0.3">
      <c r="A14" s="526" t="s">
        <v>35</v>
      </c>
      <c r="B14" s="526"/>
      <c r="C14" s="60" t="s">
        <v>5</v>
      </c>
    </row>
    <row r="15" spans="1:7" ht="16.5" customHeight="1" x14ac:dyDescent="0.3">
      <c r="A15" s="526" t="s">
        <v>36</v>
      </c>
      <c r="B15" s="526"/>
      <c r="C15" s="60" t="s">
        <v>7</v>
      </c>
    </row>
    <row r="16" spans="1:7" ht="16.5" customHeight="1" x14ac:dyDescent="0.3">
      <c r="A16" s="526" t="s">
        <v>37</v>
      </c>
      <c r="B16" s="526"/>
      <c r="C16" s="60" t="s">
        <v>9</v>
      </c>
    </row>
    <row r="17" spans="1:5" ht="16.5" customHeight="1" x14ac:dyDescent="0.3">
      <c r="A17" s="526" t="s">
        <v>38</v>
      </c>
      <c r="B17" s="526"/>
      <c r="C17" s="60" t="s">
        <v>11</v>
      </c>
    </row>
    <row r="18" spans="1:5" ht="16.5" customHeight="1" x14ac:dyDescent="0.3">
      <c r="A18" s="526" t="s">
        <v>39</v>
      </c>
      <c r="B18" s="526"/>
      <c r="C18" s="97" t="s">
        <v>12</v>
      </c>
    </row>
    <row r="19" spans="1:5" ht="16.5" customHeight="1" x14ac:dyDescent="0.3">
      <c r="A19" s="526" t="s">
        <v>40</v>
      </c>
      <c r="B19" s="526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521" t="s">
        <v>1</v>
      </c>
      <c r="B21" s="521"/>
      <c r="C21" s="59" t="s">
        <v>117</v>
      </c>
      <c r="D21" s="66"/>
    </row>
    <row r="22" spans="1:5" ht="15.75" customHeight="1" x14ac:dyDescent="0.3">
      <c r="A22" s="525"/>
      <c r="B22" s="525"/>
      <c r="C22" s="57"/>
      <c r="D22" s="525"/>
      <c r="E22" s="525"/>
    </row>
    <row r="23" spans="1:5" ht="33.75" customHeight="1" x14ac:dyDescent="0.3">
      <c r="C23" s="86" t="s">
        <v>118</v>
      </c>
      <c r="D23" s="85" t="s">
        <v>119</v>
      </c>
      <c r="E23" s="52"/>
    </row>
    <row r="24" spans="1:5" ht="15.75" customHeight="1" x14ac:dyDescent="0.3">
      <c r="C24" s="95">
        <v>111.59</v>
      </c>
      <c r="D24" s="87">
        <f t="shared" ref="D24:D43" si="0">(C24-$C$46)/$C$46</f>
        <v>-1.8454014495813215E-2</v>
      </c>
      <c r="E24" s="53"/>
    </row>
    <row r="25" spans="1:5" ht="15.75" customHeight="1" x14ac:dyDescent="0.3">
      <c r="C25" s="95">
        <v>115.43</v>
      </c>
      <c r="D25" s="88">
        <f t="shared" si="0"/>
        <v>1.5322637393568274E-2</v>
      </c>
      <c r="E25" s="53"/>
    </row>
    <row r="26" spans="1:5" ht="15.75" customHeight="1" x14ac:dyDescent="0.3">
      <c r="C26" s="95">
        <v>116.21</v>
      </c>
      <c r="D26" s="88">
        <f t="shared" si="0"/>
        <v>2.218351980859877E-2</v>
      </c>
      <c r="E26" s="53"/>
    </row>
    <row r="27" spans="1:5" ht="15.75" customHeight="1" x14ac:dyDescent="0.3">
      <c r="C27" s="95">
        <v>111.64</v>
      </c>
      <c r="D27" s="88">
        <f t="shared" si="0"/>
        <v>-1.8014214341003587E-2</v>
      </c>
      <c r="E27" s="53"/>
    </row>
    <row r="28" spans="1:5" ht="15.75" customHeight="1" x14ac:dyDescent="0.3">
      <c r="C28" s="95">
        <v>110.81</v>
      </c>
      <c r="D28" s="88">
        <f t="shared" si="0"/>
        <v>-2.5314896910843834E-2</v>
      </c>
      <c r="E28" s="53"/>
    </row>
    <row r="29" spans="1:5" ht="15.75" customHeight="1" x14ac:dyDescent="0.3">
      <c r="C29" s="95">
        <v>112.6</v>
      </c>
      <c r="D29" s="88">
        <f t="shared" si="0"/>
        <v>-9.5700513686582771E-3</v>
      </c>
      <c r="E29" s="53"/>
    </row>
    <row r="30" spans="1:5" ht="15.75" customHeight="1" x14ac:dyDescent="0.3">
      <c r="C30" s="95">
        <v>111.98</v>
      </c>
      <c r="D30" s="88">
        <f t="shared" si="0"/>
        <v>-1.5023573288297907E-2</v>
      </c>
      <c r="E30" s="53"/>
    </row>
    <row r="31" spans="1:5" ht="15.75" customHeight="1" x14ac:dyDescent="0.3">
      <c r="C31" s="95">
        <v>115.57</v>
      </c>
      <c r="D31" s="88">
        <f t="shared" si="0"/>
        <v>1.6554077827035187E-2</v>
      </c>
      <c r="E31" s="53"/>
    </row>
    <row r="32" spans="1:5" ht="15.75" customHeight="1" x14ac:dyDescent="0.3">
      <c r="C32" s="95">
        <v>113.58</v>
      </c>
      <c r="D32" s="88">
        <f t="shared" si="0"/>
        <v>-9.4996833438901456E-4</v>
      </c>
      <c r="E32" s="53"/>
    </row>
    <row r="33" spans="1:7" ht="15.75" customHeight="1" x14ac:dyDescent="0.3">
      <c r="C33" s="95">
        <v>113.94</v>
      </c>
      <c r="D33" s="88">
        <f t="shared" si="0"/>
        <v>2.2165927802404923E-3</v>
      </c>
      <c r="E33" s="53"/>
    </row>
    <row r="34" spans="1:7" ht="15.75" customHeight="1" x14ac:dyDescent="0.3">
      <c r="C34" s="95">
        <v>112.07</v>
      </c>
      <c r="D34" s="88">
        <f t="shared" si="0"/>
        <v>-1.4231933009640624E-2</v>
      </c>
      <c r="E34" s="53"/>
    </row>
    <row r="35" spans="1:7" ht="15.75" customHeight="1" x14ac:dyDescent="0.3">
      <c r="C35" s="95">
        <v>117.06</v>
      </c>
      <c r="D35" s="88">
        <f t="shared" si="0"/>
        <v>2.9660122440362969E-2</v>
      </c>
      <c r="E35" s="53"/>
    </row>
    <row r="36" spans="1:7" ht="15.75" customHeight="1" x14ac:dyDescent="0.3">
      <c r="C36" s="95">
        <v>111.89</v>
      </c>
      <c r="D36" s="88">
        <f t="shared" si="0"/>
        <v>-1.5815213566955314E-2</v>
      </c>
      <c r="E36" s="53"/>
    </row>
    <row r="37" spans="1:7" ht="15.75" customHeight="1" x14ac:dyDescent="0.3">
      <c r="C37" s="95">
        <v>114.01</v>
      </c>
      <c r="D37" s="88">
        <f t="shared" si="0"/>
        <v>2.8323129969740736E-3</v>
      </c>
      <c r="E37" s="53"/>
    </row>
    <row r="38" spans="1:7" ht="15.75" customHeight="1" x14ac:dyDescent="0.3">
      <c r="C38" s="95">
        <v>112.72</v>
      </c>
      <c r="D38" s="88">
        <f t="shared" si="0"/>
        <v>-8.5145309971150652E-3</v>
      </c>
      <c r="E38" s="53"/>
    </row>
    <row r="39" spans="1:7" ht="15.75" customHeight="1" x14ac:dyDescent="0.3">
      <c r="C39" s="95">
        <v>114.66</v>
      </c>
      <c r="D39" s="88">
        <f t="shared" si="0"/>
        <v>8.5497150094995065E-3</v>
      </c>
      <c r="E39" s="53"/>
    </row>
    <row r="40" spans="1:7" ht="15.75" customHeight="1" x14ac:dyDescent="0.3">
      <c r="C40" s="95">
        <v>114.71</v>
      </c>
      <c r="D40" s="88">
        <f t="shared" si="0"/>
        <v>8.9895151643091357E-3</v>
      </c>
      <c r="E40" s="53"/>
    </row>
    <row r="41" spans="1:7" ht="15.75" customHeight="1" x14ac:dyDescent="0.3">
      <c r="C41" s="95">
        <v>116.62</v>
      </c>
      <c r="D41" s="88">
        <f t="shared" si="0"/>
        <v>2.5789881078038028E-2</v>
      </c>
      <c r="E41" s="53"/>
    </row>
    <row r="42" spans="1:7" ht="15.75" customHeight="1" x14ac:dyDescent="0.3">
      <c r="C42" s="95">
        <v>112.82</v>
      </c>
      <c r="D42" s="88">
        <f t="shared" si="0"/>
        <v>-7.6349306874958067E-3</v>
      </c>
      <c r="E42" s="53"/>
    </row>
    <row r="43" spans="1:7" ht="16.5" customHeight="1" x14ac:dyDescent="0.3">
      <c r="C43" s="96">
        <v>113.85</v>
      </c>
      <c r="D43" s="89">
        <f t="shared" si="0"/>
        <v>1.4249525015830843E-3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120</v>
      </c>
      <c r="C45" s="83">
        <f>SUM(C24:C44)</f>
        <v>2273.7600000000002</v>
      </c>
      <c r="D45" s="78"/>
      <c r="E45" s="54"/>
    </row>
    <row r="46" spans="1:7" ht="17.25" customHeight="1" x14ac:dyDescent="0.3">
      <c r="B46" s="82" t="s">
        <v>106</v>
      </c>
      <c r="C46" s="84">
        <f>AVERAGE(C24:C44)</f>
        <v>113.68800000000002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106</v>
      </c>
      <c r="C48" s="85" t="s">
        <v>121</v>
      </c>
      <c r="D48" s="80"/>
      <c r="G48" s="58"/>
    </row>
    <row r="49" spans="1:6" ht="17.25" customHeight="1" x14ac:dyDescent="0.3">
      <c r="B49" s="519">
        <f>C46</f>
        <v>113.68800000000002</v>
      </c>
      <c r="C49" s="93">
        <f>-IF(C46&lt;=80,10%,IF(C46&lt;250,7.5%,5%))</f>
        <v>-7.4999999999999997E-2</v>
      </c>
      <c r="D49" s="81">
        <f>IF(C46&lt;=80,C46*0.9,IF(C46&lt;250,C46*0.925,C46*0.95))</f>
        <v>105.16140000000001</v>
      </c>
    </row>
    <row r="50" spans="1:6" ht="17.25" customHeight="1" x14ac:dyDescent="0.3">
      <c r="B50" s="520"/>
      <c r="C50" s="94">
        <f>IF(C46&lt;=80, 10%, IF(C46&lt;250, 7.5%, 5%))</f>
        <v>7.4999999999999997E-2</v>
      </c>
      <c r="D50" s="81">
        <f>IF(C46&lt;=80, C46*1.1, IF(C46&lt;250, C46*1.075, C46*1.05))</f>
        <v>122.21460000000002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0"/>
  <sheetViews>
    <sheetView tabSelected="1" view="pageBreakPreview" topLeftCell="A85" zoomScale="60" zoomScaleNormal="70" workbookViewId="0">
      <selection activeCell="E89" sqref="E89"/>
    </sheetView>
  </sheetViews>
  <sheetFormatPr defaultRowHeight="12.75" x14ac:dyDescent="0.2"/>
  <cols>
    <col min="1" max="1" width="54.85546875" customWidth="1"/>
    <col min="2" max="2" width="39.42578125" customWidth="1"/>
    <col min="3" max="3" width="42.5703125" customWidth="1"/>
    <col min="4" max="4" width="21" customWidth="1"/>
    <col min="5" max="5" width="28.28515625" customWidth="1"/>
    <col min="6" max="6" width="23.85546875" customWidth="1"/>
    <col min="7" max="7" width="26" customWidth="1"/>
  </cols>
  <sheetData>
    <row r="1" spans="1:7" x14ac:dyDescent="0.2">
      <c r="A1" s="514" t="s">
        <v>31</v>
      </c>
      <c r="B1" s="514"/>
      <c r="C1" s="514"/>
      <c r="D1" s="514"/>
      <c r="E1" s="514"/>
      <c r="F1" s="514"/>
      <c r="G1" s="514"/>
    </row>
    <row r="2" spans="1:7" x14ac:dyDescent="0.2">
      <c r="A2" s="514"/>
      <c r="B2" s="514"/>
      <c r="C2" s="514"/>
      <c r="D2" s="514"/>
      <c r="E2" s="514"/>
      <c r="F2" s="514"/>
      <c r="G2" s="514"/>
    </row>
    <row r="3" spans="1:7" x14ac:dyDescent="0.2">
      <c r="A3" s="514"/>
      <c r="B3" s="514"/>
      <c r="C3" s="514"/>
      <c r="D3" s="514"/>
      <c r="E3" s="514"/>
      <c r="F3" s="514"/>
      <c r="G3" s="514"/>
    </row>
    <row r="4" spans="1:7" x14ac:dyDescent="0.2">
      <c r="A4" s="514"/>
      <c r="B4" s="514"/>
      <c r="C4" s="514"/>
      <c r="D4" s="514"/>
      <c r="E4" s="514"/>
      <c r="F4" s="514"/>
      <c r="G4" s="514"/>
    </row>
    <row r="5" spans="1:7" x14ac:dyDescent="0.2">
      <c r="A5" s="514"/>
      <c r="B5" s="514"/>
      <c r="C5" s="514"/>
      <c r="D5" s="514"/>
      <c r="E5" s="514"/>
      <c r="F5" s="514"/>
      <c r="G5" s="514"/>
    </row>
    <row r="6" spans="1:7" x14ac:dyDescent="0.2">
      <c r="A6" s="514"/>
      <c r="B6" s="514"/>
      <c r="C6" s="514"/>
      <c r="D6" s="514"/>
      <c r="E6" s="514"/>
      <c r="F6" s="514"/>
      <c r="G6" s="514"/>
    </row>
    <row r="7" spans="1:7" x14ac:dyDescent="0.2">
      <c r="A7" s="514"/>
      <c r="B7" s="514"/>
      <c r="C7" s="514"/>
      <c r="D7" s="514"/>
      <c r="E7" s="514"/>
      <c r="F7" s="514"/>
      <c r="G7" s="514"/>
    </row>
    <row r="8" spans="1:7" x14ac:dyDescent="0.2">
      <c r="A8" s="515" t="s">
        <v>32</v>
      </c>
      <c r="B8" s="515"/>
      <c r="C8" s="515"/>
      <c r="D8" s="515"/>
      <c r="E8" s="515"/>
      <c r="F8" s="515"/>
      <c r="G8" s="515"/>
    </row>
    <row r="9" spans="1:7" x14ac:dyDescent="0.2">
      <c r="A9" s="515"/>
      <c r="B9" s="515"/>
      <c r="C9" s="515"/>
      <c r="D9" s="515"/>
      <c r="E9" s="515"/>
      <c r="F9" s="515"/>
      <c r="G9" s="515"/>
    </row>
    <row r="10" spans="1:7" x14ac:dyDescent="0.2">
      <c r="A10" s="515"/>
      <c r="B10" s="515"/>
      <c r="C10" s="515"/>
      <c r="D10" s="515"/>
      <c r="E10" s="515"/>
      <c r="F10" s="515"/>
      <c r="G10" s="515"/>
    </row>
    <row r="11" spans="1:7" x14ac:dyDescent="0.2">
      <c r="A11" s="515"/>
      <c r="B11" s="515"/>
      <c r="C11" s="515"/>
      <c r="D11" s="515"/>
      <c r="E11" s="515"/>
      <c r="F11" s="515"/>
      <c r="G11" s="515"/>
    </row>
    <row r="12" spans="1:7" x14ac:dyDescent="0.2">
      <c r="A12" s="515"/>
      <c r="B12" s="515"/>
      <c r="C12" s="515"/>
      <c r="D12" s="515"/>
      <c r="E12" s="515"/>
      <c r="F12" s="515"/>
      <c r="G12" s="515"/>
    </row>
    <row r="13" spans="1:7" x14ac:dyDescent="0.2">
      <c r="A13" s="515"/>
      <c r="B13" s="515"/>
      <c r="C13" s="515"/>
      <c r="D13" s="515"/>
      <c r="E13" s="515"/>
      <c r="F13" s="515"/>
      <c r="G13" s="515"/>
    </row>
    <row r="14" spans="1:7" x14ac:dyDescent="0.2">
      <c r="A14" s="515"/>
      <c r="B14" s="515"/>
      <c r="C14" s="515"/>
      <c r="D14" s="515"/>
      <c r="E14" s="515"/>
      <c r="F14" s="515"/>
      <c r="G14" s="515"/>
    </row>
    <row r="15" spans="1:7" ht="19.5" customHeight="1" x14ac:dyDescent="0.3">
      <c r="A15" s="99"/>
      <c r="B15" s="99"/>
      <c r="C15" s="99"/>
      <c r="D15" s="99"/>
      <c r="E15" s="99"/>
      <c r="F15" s="99"/>
      <c r="G15" s="99"/>
    </row>
    <row r="16" spans="1:7" ht="19.5" customHeight="1" x14ac:dyDescent="0.3">
      <c r="A16" s="516" t="s">
        <v>33</v>
      </c>
      <c r="B16" s="517"/>
      <c r="C16" s="517"/>
      <c r="D16" s="517"/>
      <c r="E16" s="517"/>
      <c r="F16" s="517"/>
      <c r="G16" s="517"/>
    </row>
    <row r="17" spans="1:7" ht="18.75" customHeight="1" x14ac:dyDescent="0.3">
      <c r="A17" s="100" t="s">
        <v>34</v>
      </c>
      <c r="B17" s="100"/>
      <c r="C17" s="99"/>
      <c r="D17" s="99"/>
      <c r="E17" s="99"/>
      <c r="F17" s="99"/>
      <c r="G17" s="99"/>
    </row>
    <row r="18" spans="1:7" ht="26.25" customHeight="1" x14ac:dyDescent="0.3">
      <c r="A18" s="101" t="s">
        <v>35</v>
      </c>
      <c r="B18" s="518" t="s">
        <v>5</v>
      </c>
      <c r="C18" s="518"/>
      <c r="D18" s="518"/>
      <c r="E18" s="518"/>
      <c r="F18" s="99"/>
      <c r="G18" s="99"/>
    </row>
    <row r="19" spans="1:7" ht="26.25" customHeight="1" x14ac:dyDescent="0.3">
      <c r="A19" s="101" t="s">
        <v>36</v>
      </c>
      <c r="B19" s="98" t="s">
        <v>7</v>
      </c>
      <c r="C19" s="99">
        <v>36</v>
      </c>
      <c r="E19" s="99"/>
      <c r="F19" s="99"/>
      <c r="G19" s="99"/>
    </row>
    <row r="20" spans="1:7" ht="26.25" customHeight="1" x14ac:dyDescent="0.4">
      <c r="A20" s="101" t="s">
        <v>37</v>
      </c>
      <c r="B20" s="506" t="s">
        <v>124</v>
      </c>
      <c r="C20" s="506"/>
      <c r="D20" s="99"/>
      <c r="E20" s="99"/>
      <c r="F20" s="99"/>
      <c r="G20" s="99"/>
    </row>
    <row r="21" spans="1:7" ht="26.25" customHeight="1" x14ac:dyDescent="0.4">
      <c r="A21" s="101" t="s">
        <v>38</v>
      </c>
      <c r="B21" s="102" t="s">
        <v>125</v>
      </c>
      <c r="C21" s="102"/>
      <c r="D21" s="103"/>
      <c r="E21" s="103"/>
      <c r="F21" s="103"/>
      <c r="G21" s="103"/>
    </row>
    <row r="22" spans="1:7" ht="26.25" customHeight="1" x14ac:dyDescent="0.4">
      <c r="A22" s="101" t="s">
        <v>39</v>
      </c>
      <c r="B22" s="104">
        <v>42545</v>
      </c>
      <c r="C22" s="105"/>
      <c r="D22" s="99"/>
      <c r="E22" s="99"/>
      <c r="F22" s="99"/>
      <c r="G22" s="99"/>
    </row>
    <row r="23" spans="1:7" ht="26.25" customHeight="1" x14ac:dyDescent="0.4">
      <c r="A23" s="101" t="s">
        <v>40</v>
      </c>
      <c r="B23" s="104">
        <v>42546</v>
      </c>
      <c r="C23" s="105"/>
      <c r="D23" s="99"/>
      <c r="E23" s="99"/>
      <c r="F23" s="99"/>
      <c r="G23" s="99"/>
    </row>
    <row r="24" spans="1:7" ht="18.75" customHeight="1" x14ac:dyDescent="0.3">
      <c r="A24" s="101"/>
      <c r="B24" s="106"/>
      <c r="C24" s="99"/>
      <c r="D24" s="99"/>
      <c r="E24" s="99"/>
      <c r="F24" s="99"/>
      <c r="G24" s="99"/>
    </row>
    <row r="25" spans="1:7" ht="18.75" customHeight="1" x14ac:dyDescent="0.3">
      <c r="A25" s="107" t="s">
        <v>1</v>
      </c>
      <c r="B25" s="106"/>
      <c r="C25" s="99"/>
      <c r="D25" s="99"/>
      <c r="E25" s="99"/>
      <c r="F25" s="99"/>
      <c r="G25" s="99"/>
    </row>
    <row r="26" spans="1:7" ht="26.25" customHeight="1" x14ac:dyDescent="0.4">
      <c r="A26" s="108" t="s">
        <v>4</v>
      </c>
      <c r="B26" s="513" t="s">
        <v>9</v>
      </c>
      <c r="C26" s="513"/>
      <c r="D26" s="99"/>
      <c r="E26" s="99"/>
      <c r="F26" s="99"/>
      <c r="G26" s="99"/>
    </row>
    <row r="27" spans="1:7" ht="26.25" customHeight="1" x14ac:dyDescent="0.4">
      <c r="A27" s="109" t="s">
        <v>41</v>
      </c>
      <c r="B27" s="506" t="s">
        <v>128</v>
      </c>
      <c r="C27" s="506"/>
      <c r="D27" s="99"/>
      <c r="E27" s="99"/>
      <c r="F27" s="99"/>
      <c r="G27" s="99"/>
    </row>
    <row r="28" spans="1:7" ht="27" customHeight="1" x14ac:dyDescent="0.4">
      <c r="A28" s="109" t="s">
        <v>6</v>
      </c>
      <c r="B28" s="110">
        <v>93.3</v>
      </c>
      <c r="C28" s="99"/>
      <c r="D28" s="99"/>
      <c r="E28" s="99"/>
      <c r="F28" s="99"/>
      <c r="G28" s="99"/>
    </row>
    <row r="29" spans="1:7" ht="27" customHeight="1" x14ac:dyDescent="0.4">
      <c r="A29" s="109" t="s">
        <v>42</v>
      </c>
      <c r="B29" s="111">
        <v>0</v>
      </c>
      <c r="C29" s="498" t="s">
        <v>43</v>
      </c>
      <c r="D29" s="499"/>
      <c r="E29" s="499"/>
      <c r="F29" s="499"/>
      <c r="G29" s="507"/>
    </row>
    <row r="30" spans="1:7" ht="19.5" customHeight="1" x14ac:dyDescent="0.3">
      <c r="A30" s="109" t="s">
        <v>44</v>
      </c>
      <c r="B30" s="113">
        <f>B28-B29</f>
        <v>93.3</v>
      </c>
      <c r="C30" s="114"/>
      <c r="D30" s="114"/>
      <c r="E30" s="114"/>
      <c r="F30" s="114"/>
      <c r="G30" s="114"/>
    </row>
    <row r="31" spans="1:7" ht="27" customHeight="1" x14ac:dyDescent="0.3">
      <c r="A31" s="109" t="s">
        <v>45</v>
      </c>
      <c r="B31" s="490">
        <v>405.35</v>
      </c>
      <c r="C31" s="498" t="s">
        <v>46</v>
      </c>
      <c r="D31" s="499"/>
      <c r="E31" s="499"/>
      <c r="F31" s="499"/>
      <c r="G31" s="507"/>
    </row>
    <row r="32" spans="1:7" ht="27" customHeight="1" x14ac:dyDescent="0.3">
      <c r="A32" s="109" t="s">
        <v>47</v>
      </c>
      <c r="B32" s="490">
        <v>432.4</v>
      </c>
      <c r="C32" s="498" t="s">
        <v>48</v>
      </c>
      <c r="D32" s="499"/>
      <c r="E32" s="499"/>
      <c r="F32" s="499"/>
      <c r="G32" s="507"/>
    </row>
    <row r="33" spans="1:7" ht="18.75" customHeight="1" x14ac:dyDescent="0.3">
      <c r="A33" s="109"/>
      <c r="B33" s="116"/>
      <c r="C33" s="117"/>
      <c r="D33" s="117"/>
      <c r="E33" s="117"/>
      <c r="F33" s="117"/>
      <c r="G33" s="117"/>
    </row>
    <row r="34" spans="1:7" ht="18.75" customHeight="1" x14ac:dyDescent="0.3">
      <c r="A34" s="109" t="s">
        <v>49</v>
      </c>
      <c r="B34" s="118">
        <f>B31/B32</f>
        <v>0.9374421831637374</v>
      </c>
      <c r="C34" s="99" t="s">
        <v>50</v>
      </c>
      <c r="D34" s="99"/>
      <c r="E34" s="99"/>
      <c r="F34" s="99"/>
      <c r="G34" s="99"/>
    </row>
    <row r="35" spans="1:7" ht="19.5" customHeight="1" x14ac:dyDescent="0.3">
      <c r="A35" s="109"/>
      <c r="B35" s="113"/>
      <c r="C35" s="112"/>
      <c r="D35" s="112"/>
      <c r="E35" s="112"/>
      <c r="F35" s="112"/>
      <c r="G35" s="99"/>
    </row>
    <row r="36" spans="1:7" ht="27" customHeight="1" x14ac:dyDescent="0.4">
      <c r="A36" s="119" t="s">
        <v>51</v>
      </c>
      <c r="B36" s="120">
        <v>100</v>
      </c>
      <c r="C36" s="99"/>
      <c r="D36" s="500" t="s">
        <v>52</v>
      </c>
      <c r="E36" s="508"/>
      <c r="F36" s="500" t="s">
        <v>53</v>
      </c>
      <c r="G36" s="501"/>
    </row>
    <row r="37" spans="1:7" ht="26.25" customHeight="1" x14ac:dyDescent="0.4">
      <c r="A37" s="121" t="s">
        <v>54</v>
      </c>
      <c r="B37" s="122">
        <v>1</v>
      </c>
      <c r="C37" s="123" t="s">
        <v>55</v>
      </c>
      <c r="D37" s="124" t="s">
        <v>56</v>
      </c>
      <c r="E37" s="125" t="s">
        <v>57</v>
      </c>
      <c r="F37" s="124" t="s">
        <v>56</v>
      </c>
      <c r="G37" s="126" t="s">
        <v>57</v>
      </c>
    </row>
    <row r="38" spans="1:7" ht="26.25" customHeight="1" x14ac:dyDescent="0.4">
      <c r="A38" s="121" t="s">
        <v>58</v>
      </c>
      <c r="B38" s="122">
        <v>1</v>
      </c>
      <c r="C38" s="127">
        <v>1</v>
      </c>
      <c r="D38" s="128">
        <v>142294679</v>
      </c>
      <c r="E38" s="129">
        <f>IF(ISBLANK(D38),"-",$D$48/$D$45*D38)</f>
        <v>162365892.05346954</v>
      </c>
      <c r="F38" s="128">
        <v>168763871</v>
      </c>
      <c r="G38" s="130">
        <f>IF(ISBLANK(F38),"-",$D$48/$F$45*F38)</f>
        <v>164706617.97822338</v>
      </c>
    </row>
    <row r="39" spans="1:7" ht="26.25" customHeight="1" x14ac:dyDescent="0.4">
      <c r="A39" s="121" t="s">
        <v>59</v>
      </c>
      <c r="B39" s="122">
        <v>1</v>
      </c>
      <c r="C39" s="131">
        <v>2</v>
      </c>
      <c r="D39" s="132">
        <v>142220253</v>
      </c>
      <c r="E39" s="133">
        <f>IF(ISBLANK(D39),"-",$D$48/$D$45*D39)</f>
        <v>162280967.97923926</v>
      </c>
      <c r="F39" s="132">
        <v>168924877</v>
      </c>
      <c r="G39" s="134">
        <f>IF(ISBLANK(F39),"-",$D$48/$F$45*F39)</f>
        <v>164863753.23221505</v>
      </c>
    </row>
    <row r="40" spans="1:7" ht="26.25" customHeight="1" x14ac:dyDescent="0.4">
      <c r="A40" s="121" t="s">
        <v>60</v>
      </c>
      <c r="B40" s="122">
        <v>1</v>
      </c>
      <c r="C40" s="131">
        <v>3</v>
      </c>
      <c r="D40" s="132">
        <v>142293490</v>
      </c>
      <c r="E40" s="133">
        <f>IF(ISBLANK(D40),"-",$D$48/$D$45*D40)</f>
        <v>162364535.34043565</v>
      </c>
      <c r="F40" s="132">
        <v>168620842</v>
      </c>
      <c r="G40" s="134">
        <f>IF(ISBLANK(F40),"-",$D$48/$F$45*F40)</f>
        <v>164567027.53908959</v>
      </c>
    </row>
    <row r="41" spans="1:7" ht="26.25" customHeight="1" x14ac:dyDescent="0.4">
      <c r="A41" s="121" t="s">
        <v>61</v>
      </c>
      <c r="B41" s="122">
        <v>1</v>
      </c>
      <c r="C41" s="135">
        <v>4</v>
      </c>
      <c r="D41" s="136"/>
      <c r="E41" s="137" t="str">
        <f>IF(ISBLANK(D41),"-",$D$48/$D$45*D41)</f>
        <v>-</v>
      </c>
      <c r="F41" s="136"/>
      <c r="G41" s="138" t="str">
        <f>IF(ISBLANK(F41),"-",$D$48/$F$45*F41)</f>
        <v>-</v>
      </c>
    </row>
    <row r="42" spans="1:7" ht="27" customHeight="1" x14ac:dyDescent="0.4">
      <c r="A42" s="121" t="s">
        <v>62</v>
      </c>
      <c r="B42" s="122">
        <v>1</v>
      </c>
      <c r="C42" s="139" t="s">
        <v>63</v>
      </c>
      <c r="D42" s="140">
        <f>AVERAGE(D38:D41)</f>
        <v>142269474</v>
      </c>
      <c r="E42" s="141">
        <f>AVERAGE(E38:E41)</f>
        <v>162337131.79104814</v>
      </c>
      <c r="F42" s="140">
        <f>AVERAGE(F38:F41)</f>
        <v>168769863.33333334</v>
      </c>
      <c r="G42" s="142">
        <f>AVERAGE(G38:G41)</f>
        <v>164712466.24984267</v>
      </c>
    </row>
    <row r="43" spans="1:7" ht="26.25" customHeight="1" x14ac:dyDescent="0.4">
      <c r="A43" s="121" t="s">
        <v>64</v>
      </c>
      <c r="B43" s="122">
        <v>1</v>
      </c>
      <c r="C43" s="143" t="s">
        <v>65</v>
      </c>
      <c r="D43" s="144">
        <v>20.04</v>
      </c>
      <c r="E43" s="145"/>
      <c r="F43" s="144">
        <v>23.43</v>
      </c>
      <c r="G43" s="99"/>
    </row>
    <row r="44" spans="1:7" ht="26.25" customHeight="1" x14ac:dyDescent="0.4">
      <c r="A44" s="121" t="s">
        <v>66</v>
      </c>
      <c r="B44" s="122">
        <v>1</v>
      </c>
      <c r="C44" s="146" t="s">
        <v>67</v>
      </c>
      <c r="D44" s="147">
        <f>D43*$B$34</f>
        <v>18.786341350601298</v>
      </c>
      <c r="E44" s="148"/>
      <c r="F44" s="147">
        <f>F43*$B$34</f>
        <v>21.964270351526366</v>
      </c>
      <c r="G44" s="99"/>
    </row>
    <row r="45" spans="1:7" ht="19.5" customHeight="1" x14ac:dyDescent="0.3">
      <c r="A45" s="121" t="s">
        <v>68</v>
      </c>
      <c r="B45" s="149">
        <f>(B44/B43)*(B42/B41)*(B40/B39)*(B38/B37)*B36</f>
        <v>100</v>
      </c>
      <c r="C45" s="146" t="s">
        <v>69</v>
      </c>
      <c r="D45" s="150">
        <f>D44*$B$30/100</f>
        <v>17.527656480111009</v>
      </c>
      <c r="E45" s="151"/>
      <c r="F45" s="150">
        <f>F44*$B$30/100</f>
        <v>20.4926642379741</v>
      </c>
      <c r="G45" s="99"/>
    </row>
    <row r="46" spans="1:7" ht="19.5" customHeight="1" x14ac:dyDescent="0.3">
      <c r="A46" s="502" t="s">
        <v>70</v>
      </c>
      <c r="B46" s="503"/>
      <c r="C46" s="146" t="s">
        <v>71</v>
      </c>
      <c r="D46" s="147">
        <f>D45/$B$45</f>
        <v>0.17527656480111009</v>
      </c>
      <c r="E46" s="151"/>
      <c r="F46" s="152">
        <f>F45/$B$45</f>
        <v>0.20492664237974101</v>
      </c>
      <c r="G46" s="99"/>
    </row>
    <row r="47" spans="1:7" ht="27" customHeight="1" x14ac:dyDescent="0.4">
      <c r="A47" s="504"/>
      <c r="B47" s="505"/>
      <c r="C47" s="153" t="s">
        <v>72</v>
      </c>
      <c r="D47" s="154">
        <v>0.2</v>
      </c>
      <c r="E47" s="99"/>
      <c r="F47" s="155"/>
      <c r="G47" s="99"/>
    </row>
    <row r="48" spans="1:7" ht="18.75" customHeight="1" x14ac:dyDescent="0.3">
      <c r="A48" s="99"/>
      <c r="B48" s="99"/>
      <c r="C48" s="156" t="s">
        <v>73</v>
      </c>
      <c r="D48" s="150">
        <f>D47*$B$45</f>
        <v>20</v>
      </c>
      <c r="E48" s="99"/>
      <c r="F48" s="155"/>
      <c r="G48" s="99"/>
    </row>
    <row r="49" spans="1:7" ht="19.5" customHeight="1" x14ac:dyDescent="0.3">
      <c r="A49" s="99"/>
      <c r="B49" s="99"/>
      <c r="C49" s="157" t="s">
        <v>74</v>
      </c>
      <c r="D49" s="158">
        <f>D48/B34</f>
        <v>21.334649068706053</v>
      </c>
      <c r="E49" s="99"/>
      <c r="F49" s="155"/>
      <c r="G49" s="99"/>
    </row>
    <row r="50" spans="1:7" ht="18.75" customHeight="1" x14ac:dyDescent="0.3">
      <c r="A50" s="99"/>
      <c r="B50" s="99"/>
      <c r="C50" s="119" t="s">
        <v>75</v>
      </c>
      <c r="D50" s="159">
        <f>AVERAGE(E38:E41,G38:G41)</f>
        <v>163524799.02044538</v>
      </c>
      <c r="E50" s="99"/>
      <c r="F50" s="160"/>
      <c r="G50" s="99"/>
    </row>
    <row r="51" spans="1:7" ht="18.75" customHeight="1" x14ac:dyDescent="0.3">
      <c r="A51" s="99"/>
      <c r="B51" s="99"/>
      <c r="C51" s="121" t="s">
        <v>76</v>
      </c>
      <c r="D51" s="161">
        <f>STDEV(E38:E41,G38:G41)/D50</f>
        <v>7.979036189891783E-3</v>
      </c>
      <c r="E51" s="99"/>
      <c r="F51" s="160"/>
      <c r="G51" s="99"/>
    </row>
    <row r="52" spans="1:7" ht="19.5" customHeight="1" x14ac:dyDescent="0.3">
      <c r="A52" s="99"/>
      <c r="B52" s="99"/>
      <c r="C52" s="162" t="s">
        <v>20</v>
      </c>
      <c r="D52" s="163">
        <f>COUNT(E38:E41,G38:G41)</f>
        <v>6</v>
      </c>
      <c r="E52" s="99"/>
      <c r="F52" s="160"/>
      <c r="G52" s="99"/>
    </row>
    <row r="53" spans="1:7" ht="18.75" customHeight="1" x14ac:dyDescent="0.3">
      <c r="A53" s="99"/>
      <c r="B53" s="99"/>
      <c r="C53" s="99"/>
      <c r="D53" s="99"/>
      <c r="E53" s="99"/>
      <c r="F53" s="99"/>
      <c r="G53" s="99"/>
    </row>
    <row r="54" spans="1:7" ht="18.75" customHeight="1" x14ac:dyDescent="0.3">
      <c r="A54" s="100" t="s">
        <v>1</v>
      </c>
      <c r="B54" s="164" t="s">
        <v>77</v>
      </c>
      <c r="C54" s="99"/>
      <c r="D54" s="99"/>
      <c r="E54" s="99"/>
      <c r="F54" s="99"/>
      <c r="G54" s="99"/>
    </row>
    <row r="55" spans="1:7" ht="18.75" customHeight="1" x14ac:dyDescent="0.3">
      <c r="A55" s="99" t="s">
        <v>78</v>
      </c>
      <c r="B55" s="165" t="str">
        <f>B21</f>
        <v>Each tablet contains Pantoprazole Sodium 20mg</v>
      </c>
      <c r="C55" s="99"/>
      <c r="D55" s="99"/>
      <c r="E55" s="99"/>
      <c r="F55" s="99"/>
      <c r="G55" s="99"/>
    </row>
    <row r="56" spans="1:7" ht="26.25" customHeight="1" x14ac:dyDescent="0.4">
      <c r="A56" s="166" t="s">
        <v>122</v>
      </c>
      <c r="B56" s="167">
        <v>20</v>
      </c>
      <c r="C56" s="99" t="str">
        <f>B20</f>
        <v xml:space="preserve">Pantoprazole </v>
      </c>
      <c r="D56" s="99"/>
      <c r="E56" s="99"/>
      <c r="F56" s="99"/>
      <c r="G56" s="99"/>
    </row>
    <row r="57" spans="1:7" ht="17.25" customHeight="1" x14ac:dyDescent="0.3">
      <c r="A57" s="168" t="s">
        <v>123</v>
      </c>
      <c r="B57" s="168">
        <f>Uniformity!C46</f>
        <v>113.68800000000002</v>
      </c>
      <c r="C57" s="168"/>
      <c r="D57" s="169"/>
      <c r="E57" s="169"/>
      <c r="F57" s="169"/>
      <c r="G57" s="169"/>
    </row>
    <row r="58" spans="1:7" ht="57.75" customHeight="1" x14ac:dyDescent="0.4">
      <c r="A58" s="119" t="s">
        <v>79</v>
      </c>
      <c r="B58" s="120">
        <v>100</v>
      </c>
      <c r="C58" s="170" t="s">
        <v>98</v>
      </c>
      <c r="D58" s="171" t="s">
        <v>99</v>
      </c>
      <c r="E58" s="172" t="s">
        <v>100</v>
      </c>
      <c r="F58" s="173" t="s">
        <v>101</v>
      </c>
      <c r="G58" s="174" t="s">
        <v>102</v>
      </c>
    </row>
    <row r="59" spans="1:7" ht="26.25" customHeight="1" x14ac:dyDescent="0.4">
      <c r="A59" s="121" t="s">
        <v>54</v>
      </c>
      <c r="B59" s="122">
        <v>1</v>
      </c>
      <c r="C59" s="175">
        <v>1</v>
      </c>
      <c r="D59" s="282">
        <v>157484671</v>
      </c>
      <c r="E59" s="176">
        <f t="shared" ref="E59:E68" si="0">IF(ISBLANK(D59),"-",D59/$D$50*$D$47*$B$67)</f>
        <v>19.26125846885277</v>
      </c>
      <c r="F59" s="177">
        <f t="shared" ref="F59:F68" si="1">IF(ISBLANK(D59),"-",E59/$E$70*100)</f>
        <v>101.68977736583751</v>
      </c>
      <c r="G59" s="178">
        <f t="shared" ref="G59:G68" si="2">IF(ISBLANK(D59),"-",E59/$B$56*100)</f>
        <v>96.306292344263838</v>
      </c>
    </row>
    <row r="60" spans="1:7" ht="26.25" customHeight="1" x14ac:dyDescent="0.4">
      <c r="A60" s="121" t="s">
        <v>58</v>
      </c>
      <c r="B60" s="122">
        <v>1</v>
      </c>
      <c r="C60" s="179">
        <v>2</v>
      </c>
      <c r="D60" s="283">
        <v>152653401</v>
      </c>
      <c r="E60" s="180">
        <f t="shared" si="0"/>
        <v>18.670367053123712</v>
      </c>
      <c r="F60" s="181">
        <f t="shared" si="1"/>
        <v>98.570167262996108</v>
      </c>
      <c r="G60" s="182">
        <f t="shared" si="2"/>
        <v>93.351835265618561</v>
      </c>
    </row>
    <row r="61" spans="1:7" ht="26.25" customHeight="1" x14ac:dyDescent="0.4">
      <c r="A61" s="121" t="s">
        <v>59</v>
      </c>
      <c r="B61" s="122">
        <v>1</v>
      </c>
      <c r="C61" s="179">
        <v>3</v>
      </c>
      <c r="D61" s="283">
        <v>152680491</v>
      </c>
      <c r="E61" s="180">
        <f t="shared" si="0"/>
        <v>18.673680312049857</v>
      </c>
      <c r="F61" s="181">
        <f t="shared" si="1"/>
        <v>98.587659607180157</v>
      </c>
      <c r="G61" s="182">
        <f t="shared" si="2"/>
        <v>93.368401560249282</v>
      </c>
    </row>
    <row r="62" spans="1:7" ht="26.25" customHeight="1" x14ac:dyDescent="0.4">
      <c r="A62" s="121" t="s">
        <v>60</v>
      </c>
      <c r="B62" s="122">
        <v>1</v>
      </c>
      <c r="C62" s="179">
        <v>4</v>
      </c>
      <c r="D62" s="283">
        <v>158785302</v>
      </c>
      <c r="E62" s="180">
        <f t="shared" si="0"/>
        <v>19.420332934351713</v>
      </c>
      <c r="F62" s="181">
        <f t="shared" si="1"/>
        <v>102.52961070317295</v>
      </c>
      <c r="G62" s="182">
        <f t="shared" si="2"/>
        <v>97.101664671758556</v>
      </c>
    </row>
    <row r="63" spans="1:7" ht="26.25" customHeight="1" x14ac:dyDescent="0.4">
      <c r="A63" s="121" t="s">
        <v>61</v>
      </c>
      <c r="B63" s="122">
        <v>1</v>
      </c>
      <c r="C63" s="179">
        <v>5</v>
      </c>
      <c r="D63" s="283">
        <v>155308537</v>
      </c>
      <c r="E63" s="180">
        <f t="shared" si="0"/>
        <v>18.995105076457779</v>
      </c>
      <c r="F63" s="181">
        <f t="shared" si="1"/>
        <v>100.28462103809414</v>
      </c>
      <c r="G63" s="182">
        <f t="shared" si="2"/>
        <v>94.975525382288893</v>
      </c>
    </row>
    <row r="64" spans="1:7" ht="26.25" customHeight="1" x14ac:dyDescent="0.4">
      <c r="A64" s="121" t="s">
        <v>62</v>
      </c>
      <c r="B64" s="122">
        <v>1</v>
      </c>
      <c r="C64" s="179">
        <v>6</v>
      </c>
      <c r="D64" s="283">
        <v>153451380</v>
      </c>
      <c r="E64" s="180">
        <f t="shared" si="0"/>
        <v>18.767964360049646</v>
      </c>
      <c r="F64" s="181">
        <f t="shared" si="1"/>
        <v>99.085432058847985</v>
      </c>
      <c r="G64" s="182">
        <f t="shared" si="2"/>
        <v>93.839821800248231</v>
      </c>
    </row>
    <row r="65" spans="1:7" ht="26.25" customHeight="1" x14ac:dyDescent="0.4">
      <c r="A65" s="121" t="s">
        <v>64</v>
      </c>
      <c r="B65" s="122">
        <v>1</v>
      </c>
      <c r="C65" s="179">
        <v>7</v>
      </c>
      <c r="D65" s="283">
        <v>150340604</v>
      </c>
      <c r="E65" s="180">
        <f t="shared" si="0"/>
        <v>18.38749900939527</v>
      </c>
      <c r="F65" s="181">
        <f t="shared" si="1"/>
        <v>97.076765965403297</v>
      </c>
      <c r="G65" s="182">
        <f t="shared" si="2"/>
        <v>91.937495046976352</v>
      </c>
    </row>
    <row r="66" spans="1:7" ht="26.25" customHeight="1" x14ac:dyDescent="0.4">
      <c r="A66" s="121" t="s">
        <v>66</v>
      </c>
      <c r="B66" s="122">
        <v>1</v>
      </c>
      <c r="C66" s="179">
        <v>8</v>
      </c>
      <c r="D66" s="283">
        <v>153131496</v>
      </c>
      <c r="E66" s="180">
        <f t="shared" si="0"/>
        <v>18.728840752876156</v>
      </c>
      <c r="F66" s="181">
        <f t="shared" si="1"/>
        <v>98.878879049362425</v>
      </c>
      <c r="G66" s="182">
        <f t="shared" si="2"/>
        <v>93.644203764380791</v>
      </c>
    </row>
    <row r="67" spans="1:7" ht="27" customHeight="1" x14ac:dyDescent="0.4">
      <c r="A67" s="121" t="s">
        <v>68</v>
      </c>
      <c r="B67" s="149">
        <f>(B66/B65)*(B64/B63)*(B62/B61)*(B60/B59)*B58</f>
        <v>100</v>
      </c>
      <c r="C67" s="179">
        <v>9</v>
      </c>
      <c r="D67" s="283">
        <v>159927030</v>
      </c>
      <c r="E67" s="180">
        <f t="shared" si="0"/>
        <v>19.559972671790835</v>
      </c>
      <c r="F67" s="181">
        <f t="shared" si="1"/>
        <v>103.26683843076773</v>
      </c>
      <c r="G67" s="182">
        <f t="shared" si="2"/>
        <v>97.79986335895417</v>
      </c>
    </row>
    <row r="68" spans="1:7" ht="27" customHeight="1" x14ac:dyDescent="0.4">
      <c r="A68" s="502" t="s">
        <v>70</v>
      </c>
      <c r="B68" s="509"/>
      <c r="C68" s="183">
        <v>10</v>
      </c>
      <c r="D68" s="284">
        <v>154914596</v>
      </c>
      <c r="E68" s="184">
        <f t="shared" si="0"/>
        <v>18.946923882857813</v>
      </c>
      <c r="F68" s="185">
        <f t="shared" si="1"/>
        <v>100.03024851833777</v>
      </c>
      <c r="G68" s="186">
        <f t="shared" si="2"/>
        <v>94.734619414289071</v>
      </c>
    </row>
    <row r="69" spans="1:7" ht="19.5" customHeight="1" x14ac:dyDescent="0.3">
      <c r="A69" s="504"/>
      <c r="B69" s="510"/>
      <c r="C69" s="179"/>
      <c r="D69" s="151"/>
      <c r="E69" s="187"/>
      <c r="F69" s="169"/>
      <c r="G69" s="188"/>
    </row>
    <row r="70" spans="1:7" ht="26.25" customHeight="1" x14ac:dyDescent="0.4">
      <c r="A70" s="169"/>
      <c r="B70" s="169"/>
      <c r="C70" s="189" t="s">
        <v>103</v>
      </c>
      <c r="D70" s="190"/>
      <c r="E70" s="191">
        <f>AVERAGE(E59:E68)</f>
        <v>18.941194452180554</v>
      </c>
      <c r="F70" s="191">
        <f>AVERAGE(F59:F68)</f>
        <v>100.00000000000001</v>
      </c>
      <c r="G70" s="192">
        <f>AVERAGE(G59:G68)</f>
        <v>94.705972260902769</v>
      </c>
    </row>
    <row r="71" spans="1:7" ht="26.25" customHeight="1" x14ac:dyDescent="0.4">
      <c r="A71" s="169"/>
      <c r="B71" s="169"/>
      <c r="C71" s="189"/>
      <c r="D71" s="190"/>
      <c r="E71" s="193">
        <f>STDEV(E59:E68)/E70</f>
        <v>1.9631665538556387E-2</v>
      </c>
      <c r="F71" s="193">
        <f>STDEV(F59:F68)/F70</f>
        <v>1.9631665538556414E-2</v>
      </c>
      <c r="G71" s="194">
        <f>STDEV(G59:G68)/G70</f>
        <v>1.9631665538556352E-2</v>
      </c>
    </row>
    <row r="72" spans="1:7" ht="27" customHeight="1" x14ac:dyDescent="0.4">
      <c r="A72" s="169"/>
      <c r="B72" s="169"/>
      <c r="C72" s="195"/>
      <c r="D72" s="196"/>
      <c r="E72" s="197">
        <f>COUNT(E59:E68)</f>
        <v>10</v>
      </c>
      <c r="F72" s="197">
        <f>COUNT(F59:F68)</f>
        <v>10</v>
      </c>
      <c r="G72" s="198">
        <f>COUNT(G59:G68)</f>
        <v>10</v>
      </c>
    </row>
    <row r="73" spans="1:7" ht="18.75" customHeight="1" x14ac:dyDescent="0.3">
      <c r="A73" s="169"/>
      <c r="B73" s="199"/>
      <c r="C73" s="199"/>
      <c r="D73" s="148"/>
      <c r="E73" s="190"/>
      <c r="F73" s="145"/>
      <c r="G73" s="200"/>
    </row>
    <row r="74" spans="1:7" ht="18.75" customHeight="1" x14ac:dyDescent="0.3">
      <c r="A74" s="108" t="s">
        <v>89</v>
      </c>
      <c r="B74" s="201" t="s">
        <v>90</v>
      </c>
      <c r="C74" s="493" t="str">
        <f>B20</f>
        <v xml:space="preserve">Pantoprazole </v>
      </c>
      <c r="D74" s="493"/>
      <c r="E74" s="202" t="s">
        <v>91</v>
      </c>
      <c r="F74" s="202"/>
      <c r="G74" s="203">
        <f>G70</f>
        <v>94.705972260902769</v>
      </c>
    </row>
    <row r="75" spans="1:7" ht="18.75" customHeight="1" x14ac:dyDescent="0.3">
      <c r="A75" s="108"/>
      <c r="B75" s="201"/>
      <c r="C75" s="204"/>
      <c r="D75" s="204"/>
      <c r="E75" s="202"/>
      <c r="F75" s="202"/>
      <c r="G75" s="205"/>
    </row>
    <row r="76" spans="1:7" ht="18.75" customHeight="1" x14ac:dyDescent="0.3">
      <c r="A76" s="100" t="s">
        <v>1</v>
      </c>
      <c r="B76" s="206" t="s">
        <v>104</v>
      </c>
      <c r="C76" s="99"/>
      <c r="D76" s="99"/>
      <c r="E76" s="99"/>
      <c r="F76" s="99"/>
      <c r="G76" s="169"/>
    </row>
    <row r="77" spans="1:7" ht="18.75" customHeight="1" x14ac:dyDescent="0.3">
      <c r="A77" s="100"/>
      <c r="B77" s="164"/>
      <c r="C77" s="99"/>
      <c r="D77" s="99"/>
      <c r="E77" s="99"/>
      <c r="F77" s="99"/>
      <c r="G77" s="169"/>
    </row>
    <row r="78" spans="1:7" ht="18.75" customHeight="1" x14ac:dyDescent="0.3">
      <c r="A78" s="169"/>
      <c r="B78" s="511" t="s">
        <v>105</v>
      </c>
      <c r="C78" s="512"/>
      <c r="D78" s="99"/>
      <c r="E78" s="169"/>
      <c r="F78" s="169"/>
      <c r="G78" s="169"/>
    </row>
    <row r="79" spans="1:7" ht="18.75" customHeight="1" x14ac:dyDescent="0.3">
      <c r="A79" s="169"/>
      <c r="B79" s="207" t="s">
        <v>106</v>
      </c>
      <c r="C79" s="208">
        <f>G70</f>
        <v>94.705972260902769</v>
      </c>
      <c r="D79" s="99"/>
      <c r="E79" s="169"/>
      <c r="F79" s="169"/>
      <c r="G79" s="169"/>
    </row>
    <row r="80" spans="1:7" ht="26.25" customHeight="1" x14ac:dyDescent="0.4">
      <c r="A80" s="169"/>
      <c r="B80" s="207" t="s">
        <v>107</v>
      </c>
      <c r="C80" s="209">
        <v>2.4</v>
      </c>
      <c r="D80" s="99"/>
      <c r="E80" s="169"/>
      <c r="F80" s="169"/>
      <c r="G80" s="169"/>
    </row>
    <row r="81" spans="1:7" ht="18.75" customHeight="1" x14ac:dyDescent="0.3">
      <c r="A81" s="169"/>
      <c r="B81" s="207" t="s">
        <v>108</v>
      </c>
      <c r="C81" s="208">
        <f>STDEV(G59:G68)</f>
        <v>1.8592359719298386</v>
      </c>
      <c r="D81" s="99"/>
      <c r="E81" s="169"/>
      <c r="F81" s="169"/>
      <c r="G81" s="169"/>
    </row>
    <row r="82" spans="1:7" ht="18.75" customHeight="1" x14ac:dyDescent="0.3">
      <c r="A82" s="169"/>
      <c r="B82" s="207" t="s">
        <v>109</v>
      </c>
      <c r="C82" s="208">
        <f>IF(OR(G70&lt;98.5,G70&gt;101.5),(IF(98.5&gt;G70,98.5,101.5)),C79)</f>
        <v>98.5</v>
      </c>
      <c r="D82" s="99"/>
      <c r="E82" s="169"/>
      <c r="F82" s="169"/>
      <c r="G82" s="169"/>
    </row>
    <row r="83" spans="1:7" ht="18.75" customHeight="1" x14ac:dyDescent="0.3">
      <c r="A83" s="169"/>
      <c r="B83" s="207" t="s">
        <v>110</v>
      </c>
      <c r="C83" s="210">
        <f>ABS(C82-C79)+(C80*C81)</f>
        <v>8.256194071728844</v>
      </c>
      <c r="D83" s="99"/>
      <c r="E83" s="169"/>
      <c r="F83" s="169"/>
      <c r="G83" s="169"/>
    </row>
    <row r="84" spans="1:7" ht="18.75" customHeight="1" x14ac:dyDescent="0.3">
      <c r="A84" s="166"/>
      <c r="B84" s="211"/>
      <c r="C84" s="99"/>
      <c r="D84" s="99"/>
      <c r="E84" s="99"/>
      <c r="F84" s="99"/>
      <c r="G84" s="99"/>
    </row>
    <row r="85" spans="1:7" ht="18.75" customHeight="1" x14ac:dyDescent="0.3">
      <c r="A85" s="107" t="s">
        <v>111</v>
      </c>
      <c r="B85" s="107" t="s">
        <v>92</v>
      </c>
      <c r="C85" s="99"/>
      <c r="D85" s="99"/>
      <c r="E85" s="99"/>
      <c r="F85" s="99"/>
      <c r="G85" s="99"/>
    </row>
    <row r="86" spans="1:7" ht="18.75" customHeight="1" x14ac:dyDescent="0.3">
      <c r="A86" s="107"/>
      <c r="B86" s="107"/>
      <c r="C86" s="99"/>
      <c r="D86" s="99"/>
      <c r="E86" s="99"/>
      <c r="F86" s="99"/>
      <c r="G86" s="99"/>
    </row>
    <row r="87" spans="1:7" ht="26.25" customHeight="1" x14ac:dyDescent="0.4">
      <c r="A87" s="108" t="s">
        <v>4</v>
      </c>
      <c r="B87" s="513" t="s">
        <v>9</v>
      </c>
      <c r="C87" s="513"/>
      <c r="D87" s="99"/>
      <c r="E87" s="99"/>
      <c r="F87" s="99"/>
      <c r="G87" s="99"/>
    </row>
    <row r="88" spans="1:7" ht="26.25" customHeight="1" x14ac:dyDescent="0.4">
      <c r="A88" s="109" t="s">
        <v>41</v>
      </c>
      <c r="B88" s="506" t="s">
        <v>128</v>
      </c>
      <c r="C88" s="506"/>
      <c r="D88" s="99"/>
      <c r="E88" s="99"/>
      <c r="F88" s="99"/>
      <c r="G88" s="99"/>
    </row>
    <row r="89" spans="1:7" ht="27" customHeight="1" x14ac:dyDescent="0.4">
      <c r="A89" s="109" t="s">
        <v>6</v>
      </c>
      <c r="B89" s="110">
        <v>93.3</v>
      </c>
      <c r="C89" s="99"/>
      <c r="D89" s="99"/>
      <c r="E89" s="99"/>
      <c r="F89" s="99"/>
      <c r="G89" s="99"/>
    </row>
    <row r="90" spans="1:7" ht="27" customHeight="1" x14ac:dyDescent="0.4">
      <c r="A90" s="109" t="s">
        <v>42</v>
      </c>
      <c r="B90" s="110">
        <f>B33</f>
        <v>0</v>
      </c>
      <c r="C90" s="495" t="s">
        <v>112</v>
      </c>
      <c r="D90" s="496"/>
      <c r="E90" s="496"/>
      <c r="F90" s="496"/>
      <c r="G90" s="497"/>
    </row>
    <row r="91" spans="1:7" ht="18.75" customHeight="1" x14ac:dyDescent="0.3">
      <c r="A91" s="109" t="s">
        <v>44</v>
      </c>
      <c r="B91" s="113">
        <f>B89-B90</f>
        <v>93.3</v>
      </c>
      <c r="C91" s="212"/>
      <c r="D91" s="212"/>
      <c r="E91" s="212"/>
      <c r="F91" s="212"/>
      <c r="G91" s="213"/>
    </row>
    <row r="92" spans="1:7" ht="19.5" customHeight="1" x14ac:dyDescent="0.3">
      <c r="A92" s="109"/>
      <c r="B92" s="113"/>
      <c r="C92" s="212"/>
      <c r="D92" s="212"/>
      <c r="E92" s="212"/>
      <c r="F92" s="212"/>
      <c r="G92" s="213"/>
    </row>
    <row r="93" spans="1:7" ht="27" customHeight="1" x14ac:dyDescent="0.4">
      <c r="A93" s="109" t="s">
        <v>45</v>
      </c>
      <c r="B93" s="115">
        <v>405.35</v>
      </c>
      <c r="C93" s="498" t="s">
        <v>113</v>
      </c>
      <c r="D93" s="499"/>
      <c r="E93" s="499"/>
      <c r="F93" s="499"/>
      <c r="G93" s="499"/>
    </row>
    <row r="94" spans="1:7" ht="27" customHeight="1" x14ac:dyDescent="0.4">
      <c r="A94" s="109" t="s">
        <v>47</v>
      </c>
      <c r="B94" s="115">
        <v>432.4</v>
      </c>
      <c r="C94" s="498" t="s">
        <v>114</v>
      </c>
      <c r="D94" s="499"/>
      <c r="E94" s="499"/>
      <c r="F94" s="499"/>
      <c r="G94" s="499"/>
    </row>
    <row r="95" spans="1:7" ht="18.75" customHeight="1" x14ac:dyDescent="0.3">
      <c r="A95" s="109"/>
      <c r="B95" s="116"/>
      <c r="C95" s="117"/>
      <c r="D95" s="117"/>
      <c r="E95" s="117"/>
      <c r="F95" s="117"/>
      <c r="G95" s="117"/>
    </row>
    <row r="96" spans="1:7" ht="18.75" customHeight="1" x14ac:dyDescent="0.3">
      <c r="A96" s="109" t="s">
        <v>49</v>
      </c>
      <c r="B96" s="118">
        <f>B93/B94</f>
        <v>0.9374421831637374</v>
      </c>
      <c r="C96" s="99" t="s">
        <v>50</v>
      </c>
      <c r="D96" s="99"/>
      <c r="E96" s="99"/>
      <c r="F96" s="99"/>
      <c r="G96" s="99"/>
    </row>
    <row r="97" spans="1:7" ht="19.5" customHeight="1" x14ac:dyDescent="0.3">
      <c r="A97" s="107"/>
      <c r="B97" s="107"/>
      <c r="C97" s="99"/>
      <c r="D97" s="99"/>
      <c r="E97" s="99"/>
      <c r="F97" s="99"/>
      <c r="G97" s="99"/>
    </row>
    <row r="98" spans="1:7" ht="27" customHeight="1" x14ac:dyDescent="0.4">
      <c r="A98" s="119" t="s">
        <v>51</v>
      </c>
      <c r="B98" s="214">
        <v>50</v>
      </c>
      <c r="C98" s="99"/>
      <c r="D98" s="215" t="s">
        <v>52</v>
      </c>
      <c r="E98" s="216"/>
      <c r="F98" s="500" t="s">
        <v>53</v>
      </c>
      <c r="G98" s="501"/>
    </row>
    <row r="99" spans="1:7" ht="26.25" customHeight="1" x14ac:dyDescent="0.4">
      <c r="A99" s="121" t="s">
        <v>54</v>
      </c>
      <c r="B99" s="217">
        <v>3</v>
      </c>
      <c r="C99" s="123" t="s">
        <v>55</v>
      </c>
      <c r="D99" s="124" t="s">
        <v>56</v>
      </c>
      <c r="E99" s="125" t="s">
        <v>57</v>
      </c>
      <c r="F99" s="124" t="s">
        <v>56</v>
      </c>
      <c r="G99" s="126" t="s">
        <v>57</v>
      </c>
    </row>
    <row r="100" spans="1:7" ht="26.25" customHeight="1" x14ac:dyDescent="0.4">
      <c r="A100" s="121" t="s">
        <v>58</v>
      </c>
      <c r="B100" s="217">
        <v>100</v>
      </c>
      <c r="C100" s="127">
        <v>1</v>
      </c>
      <c r="D100" s="128">
        <v>0.35320000000000001</v>
      </c>
      <c r="E100" s="218">
        <f>IF(ISBLANK(D100),"-",$D$110/$D$107*D100)</f>
        <v>0.36263134169814826</v>
      </c>
      <c r="F100" s="219">
        <v>0.40079999999999999</v>
      </c>
      <c r="G100" s="130">
        <f>IF(ISBLANK(F100),"-",$D$110/$F$107*F100)</f>
        <v>0.35756012324565267</v>
      </c>
    </row>
    <row r="101" spans="1:7" ht="26.25" customHeight="1" x14ac:dyDescent="0.4">
      <c r="A101" s="121" t="s">
        <v>59</v>
      </c>
      <c r="B101" s="217">
        <v>1</v>
      </c>
      <c r="C101" s="131">
        <v>2</v>
      </c>
      <c r="D101" s="132">
        <v>0.35589999999999999</v>
      </c>
      <c r="E101" s="220">
        <f>IF(ISBLANK(D101),"-",$D$110/$D$107*D101)</f>
        <v>0.36540343859108426</v>
      </c>
      <c r="F101" s="110">
        <v>0.39910000000000001</v>
      </c>
      <c r="G101" s="134">
        <f>IF(ISBLANK(F101),"-",$D$110/$F$107*F101)</f>
        <v>0.35604352591651695</v>
      </c>
    </row>
    <row r="102" spans="1:7" ht="26.25" customHeight="1" x14ac:dyDescent="0.4">
      <c r="A102" s="121" t="s">
        <v>60</v>
      </c>
      <c r="B102" s="217">
        <v>1</v>
      </c>
      <c r="C102" s="131">
        <v>3</v>
      </c>
      <c r="D102" s="132">
        <v>0.35570000000000002</v>
      </c>
      <c r="E102" s="220">
        <f>IF(ISBLANK(D102),"-",$D$110/$D$107*D102)</f>
        <v>0.36519809808049641</v>
      </c>
      <c r="F102" s="564">
        <v>0.3997</v>
      </c>
      <c r="G102" s="134">
        <f>IF(ISBLANK(F102),"-",$D$110/$F$107*F102)</f>
        <v>0.35657879556209426</v>
      </c>
    </row>
    <row r="103" spans="1:7" ht="26.25" customHeight="1" x14ac:dyDescent="0.4">
      <c r="A103" s="121" t="s">
        <v>61</v>
      </c>
      <c r="B103" s="217">
        <v>1</v>
      </c>
      <c r="C103" s="135">
        <v>4</v>
      </c>
      <c r="D103" s="136"/>
      <c r="E103" s="222" t="str">
        <f>IF(ISBLANK(D103),"-",$D$110/$D$107*D103)</f>
        <v>-</v>
      </c>
      <c r="F103" s="223"/>
      <c r="G103" s="138" t="str">
        <f>IF(ISBLANK(F103),"-",$D$110/$F$107*F103)</f>
        <v>-</v>
      </c>
    </row>
    <row r="104" spans="1:7" ht="27" customHeight="1" x14ac:dyDescent="0.4">
      <c r="A104" s="121" t="s">
        <v>62</v>
      </c>
      <c r="B104" s="217">
        <v>1</v>
      </c>
      <c r="C104" s="139" t="s">
        <v>63</v>
      </c>
      <c r="D104" s="224">
        <f>AVERAGE(D100:D103)</f>
        <v>0.35493333333333332</v>
      </c>
      <c r="E104" s="141">
        <f>AVERAGE(E100:E103)</f>
        <v>0.36441095945657631</v>
      </c>
      <c r="F104" s="224">
        <f>AVERAGE(F100:F103)</f>
        <v>0.39986666666666665</v>
      </c>
      <c r="G104" s="225">
        <f>AVERAGE(G100:G103)</f>
        <v>0.35672748157475459</v>
      </c>
    </row>
    <row r="105" spans="1:7" ht="26.25" customHeight="1" x14ac:dyDescent="0.4">
      <c r="A105" s="121" t="s">
        <v>64</v>
      </c>
      <c r="B105" s="217">
        <v>1</v>
      </c>
      <c r="C105" s="143" t="s">
        <v>65</v>
      </c>
      <c r="D105" s="226">
        <v>18.559999999999999</v>
      </c>
      <c r="E105" s="145"/>
      <c r="F105" s="144">
        <v>21.36</v>
      </c>
      <c r="G105" s="99"/>
    </row>
    <row r="106" spans="1:7" ht="26.25" customHeight="1" x14ac:dyDescent="0.4">
      <c r="A106" s="121" t="s">
        <v>66</v>
      </c>
      <c r="B106" s="217">
        <v>1</v>
      </c>
      <c r="C106" s="146" t="s">
        <v>67</v>
      </c>
      <c r="D106" s="227">
        <f>D105*$B$96</f>
        <v>17.398926919518964</v>
      </c>
      <c r="E106" s="148"/>
      <c r="F106" s="147">
        <f>F105*$B$96</f>
        <v>20.02376503237743</v>
      </c>
      <c r="G106" s="99"/>
    </row>
    <row r="107" spans="1:7" ht="19.5" customHeight="1" x14ac:dyDescent="0.3">
      <c r="A107" s="121" t="s">
        <v>68</v>
      </c>
      <c r="B107" s="259">
        <f>(B106/B105)*(B104/B103)*(B102/B101)*(B100/B99)*B98</f>
        <v>1666.6666666666667</v>
      </c>
      <c r="C107" s="146" t="s">
        <v>69</v>
      </c>
      <c r="D107" s="228">
        <f>D106*$B$91/100</f>
        <v>16.233198815911191</v>
      </c>
      <c r="E107" s="151"/>
      <c r="F107" s="150">
        <f>F106*$B$91/100</f>
        <v>18.682172775208141</v>
      </c>
      <c r="G107" s="99"/>
    </row>
    <row r="108" spans="1:7" ht="19.5" customHeight="1" x14ac:dyDescent="0.3">
      <c r="A108" s="502" t="s">
        <v>70</v>
      </c>
      <c r="B108" s="503"/>
      <c r="C108" s="146" t="s">
        <v>71</v>
      </c>
      <c r="D108" s="227">
        <f>D107/$B$107</f>
        <v>9.7399192895467144E-3</v>
      </c>
      <c r="E108" s="151"/>
      <c r="F108" s="152">
        <f>F107/$B$107</f>
        <v>1.1209303665124884E-2</v>
      </c>
      <c r="G108" s="229"/>
    </row>
    <row r="109" spans="1:7" ht="19.5" customHeight="1" x14ac:dyDescent="0.3">
      <c r="A109" s="504"/>
      <c r="B109" s="505"/>
      <c r="C109" s="276" t="s">
        <v>72</v>
      </c>
      <c r="D109" s="231">
        <f>$B$56/$B$125</f>
        <v>0.01</v>
      </c>
      <c r="E109" s="99"/>
      <c r="F109" s="155"/>
      <c r="G109" s="232"/>
    </row>
    <row r="110" spans="1:7" ht="18.75" customHeight="1" x14ac:dyDescent="0.3">
      <c r="A110" s="99"/>
      <c r="B110" s="99"/>
      <c r="C110" s="230" t="s">
        <v>73</v>
      </c>
      <c r="D110" s="227">
        <f>D109*$B$107</f>
        <v>16.666666666666668</v>
      </c>
      <c r="E110" s="99"/>
      <c r="F110" s="155"/>
      <c r="G110" s="229"/>
    </row>
    <row r="111" spans="1:7" ht="19.5" customHeight="1" x14ac:dyDescent="0.3">
      <c r="A111" s="99"/>
      <c r="B111" s="99"/>
      <c r="C111" s="233" t="s">
        <v>74</v>
      </c>
      <c r="D111" s="234">
        <f>D110/B96</f>
        <v>17.778874223921711</v>
      </c>
      <c r="E111" s="99"/>
      <c r="F111" s="160"/>
      <c r="G111" s="229"/>
    </row>
    <row r="112" spans="1:7" ht="18.75" customHeight="1" x14ac:dyDescent="0.3">
      <c r="A112" s="99"/>
      <c r="B112" s="99"/>
      <c r="C112" s="235" t="s">
        <v>75</v>
      </c>
      <c r="D112" s="236">
        <f>AVERAGE(E100:E103,G100:G103)</f>
        <v>0.36056922051566548</v>
      </c>
      <c r="E112" s="99"/>
      <c r="F112" s="160"/>
      <c r="G112" s="237"/>
    </row>
    <row r="113" spans="1:7" ht="18.75" customHeight="1" x14ac:dyDescent="0.3">
      <c r="A113" s="99"/>
      <c r="B113" s="99"/>
      <c r="C113" s="238" t="s">
        <v>76</v>
      </c>
      <c r="D113" s="239">
        <f>STDEV(E100:E103,G100:G103)/D112</f>
        <v>1.2057630671844956E-2</v>
      </c>
      <c r="E113" s="99"/>
      <c r="F113" s="160"/>
      <c r="G113" s="229"/>
    </row>
    <row r="114" spans="1:7" ht="19.5" customHeight="1" x14ac:dyDescent="0.3">
      <c r="A114" s="99"/>
      <c r="B114" s="99"/>
      <c r="C114" s="240" t="s">
        <v>20</v>
      </c>
      <c r="D114" s="241">
        <f>COUNT(E100:E103,G100:G103)</f>
        <v>6</v>
      </c>
      <c r="E114" s="99"/>
      <c r="F114" s="160"/>
      <c r="G114" s="229"/>
    </row>
    <row r="115" spans="1:7" ht="19.5" customHeight="1" x14ac:dyDescent="0.3">
      <c r="A115" s="100"/>
      <c r="B115" s="100"/>
      <c r="C115" s="100"/>
      <c r="D115" s="100"/>
      <c r="E115" s="100"/>
      <c r="F115" s="99"/>
      <c r="G115" s="99"/>
    </row>
    <row r="116" spans="1:7" ht="26.25" customHeight="1" x14ac:dyDescent="0.4">
      <c r="A116" s="119" t="s">
        <v>93</v>
      </c>
      <c r="B116" s="214">
        <v>1000</v>
      </c>
      <c r="C116" s="242" t="s">
        <v>115</v>
      </c>
      <c r="D116" s="243" t="s">
        <v>56</v>
      </c>
      <c r="E116" s="244" t="s">
        <v>94</v>
      </c>
      <c r="F116" s="245" t="s">
        <v>95</v>
      </c>
      <c r="G116" s="99"/>
    </row>
    <row r="117" spans="1:7" ht="26.25" customHeight="1" x14ac:dyDescent="0.4">
      <c r="A117" s="121" t="s">
        <v>80</v>
      </c>
      <c r="B117" s="217">
        <v>5</v>
      </c>
      <c r="C117" s="179">
        <v>1</v>
      </c>
      <c r="D117" s="246">
        <v>0.31900000000000001</v>
      </c>
      <c r="E117" s="247">
        <f t="shared" ref="E117:E122" si="3">IF(ISBLANK(D117),"-",D117/$D$112*$D$109*$B$125)</f>
        <v>17.694244647049157</v>
      </c>
      <c r="F117" s="248">
        <f t="shared" ref="F117:F122" si="4">IF(ISBLANK(D117), "-", E117/$B$56)</f>
        <v>0.88471223235245788</v>
      </c>
      <c r="G117" s="99"/>
    </row>
    <row r="118" spans="1:7" ht="26.25" customHeight="1" x14ac:dyDescent="0.4">
      <c r="A118" s="121" t="s">
        <v>81</v>
      </c>
      <c r="B118" s="217">
        <v>10</v>
      </c>
      <c r="C118" s="179">
        <v>2</v>
      </c>
      <c r="D118" s="246">
        <v>0.31929999999999997</v>
      </c>
      <c r="E118" s="249">
        <f t="shared" si="3"/>
        <v>17.710885002516598</v>
      </c>
      <c r="F118" s="250">
        <f t="shared" si="4"/>
        <v>0.88554425012582993</v>
      </c>
      <c r="G118" s="99"/>
    </row>
    <row r="119" spans="1:7" ht="26.25" customHeight="1" x14ac:dyDescent="0.4">
      <c r="A119" s="121" t="s">
        <v>82</v>
      </c>
      <c r="B119" s="217">
        <v>1</v>
      </c>
      <c r="C119" s="179">
        <v>3</v>
      </c>
      <c r="D119" s="246">
        <v>0.31269999999999998</v>
      </c>
      <c r="E119" s="249">
        <f t="shared" si="3"/>
        <v>17.344797182232824</v>
      </c>
      <c r="F119" s="250">
        <f t="shared" si="4"/>
        <v>0.86723985911164125</v>
      </c>
      <c r="G119" s="99"/>
    </row>
    <row r="120" spans="1:7" ht="26.25" customHeight="1" x14ac:dyDescent="0.4">
      <c r="A120" s="121" t="s">
        <v>83</v>
      </c>
      <c r="B120" s="217">
        <v>1</v>
      </c>
      <c r="C120" s="179">
        <v>4</v>
      </c>
      <c r="D120" s="246">
        <v>0.31769999999999998</v>
      </c>
      <c r="E120" s="249">
        <f t="shared" si="3"/>
        <v>17.622136440023564</v>
      </c>
      <c r="F120" s="250">
        <f t="shared" si="4"/>
        <v>0.88110682200117818</v>
      </c>
      <c r="G120" s="99"/>
    </row>
    <row r="121" spans="1:7" ht="26.25" customHeight="1" x14ac:dyDescent="0.4">
      <c r="A121" s="121" t="s">
        <v>84</v>
      </c>
      <c r="B121" s="217">
        <v>1</v>
      </c>
      <c r="C121" s="179">
        <v>5</v>
      </c>
      <c r="D121" s="246">
        <v>0.32</v>
      </c>
      <c r="E121" s="249">
        <f t="shared" si="3"/>
        <v>17.749712498607302</v>
      </c>
      <c r="F121" s="250">
        <f t="shared" si="4"/>
        <v>0.88748562493036509</v>
      </c>
      <c r="G121" s="99"/>
    </row>
    <row r="122" spans="1:7" ht="26.25" customHeight="1" x14ac:dyDescent="0.4">
      <c r="A122" s="121" t="s">
        <v>85</v>
      </c>
      <c r="B122" s="217">
        <v>1</v>
      </c>
      <c r="C122" s="251">
        <v>6</v>
      </c>
      <c r="D122" s="252">
        <v>0.32079999999999997</v>
      </c>
      <c r="E122" s="253">
        <f t="shared" si="3"/>
        <v>17.794086779853821</v>
      </c>
      <c r="F122" s="254">
        <f t="shared" si="4"/>
        <v>0.88970433899269108</v>
      </c>
      <c r="G122" s="99"/>
    </row>
    <row r="123" spans="1:7" ht="26.25" customHeight="1" x14ac:dyDescent="0.4">
      <c r="A123" s="121" t="s">
        <v>86</v>
      </c>
      <c r="B123" s="217">
        <v>1</v>
      </c>
      <c r="C123" s="179"/>
      <c r="D123" s="255"/>
      <c r="E123" s="199"/>
      <c r="F123" s="182"/>
      <c r="G123" s="99"/>
    </row>
    <row r="124" spans="1:7" ht="26.25" customHeight="1" x14ac:dyDescent="0.4">
      <c r="A124" s="121" t="s">
        <v>87</v>
      </c>
      <c r="B124" s="217">
        <v>1</v>
      </c>
      <c r="C124" s="179"/>
      <c r="D124" s="256"/>
      <c r="E124" s="257" t="s">
        <v>63</v>
      </c>
      <c r="F124" s="258">
        <f>AVERAGE(F117:F122)</f>
        <v>0.8826321879190272</v>
      </c>
      <c r="G124" s="99"/>
    </row>
    <row r="125" spans="1:7" ht="27" customHeight="1" x14ac:dyDescent="0.4">
      <c r="A125" s="121" t="s">
        <v>88</v>
      </c>
      <c r="B125" s="259">
        <f>(B124/B123)*(B122/B121)*(B120/B119)*(B118/B117)*B116</f>
        <v>2000</v>
      </c>
      <c r="C125" s="260"/>
      <c r="D125" s="261"/>
      <c r="E125" s="157" t="s">
        <v>76</v>
      </c>
      <c r="F125" s="194">
        <f>STDEV(F117:F122)/F124</f>
        <v>9.1431610068352376E-3</v>
      </c>
      <c r="G125" s="99"/>
    </row>
    <row r="126" spans="1:7" ht="27" customHeight="1" x14ac:dyDescent="0.4">
      <c r="A126" s="502" t="s">
        <v>70</v>
      </c>
      <c r="B126" s="503"/>
      <c r="C126" s="262"/>
      <c r="D126" s="263"/>
      <c r="E126" s="264" t="s">
        <v>20</v>
      </c>
      <c r="F126" s="265">
        <f>COUNT(F117:F122)</f>
        <v>6</v>
      </c>
      <c r="G126" s="99"/>
    </row>
    <row r="127" spans="1:7" ht="19.5" customHeight="1" x14ac:dyDescent="0.3">
      <c r="A127" s="504"/>
      <c r="B127" s="505"/>
      <c r="C127" s="199"/>
      <c r="D127" s="199"/>
      <c r="E127" s="199"/>
      <c r="F127" s="255"/>
      <c r="G127" s="199"/>
    </row>
    <row r="128" spans="1:7" ht="18.75" customHeight="1" x14ac:dyDescent="0.3">
      <c r="A128" s="117"/>
      <c r="B128" s="117"/>
      <c r="C128" s="199"/>
      <c r="D128" s="199"/>
      <c r="E128" s="199"/>
      <c r="F128" s="255"/>
      <c r="G128" s="199"/>
    </row>
    <row r="129" spans="1:7" ht="18.75" customHeight="1" x14ac:dyDescent="0.3">
      <c r="A129" s="108" t="s">
        <v>89</v>
      </c>
      <c r="B129" s="201" t="s">
        <v>96</v>
      </c>
      <c r="C129" s="493" t="str">
        <f>B20</f>
        <v xml:space="preserve">Pantoprazole </v>
      </c>
      <c r="D129" s="493"/>
      <c r="E129" s="202" t="s">
        <v>97</v>
      </c>
      <c r="F129" s="202"/>
      <c r="G129" s="205">
        <f>F124</f>
        <v>0.8826321879190272</v>
      </c>
    </row>
    <row r="130" spans="1:7" ht="19.5" customHeight="1" x14ac:dyDescent="0.3">
      <c r="A130" s="266"/>
      <c r="B130" s="266"/>
      <c r="C130" s="267"/>
      <c r="D130" s="267"/>
      <c r="E130" s="267"/>
      <c r="F130" s="267"/>
      <c r="G130" s="267"/>
    </row>
    <row r="131" spans="1:7" ht="18.75" customHeight="1" x14ac:dyDescent="0.3">
      <c r="A131" s="99"/>
      <c r="B131" s="494" t="s">
        <v>26</v>
      </c>
      <c r="C131" s="494"/>
      <c r="D131" s="99"/>
      <c r="E131" s="268" t="s">
        <v>27</v>
      </c>
      <c r="F131" s="269"/>
      <c r="G131" s="275" t="s">
        <v>28</v>
      </c>
    </row>
    <row r="132" spans="1:7" ht="60" customHeight="1" x14ac:dyDescent="0.3">
      <c r="A132" s="270" t="s">
        <v>29</v>
      </c>
      <c r="B132" s="271"/>
      <c r="C132" s="271"/>
      <c r="D132" s="99"/>
      <c r="E132" s="271"/>
      <c r="F132" s="199"/>
      <c r="G132" s="272"/>
    </row>
    <row r="133" spans="1:7" ht="60" customHeight="1" x14ac:dyDescent="0.3">
      <c r="A133" s="270" t="s">
        <v>30</v>
      </c>
      <c r="B133" s="273"/>
      <c r="C133" s="273"/>
      <c r="D133" s="99"/>
      <c r="E133" s="273"/>
      <c r="F133" s="199"/>
      <c r="G133" s="274"/>
    </row>
    <row r="250" spans="1:1" x14ac:dyDescent="0.2">
      <c r="A250">
        <v>0</v>
      </c>
    </row>
  </sheetData>
  <sheetProtection formatColumns="0" formatRows="0" insertColumns="0" insertHyperlinks="0" deleteColumns="0" deleteRows="0" autoFilter="0" pivotTables="0"/>
  <mergeCells count="26">
    <mergeCell ref="A16:G16"/>
    <mergeCell ref="B20:C20"/>
    <mergeCell ref="B26:C26"/>
    <mergeCell ref="B27:C27"/>
    <mergeCell ref="B18:E18"/>
    <mergeCell ref="C31:G31"/>
    <mergeCell ref="C32:G32"/>
    <mergeCell ref="D36:E36"/>
    <mergeCell ref="F36:G36"/>
    <mergeCell ref="A46:B47"/>
    <mergeCell ref="A1:G7"/>
    <mergeCell ref="A8:G14"/>
    <mergeCell ref="B131:C131"/>
    <mergeCell ref="C93:G93"/>
    <mergeCell ref="C94:G94"/>
    <mergeCell ref="F98:G98"/>
    <mergeCell ref="A108:B109"/>
    <mergeCell ref="A126:B127"/>
    <mergeCell ref="C129:D129"/>
    <mergeCell ref="A68:B69"/>
    <mergeCell ref="C74:D74"/>
    <mergeCell ref="B78:C78"/>
    <mergeCell ref="B87:C87"/>
    <mergeCell ref="B88:C88"/>
    <mergeCell ref="C90:G90"/>
    <mergeCell ref="C29:G29"/>
  </mergeCells>
  <conditionalFormatting sqref="D51">
    <cfRule type="cellIs" dxfId="5" priority="1" operator="greaterThan">
      <formula>0.02</formula>
    </cfRule>
  </conditionalFormatting>
  <conditionalFormatting sqref="C83">
    <cfRule type="cellIs" dxfId="4" priority="2" operator="greaterThan">
      <formula>15</formula>
    </cfRule>
  </conditionalFormatting>
  <conditionalFormatting sqref="D113">
    <cfRule type="cellIs" dxfId="3" priority="3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2&amp;CPage &amp;P of &amp;N&amp;R&amp;D &amp;T</oddHeader>
    <oddFooter>&amp;LNQCL/ADDO/014</oddFooter>
  </headerFooter>
  <rowBreaks count="1" manualBreakCount="1">
    <brk id="8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0" workbookViewId="0">
      <selection activeCell="C25" sqref="C25"/>
    </sheetView>
  </sheetViews>
  <sheetFormatPr defaultRowHeight="13.5" x14ac:dyDescent="0.25"/>
  <cols>
    <col min="1" max="1" width="27.5703125" style="446" customWidth="1"/>
    <col min="2" max="2" width="20.42578125" style="446" customWidth="1"/>
    <col min="3" max="3" width="31.85546875" style="446" customWidth="1"/>
    <col min="4" max="4" width="25.85546875" style="446" customWidth="1"/>
    <col min="5" max="5" width="25.7109375" style="446" customWidth="1"/>
    <col min="6" max="6" width="23.140625" style="446" customWidth="1"/>
    <col min="7" max="7" width="28.42578125" style="446" customWidth="1"/>
    <col min="8" max="8" width="21.5703125" style="446" customWidth="1"/>
    <col min="9" max="9" width="9.140625" style="446" customWidth="1"/>
    <col min="10" max="16384" width="9.140625" style="448"/>
  </cols>
  <sheetData>
    <row r="14" spans="1:6" ht="15" customHeight="1" x14ac:dyDescent="0.3">
      <c r="A14" s="445"/>
      <c r="C14" s="447"/>
      <c r="F14" s="447"/>
    </row>
    <row r="15" spans="1:6" ht="18.75" customHeight="1" x14ac:dyDescent="0.3">
      <c r="A15" s="527" t="s">
        <v>0</v>
      </c>
      <c r="B15" s="527"/>
      <c r="C15" s="527"/>
      <c r="D15" s="527"/>
      <c r="E15" s="527"/>
    </row>
    <row r="16" spans="1:6" ht="16.5" customHeight="1" x14ac:dyDescent="0.3">
      <c r="A16" s="449" t="s">
        <v>1</v>
      </c>
      <c r="B16" s="450" t="s">
        <v>2</v>
      </c>
    </row>
    <row r="17" spans="1:5" ht="16.5" customHeight="1" x14ac:dyDescent="0.3">
      <c r="A17" s="451" t="s">
        <v>3</v>
      </c>
      <c r="B17" s="451" t="s">
        <v>5</v>
      </c>
      <c r="D17" s="452"/>
      <c r="E17" s="453"/>
    </row>
    <row r="18" spans="1:5" ht="16.5" customHeight="1" x14ac:dyDescent="0.3">
      <c r="A18" s="454" t="s">
        <v>4</v>
      </c>
      <c r="B18" s="451" t="s">
        <v>143</v>
      </c>
      <c r="C18" s="453"/>
      <c r="D18" s="453"/>
      <c r="E18" s="453"/>
    </row>
    <row r="19" spans="1:5" ht="16.5" customHeight="1" x14ac:dyDescent="0.3">
      <c r="A19" s="454" t="s">
        <v>6</v>
      </c>
      <c r="B19" s="455">
        <v>93.3</v>
      </c>
      <c r="C19" s="453"/>
      <c r="D19" s="453"/>
      <c r="E19" s="453"/>
    </row>
    <row r="20" spans="1:5" ht="16.5" customHeight="1" x14ac:dyDescent="0.3">
      <c r="A20" s="451" t="s">
        <v>8</v>
      </c>
      <c r="B20" s="455">
        <v>19.25</v>
      </c>
      <c r="C20" s="453"/>
      <c r="D20" s="453"/>
      <c r="E20" s="453"/>
    </row>
    <row r="21" spans="1:5" ht="16.5" customHeight="1" x14ac:dyDescent="0.3">
      <c r="A21" s="451" t="s">
        <v>10</v>
      </c>
      <c r="B21" s="456">
        <f>19.25/100</f>
        <v>0.1925</v>
      </c>
      <c r="C21" s="453"/>
      <c r="D21" s="453"/>
      <c r="E21" s="453"/>
    </row>
    <row r="22" spans="1:5" ht="15.75" customHeight="1" x14ac:dyDescent="0.25">
      <c r="A22" s="453"/>
      <c r="B22" s="453"/>
      <c r="C22" s="453"/>
      <c r="D22" s="453"/>
      <c r="E22" s="453"/>
    </row>
    <row r="23" spans="1:5" ht="16.5" customHeight="1" x14ac:dyDescent="0.3">
      <c r="A23" s="457" t="s">
        <v>13</v>
      </c>
      <c r="B23" s="458" t="s">
        <v>14</v>
      </c>
      <c r="C23" s="457" t="s">
        <v>15</v>
      </c>
      <c r="D23" s="457" t="s">
        <v>16</v>
      </c>
      <c r="E23" s="457" t="s">
        <v>17</v>
      </c>
    </row>
    <row r="24" spans="1:5" ht="16.5" customHeight="1" x14ac:dyDescent="0.3">
      <c r="A24" s="459">
        <v>1</v>
      </c>
      <c r="B24" s="460">
        <v>123012500</v>
      </c>
      <c r="C24" s="460">
        <v>4537</v>
      </c>
      <c r="D24" s="461">
        <v>1.2</v>
      </c>
      <c r="E24" s="462">
        <v>7.9</v>
      </c>
    </row>
    <row r="25" spans="1:5" ht="16.5" customHeight="1" x14ac:dyDescent="0.3">
      <c r="A25" s="459">
        <v>2</v>
      </c>
      <c r="B25" s="460">
        <v>123005066</v>
      </c>
      <c r="C25" s="460">
        <v>4538.2</v>
      </c>
      <c r="D25" s="461">
        <v>1.2</v>
      </c>
      <c r="E25" s="461">
        <v>7.9</v>
      </c>
    </row>
    <row r="26" spans="1:5" ht="16.5" customHeight="1" x14ac:dyDescent="0.3">
      <c r="A26" s="459">
        <v>3</v>
      </c>
      <c r="B26" s="460">
        <v>122960984</v>
      </c>
      <c r="C26" s="460">
        <v>4525.5</v>
      </c>
      <c r="D26" s="461">
        <v>1.1000000000000001</v>
      </c>
      <c r="E26" s="461">
        <v>7.9</v>
      </c>
    </row>
    <row r="27" spans="1:5" ht="16.5" customHeight="1" x14ac:dyDescent="0.3">
      <c r="A27" s="459">
        <v>4</v>
      </c>
      <c r="B27" s="460">
        <v>123064463</v>
      </c>
      <c r="C27" s="460">
        <v>4535.1000000000004</v>
      </c>
      <c r="D27" s="461">
        <v>1.2</v>
      </c>
      <c r="E27" s="461">
        <v>7.9</v>
      </c>
    </row>
    <row r="28" spans="1:5" ht="16.5" customHeight="1" x14ac:dyDescent="0.3">
      <c r="A28" s="459">
        <v>5</v>
      </c>
      <c r="B28" s="460">
        <v>123372402</v>
      </c>
      <c r="C28" s="460">
        <v>4537.3</v>
      </c>
      <c r="D28" s="461">
        <v>1.2</v>
      </c>
      <c r="E28" s="461">
        <v>7.9</v>
      </c>
    </row>
    <row r="29" spans="1:5" ht="16.5" customHeight="1" x14ac:dyDescent="0.3">
      <c r="A29" s="459">
        <v>6</v>
      </c>
      <c r="B29" s="463">
        <v>123131606</v>
      </c>
      <c r="C29" s="463">
        <v>4556.2</v>
      </c>
      <c r="D29" s="464">
        <v>1.2</v>
      </c>
      <c r="E29" s="464">
        <v>7.9</v>
      </c>
    </row>
    <row r="30" spans="1:5" ht="16.5" customHeight="1" x14ac:dyDescent="0.3">
      <c r="A30" s="465" t="s">
        <v>18</v>
      </c>
      <c r="B30" s="466">
        <v>123091170.16666667</v>
      </c>
      <c r="C30" s="467">
        <v>4538.2166666666672</v>
      </c>
      <c r="D30" s="468">
        <v>1.1833333333333333</v>
      </c>
      <c r="E30" s="468">
        <v>7.8999999999999995</v>
      </c>
    </row>
    <row r="31" spans="1:5" ht="16.5" customHeight="1" x14ac:dyDescent="0.3">
      <c r="A31" s="469" t="s">
        <v>19</v>
      </c>
      <c r="B31" s="470">
        <f>(STDEV(B24:B29)/B30)</f>
        <v>1.2158492322535532E-3</v>
      </c>
      <c r="C31" s="471"/>
      <c r="D31" s="471"/>
      <c r="E31" s="472"/>
    </row>
    <row r="32" spans="1:5" s="446" customFormat="1" ht="16.5" customHeight="1" x14ac:dyDescent="0.3">
      <c r="A32" s="473" t="s">
        <v>20</v>
      </c>
      <c r="B32" s="474">
        <f>COUNT(B24:B29)</f>
        <v>6</v>
      </c>
      <c r="C32" s="475"/>
      <c r="D32" s="476"/>
      <c r="E32" s="477"/>
    </row>
    <row r="33" spans="1:5" s="446" customFormat="1" ht="15.75" customHeight="1" x14ac:dyDescent="0.25">
      <c r="A33" s="453"/>
      <c r="B33" s="453"/>
      <c r="C33" s="453"/>
      <c r="D33" s="453"/>
      <c r="E33" s="453"/>
    </row>
    <row r="34" spans="1:5" s="446" customFormat="1" ht="16.5" customHeight="1" x14ac:dyDescent="0.3">
      <c r="A34" s="454" t="s">
        <v>21</v>
      </c>
      <c r="B34" s="478" t="s">
        <v>22</v>
      </c>
      <c r="C34" s="479"/>
      <c r="D34" s="479"/>
      <c r="E34" s="479"/>
    </row>
    <row r="35" spans="1:5" ht="16.5" customHeight="1" x14ac:dyDescent="0.3">
      <c r="A35" s="454"/>
      <c r="B35" s="478" t="s">
        <v>23</v>
      </c>
      <c r="C35" s="479"/>
      <c r="D35" s="479"/>
      <c r="E35" s="479"/>
    </row>
    <row r="36" spans="1:5" ht="16.5" customHeight="1" x14ac:dyDescent="0.3">
      <c r="A36" s="454"/>
      <c r="B36" s="478" t="s">
        <v>24</v>
      </c>
      <c r="C36" s="479"/>
      <c r="D36" s="479"/>
      <c r="E36" s="479"/>
    </row>
    <row r="37" spans="1:5" ht="15.75" customHeight="1" x14ac:dyDescent="0.25">
      <c r="A37" s="453"/>
      <c r="B37" s="453"/>
      <c r="C37" s="453"/>
      <c r="D37" s="453"/>
      <c r="E37" s="453"/>
    </row>
    <row r="38" spans="1:5" ht="16.5" customHeight="1" x14ac:dyDescent="0.3">
      <c r="A38" s="449" t="s">
        <v>1</v>
      </c>
      <c r="B38" s="450" t="s">
        <v>25</v>
      </c>
    </row>
    <row r="39" spans="1:5" ht="16.5" customHeight="1" x14ac:dyDescent="0.3">
      <c r="A39" s="454" t="s">
        <v>4</v>
      </c>
      <c r="B39" s="451"/>
      <c r="C39" s="453"/>
      <c r="D39" s="453"/>
      <c r="E39" s="453"/>
    </row>
    <row r="40" spans="1:5" ht="16.5" customHeight="1" x14ac:dyDescent="0.3">
      <c r="A40" s="454" t="s">
        <v>6</v>
      </c>
      <c r="B40" s="455"/>
      <c r="C40" s="453"/>
      <c r="D40" s="453"/>
      <c r="E40" s="453"/>
    </row>
    <row r="41" spans="1:5" ht="16.5" customHeight="1" x14ac:dyDescent="0.3">
      <c r="A41" s="451" t="s">
        <v>8</v>
      </c>
      <c r="B41" s="455"/>
      <c r="C41" s="453"/>
      <c r="D41" s="453"/>
      <c r="E41" s="453"/>
    </row>
    <row r="42" spans="1:5" ht="16.5" customHeight="1" x14ac:dyDescent="0.3">
      <c r="A42" s="451" t="s">
        <v>10</v>
      </c>
      <c r="B42" s="456"/>
      <c r="C42" s="453"/>
      <c r="D42" s="453"/>
      <c r="E42" s="453"/>
    </row>
    <row r="43" spans="1:5" ht="15.75" customHeight="1" x14ac:dyDescent="0.25">
      <c r="A43" s="453"/>
      <c r="B43" s="453"/>
      <c r="C43" s="453"/>
      <c r="D43" s="453"/>
      <c r="E43" s="453"/>
    </row>
    <row r="44" spans="1:5" ht="16.5" customHeight="1" x14ac:dyDescent="0.3">
      <c r="A44" s="457" t="s">
        <v>13</v>
      </c>
      <c r="B44" s="458" t="s">
        <v>14</v>
      </c>
      <c r="C44" s="457" t="s">
        <v>15</v>
      </c>
      <c r="D44" s="457" t="s">
        <v>16</v>
      </c>
      <c r="E44" s="457" t="s">
        <v>17</v>
      </c>
    </row>
    <row r="45" spans="1:5" ht="16.5" customHeight="1" x14ac:dyDescent="0.3">
      <c r="A45" s="459">
        <v>1</v>
      </c>
      <c r="B45" s="460"/>
      <c r="C45" s="460"/>
      <c r="D45" s="461"/>
      <c r="E45" s="462"/>
    </row>
    <row r="46" spans="1:5" ht="16.5" customHeight="1" x14ac:dyDescent="0.3">
      <c r="A46" s="459">
        <v>2</v>
      </c>
      <c r="B46" s="460"/>
      <c r="C46" s="460"/>
      <c r="D46" s="461"/>
      <c r="E46" s="461"/>
    </row>
    <row r="47" spans="1:5" ht="16.5" customHeight="1" x14ac:dyDescent="0.3">
      <c r="A47" s="459">
        <v>3</v>
      </c>
      <c r="B47" s="460"/>
      <c r="C47" s="460"/>
      <c r="D47" s="461"/>
      <c r="E47" s="461"/>
    </row>
    <row r="48" spans="1:5" ht="16.5" customHeight="1" x14ac:dyDescent="0.3">
      <c r="A48" s="459">
        <v>4</v>
      </c>
      <c r="B48" s="460"/>
      <c r="C48" s="460"/>
      <c r="D48" s="461"/>
      <c r="E48" s="461"/>
    </row>
    <row r="49" spans="1:7" ht="16.5" customHeight="1" x14ac:dyDescent="0.3">
      <c r="A49" s="459">
        <v>5</v>
      </c>
      <c r="B49" s="460"/>
      <c r="C49" s="460"/>
      <c r="D49" s="461"/>
      <c r="E49" s="461"/>
    </row>
    <row r="50" spans="1:7" ht="16.5" customHeight="1" x14ac:dyDescent="0.3">
      <c r="A50" s="459">
        <v>6</v>
      </c>
      <c r="B50" s="463"/>
      <c r="C50" s="463"/>
      <c r="D50" s="464"/>
      <c r="E50" s="464"/>
    </row>
    <row r="51" spans="1:7" ht="16.5" customHeight="1" x14ac:dyDescent="0.3">
      <c r="A51" s="465" t="s">
        <v>18</v>
      </c>
      <c r="B51" s="466" t="e">
        <f>AVERAGE(B45:B50)</f>
        <v>#DIV/0!</v>
      </c>
      <c r="C51" s="467" t="e">
        <f>AVERAGE(C45:C50)</f>
        <v>#DIV/0!</v>
      </c>
      <c r="D51" s="468" t="e">
        <f>AVERAGE(D45:D50)</f>
        <v>#DIV/0!</v>
      </c>
      <c r="E51" s="468" t="e">
        <f>AVERAGE(E45:E50)</f>
        <v>#DIV/0!</v>
      </c>
    </row>
    <row r="52" spans="1:7" ht="16.5" customHeight="1" x14ac:dyDescent="0.3">
      <c r="A52" s="469" t="s">
        <v>19</v>
      </c>
      <c r="B52" s="470" t="e">
        <f>(STDEV(B45:B50)/B51)</f>
        <v>#DIV/0!</v>
      </c>
      <c r="C52" s="471"/>
      <c r="D52" s="471"/>
      <c r="E52" s="472"/>
    </row>
    <row r="53" spans="1:7" s="446" customFormat="1" ht="16.5" customHeight="1" x14ac:dyDescent="0.3">
      <c r="A53" s="473" t="s">
        <v>20</v>
      </c>
      <c r="B53" s="474">
        <f>COUNT(B45:B50)</f>
        <v>0</v>
      </c>
      <c r="C53" s="475"/>
      <c r="D53" s="476"/>
      <c r="E53" s="477"/>
    </row>
    <row r="54" spans="1:7" s="446" customFormat="1" ht="15.75" customHeight="1" x14ac:dyDescent="0.25">
      <c r="A54" s="453"/>
      <c r="B54" s="453"/>
      <c r="C54" s="453"/>
      <c r="D54" s="453"/>
      <c r="E54" s="453"/>
    </row>
    <row r="55" spans="1:7" s="446" customFormat="1" ht="16.5" customHeight="1" x14ac:dyDescent="0.3">
      <c r="A55" s="454" t="s">
        <v>21</v>
      </c>
      <c r="B55" s="478" t="s">
        <v>22</v>
      </c>
      <c r="C55" s="479"/>
      <c r="D55" s="479"/>
      <c r="E55" s="479"/>
    </row>
    <row r="56" spans="1:7" ht="16.5" customHeight="1" x14ac:dyDescent="0.3">
      <c r="A56" s="454"/>
      <c r="B56" s="478" t="s">
        <v>23</v>
      </c>
      <c r="C56" s="479"/>
      <c r="D56" s="479"/>
      <c r="E56" s="479"/>
    </row>
    <row r="57" spans="1:7" ht="16.5" customHeight="1" x14ac:dyDescent="0.3">
      <c r="A57" s="454"/>
      <c r="B57" s="478" t="s">
        <v>24</v>
      </c>
      <c r="C57" s="479"/>
      <c r="D57" s="479"/>
      <c r="E57" s="479"/>
    </row>
    <row r="58" spans="1:7" ht="14.25" customHeight="1" thickBot="1" x14ac:dyDescent="0.3">
      <c r="A58" s="480"/>
      <c r="B58" s="481"/>
      <c r="D58" s="482"/>
      <c r="F58" s="448"/>
      <c r="G58" s="448"/>
    </row>
    <row r="59" spans="1:7" ht="15" customHeight="1" x14ac:dyDescent="0.3">
      <c r="B59" s="528" t="s">
        <v>26</v>
      </c>
      <c r="C59" s="528"/>
      <c r="E59" s="483" t="s">
        <v>27</v>
      </c>
      <c r="F59" s="484"/>
      <c r="G59" s="483" t="s">
        <v>28</v>
      </c>
    </row>
    <row r="60" spans="1:7" ht="15" customHeight="1" x14ac:dyDescent="0.3">
      <c r="A60" s="485" t="s">
        <v>29</v>
      </c>
      <c r="B60" s="486" t="s">
        <v>126</v>
      </c>
      <c r="C60" s="486"/>
      <c r="E60" s="489">
        <v>42528</v>
      </c>
      <c r="G60" s="486"/>
    </row>
    <row r="61" spans="1:7" ht="15" customHeight="1" x14ac:dyDescent="0.3">
      <c r="A61" s="485" t="s">
        <v>30</v>
      </c>
      <c r="B61" s="487"/>
      <c r="C61" s="487"/>
      <c r="E61" s="487"/>
      <c r="G61" s="48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view="pageBreakPreview" topLeftCell="A19" zoomScale="55" zoomScaleNormal="55" workbookViewId="0">
      <selection activeCell="C35" sqref="C35"/>
    </sheetView>
  </sheetViews>
  <sheetFormatPr defaultColWidth="9.140625" defaultRowHeight="15" x14ac:dyDescent="0.3"/>
  <cols>
    <col min="1" max="1" width="55.42578125" style="287" customWidth="1"/>
    <col min="2" max="2" width="33.7109375" style="287" customWidth="1"/>
    <col min="3" max="3" width="42.28515625" style="287" customWidth="1"/>
    <col min="4" max="4" width="30.5703125" style="287" customWidth="1"/>
    <col min="5" max="5" width="33.5703125" style="287" customWidth="1"/>
    <col min="6" max="6" width="36" style="287" customWidth="1"/>
    <col min="7" max="7" width="33.140625" style="287" customWidth="1"/>
    <col min="8" max="8" width="29.7109375" style="287" customWidth="1"/>
    <col min="9" max="9" width="29.85546875" style="285" customWidth="1"/>
    <col min="10" max="10" width="34.85546875" style="285" customWidth="1"/>
    <col min="11" max="11" width="9.140625" style="285"/>
    <col min="12" max="16384" width="9.140625" style="286"/>
  </cols>
  <sheetData>
    <row r="1" spans="1:8" ht="13.5" x14ac:dyDescent="0.25">
      <c r="A1" s="531" t="s">
        <v>31</v>
      </c>
      <c r="B1" s="531"/>
      <c r="C1" s="531"/>
      <c r="D1" s="531"/>
      <c r="E1" s="531"/>
      <c r="F1" s="531"/>
      <c r="G1" s="531"/>
      <c r="H1" s="531"/>
    </row>
    <row r="2" spans="1:8" ht="13.5" x14ac:dyDescent="0.25">
      <c r="A2" s="531"/>
      <c r="B2" s="531"/>
      <c r="C2" s="531"/>
      <c r="D2" s="531"/>
      <c r="E2" s="531"/>
      <c r="F2" s="531"/>
      <c r="G2" s="531"/>
      <c r="H2" s="531"/>
    </row>
    <row r="3" spans="1:8" ht="13.5" x14ac:dyDescent="0.25">
      <c r="A3" s="531"/>
      <c r="B3" s="531"/>
      <c r="C3" s="531"/>
      <c r="D3" s="531"/>
      <c r="E3" s="531"/>
      <c r="F3" s="531"/>
      <c r="G3" s="531"/>
      <c r="H3" s="531"/>
    </row>
    <row r="4" spans="1:8" ht="13.5" x14ac:dyDescent="0.25">
      <c r="A4" s="531"/>
      <c r="B4" s="531"/>
      <c r="C4" s="531"/>
      <c r="D4" s="531"/>
      <c r="E4" s="531"/>
      <c r="F4" s="531"/>
      <c r="G4" s="531"/>
      <c r="H4" s="531"/>
    </row>
    <row r="5" spans="1:8" ht="13.5" x14ac:dyDescent="0.25">
      <c r="A5" s="531"/>
      <c r="B5" s="531"/>
      <c r="C5" s="531"/>
      <c r="D5" s="531"/>
      <c r="E5" s="531"/>
      <c r="F5" s="531"/>
      <c r="G5" s="531"/>
      <c r="H5" s="531"/>
    </row>
    <row r="6" spans="1:8" ht="13.5" x14ac:dyDescent="0.25">
      <c r="A6" s="531"/>
      <c r="B6" s="531"/>
      <c r="C6" s="531"/>
      <c r="D6" s="531"/>
      <c r="E6" s="531"/>
      <c r="F6" s="531"/>
      <c r="G6" s="531"/>
      <c r="H6" s="531"/>
    </row>
    <row r="7" spans="1:8" ht="13.5" x14ac:dyDescent="0.25">
      <c r="A7" s="531"/>
      <c r="B7" s="531"/>
      <c r="C7" s="531"/>
      <c r="D7" s="531"/>
      <c r="E7" s="531"/>
      <c r="F7" s="531"/>
      <c r="G7" s="531"/>
      <c r="H7" s="531"/>
    </row>
    <row r="8" spans="1:8" ht="13.5" x14ac:dyDescent="0.25">
      <c r="A8" s="532" t="s">
        <v>32</v>
      </c>
      <c r="B8" s="532"/>
      <c r="C8" s="532"/>
      <c r="D8" s="532"/>
      <c r="E8" s="532"/>
      <c r="F8" s="532"/>
      <c r="G8" s="532"/>
      <c r="H8" s="532"/>
    </row>
    <row r="9" spans="1:8" ht="13.5" x14ac:dyDescent="0.25">
      <c r="A9" s="532"/>
      <c r="B9" s="532"/>
      <c r="C9" s="532"/>
      <c r="D9" s="532"/>
      <c r="E9" s="532"/>
      <c r="F9" s="532"/>
      <c r="G9" s="532"/>
      <c r="H9" s="532"/>
    </row>
    <row r="10" spans="1:8" ht="13.5" x14ac:dyDescent="0.25">
      <c r="A10" s="532"/>
      <c r="B10" s="532"/>
      <c r="C10" s="532"/>
      <c r="D10" s="532"/>
      <c r="E10" s="532"/>
      <c r="F10" s="532"/>
      <c r="G10" s="532"/>
      <c r="H10" s="532"/>
    </row>
    <row r="11" spans="1:8" ht="13.5" x14ac:dyDescent="0.25">
      <c r="A11" s="532"/>
      <c r="B11" s="532"/>
      <c r="C11" s="532"/>
      <c r="D11" s="532"/>
      <c r="E11" s="532"/>
      <c r="F11" s="532"/>
      <c r="G11" s="532"/>
      <c r="H11" s="532"/>
    </row>
    <row r="12" spans="1:8" ht="13.5" x14ac:dyDescent="0.25">
      <c r="A12" s="532"/>
      <c r="B12" s="532"/>
      <c r="C12" s="532"/>
      <c r="D12" s="532"/>
      <c r="E12" s="532"/>
      <c r="F12" s="532"/>
      <c r="G12" s="532"/>
      <c r="H12" s="532"/>
    </row>
    <row r="13" spans="1:8" ht="13.5" x14ac:dyDescent="0.25">
      <c r="A13" s="532"/>
      <c r="B13" s="532"/>
      <c r="C13" s="532"/>
      <c r="D13" s="532"/>
      <c r="E13" s="532"/>
      <c r="F13" s="532"/>
      <c r="G13" s="532"/>
      <c r="H13" s="532"/>
    </row>
    <row r="14" spans="1:8" ht="13.5" x14ac:dyDescent="0.25">
      <c r="A14" s="532"/>
      <c r="B14" s="532"/>
      <c r="C14" s="532"/>
      <c r="D14" s="532"/>
      <c r="E14" s="532"/>
      <c r="F14" s="532"/>
      <c r="G14" s="532"/>
      <c r="H14" s="532"/>
    </row>
    <row r="15" spans="1:8" ht="19.5" customHeight="1" thickBot="1" x14ac:dyDescent="0.35"/>
    <row r="16" spans="1:8" ht="19.5" customHeight="1" thickBot="1" x14ac:dyDescent="0.35">
      <c r="A16" s="533" t="s">
        <v>33</v>
      </c>
      <c r="B16" s="534"/>
      <c r="C16" s="534"/>
      <c r="D16" s="534"/>
      <c r="E16" s="534"/>
      <c r="F16" s="534"/>
      <c r="G16" s="534"/>
      <c r="H16" s="535"/>
    </row>
    <row r="17" spans="1:13" ht="20.25" customHeight="1" x14ac:dyDescent="0.25">
      <c r="A17" s="536" t="s">
        <v>34</v>
      </c>
      <c r="B17" s="536"/>
      <c r="C17" s="536"/>
      <c r="D17" s="536"/>
      <c r="E17" s="536"/>
      <c r="F17" s="536"/>
      <c r="G17" s="536"/>
      <c r="H17" s="536"/>
    </row>
    <row r="18" spans="1:13" ht="26.25" customHeight="1" x14ac:dyDescent="0.3">
      <c r="A18" s="288" t="s">
        <v>35</v>
      </c>
      <c r="B18" s="537" t="s">
        <v>5</v>
      </c>
      <c r="C18" s="537"/>
      <c r="D18" s="537"/>
      <c r="E18" s="537"/>
    </row>
    <row r="19" spans="1:13" ht="26.25" customHeight="1" x14ac:dyDescent="0.3">
      <c r="A19" s="288" t="s">
        <v>36</v>
      </c>
      <c r="B19" s="289" t="s">
        <v>7</v>
      </c>
      <c r="C19" s="290">
        <v>2</v>
      </c>
    </row>
    <row r="20" spans="1:13" ht="26.25" customHeight="1" x14ac:dyDescent="0.3">
      <c r="A20" s="288" t="s">
        <v>37</v>
      </c>
      <c r="B20" s="289" t="s">
        <v>124</v>
      </c>
    </row>
    <row r="21" spans="1:13" ht="26.25" customHeight="1" x14ac:dyDescent="0.25">
      <c r="A21" s="288" t="s">
        <v>38</v>
      </c>
      <c r="B21" s="537" t="s">
        <v>11</v>
      </c>
      <c r="C21" s="537"/>
      <c r="D21" s="537"/>
      <c r="E21" s="537"/>
      <c r="F21" s="537"/>
      <c r="G21" s="537"/>
      <c r="H21" s="537"/>
    </row>
    <row r="22" spans="1:13" ht="26.25" customHeight="1" x14ac:dyDescent="0.3">
      <c r="A22" s="288" t="s">
        <v>39</v>
      </c>
      <c r="B22" s="291">
        <v>42551</v>
      </c>
    </row>
    <row r="23" spans="1:13" ht="26.25" customHeight="1" x14ac:dyDescent="0.3">
      <c r="A23" s="288" t="s">
        <v>40</v>
      </c>
      <c r="B23" s="291">
        <v>42552</v>
      </c>
    </row>
    <row r="24" spans="1:13" ht="18.75" x14ac:dyDescent="0.3">
      <c r="A24" s="288"/>
      <c r="B24" s="292"/>
    </row>
    <row r="25" spans="1:13" ht="18.75" x14ac:dyDescent="0.3">
      <c r="A25" s="293" t="s">
        <v>1</v>
      </c>
      <c r="B25" s="292"/>
    </row>
    <row r="26" spans="1:13" ht="26.25" customHeight="1" x14ac:dyDescent="0.3">
      <c r="A26" s="294" t="s">
        <v>4</v>
      </c>
      <c r="B26" s="537" t="s">
        <v>9</v>
      </c>
      <c r="C26" s="537"/>
    </row>
    <row r="27" spans="1:13" ht="26.25" customHeight="1" x14ac:dyDescent="0.3">
      <c r="A27" s="295" t="s">
        <v>41</v>
      </c>
      <c r="B27" s="537" t="s">
        <v>128</v>
      </c>
      <c r="C27" s="537"/>
    </row>
    <row r="28" spans="1:13" ht="27" customHeight="1" thickBot="1" x14ac:dyDescent="0.35">
      <c r="A28" s="295" t="s">
        <v>6</v>
      </c>
      <c r="B28" s="296">
        <v>93.3</v>
      </c>
    </row>
    <row r="29" spans="1:13" s="298" customFormat="1" ht="15.75" customHeight="1" thickBot="1" x14ac:dyDescent="0.35">
      <c r="A29" s="295" t="s">
        <v>42</v>
      </c>
      <c r="B29" s="296">
        <v>0</v>
      </c>
      <c r="C29" s="538" t="s">
        <v>43</v>
      </c>
      <c r="D29" s="539"/>
      <c r="E29" s="539"/>
      <c r="F29" s="539"/>
      <c r="G29" s="539"/>
      <c r="H29" s="540"/>
      <c r="I29" s="297"/>
      <c r="J29" s="297"/>
      <c r="K29" s="297"/>
    </row>
    <row r="30" spans="1:13" s="298" customFormat="1" ht="19.5" customHeight="1" thickBot="1" x14ac:dyDescent="0.35">
      <c r="A30" s="295" t="s">
        <v>44</v>
      </c>
      <c r="B30" s="299">
        <f>B28-B29</f>
        <v>93.3</v>
      </c>
      <c r="C30" s="300"/>
      <c r="D30" s="300"/>
      <c r="E30" s="300"/>
      <c r="F30" s="300"/>
      <c r="G30" s="300"/>
      <c r="H30" s="301"/>
      <c r="I30" s="297"/>
      <c r="J30" s="297"/>
      <c r="K30" s="297"/>
    </row>
    <row r="31" spans="1:13" s="298" customFormat="1" ht="27" customHeight="1" thickBot="1" x14ac:dyDescent="0.35">
      <c r="A31" s="295" t="s">
        <v>45</v>
      </c>
      <c r="B31" s="490">
        <v>405.35</v>
      </c>
      <c r="C31" s="541" t="s">
        <v>46</v>
      </c>
      <c r="D31" s="542"/>
      <c r="E31" s="542"/>
      <c r="F31" s="542"/>
      <c r="G31" s="542"/>
      <c r="H31" s="543"/>
      <c r="I31" s="297"/>
      <c r="J31" s="297"/>
      <c r="K31" s="297"/>
    </row>
    <row r="32" spans="1:13" s="298" customFormat="1" ht="27" customHeight="1" thickBot="1" x14ac:dyDescent="0.35">
      <c r="A32" s="295" t="s">
        <v>47</v>
      </c>
      <c r="B32" s="490">
        <v>432.4</v>
      </c>
      <c r="C32" s="541" t="s">
        <v>48</v>
      </c>
      <c r="D32" s="542"/>
      <c r="E32" s="542"/>
      <c r="F32" s="542"/>
      <c r="G32" s="542"/>
      <c r="H32" s="543"/>
      <c r="I32" s="297"/>
      <c r="J32" s="297"/>
      <c r="K32" s="303"/>
      <c r="L32" s="303"/>
      <c r="M32" s="304"/>
    </row>
    <row r="33" spans="1:13" s="298" customFormat="1" ht="17.25" customHeight="1" x14ac:dyDescent="0.3">
      <c r="A33" s="295"/>
      <c r="B33" s="305"/>
      <c r="C33" s="306"/>
      <c r="D33" s="306"/>
      <c r="E33" s="306"/>
      <c r="F33" s="306"/>
      <c r="G33" s="306"/>
      <c r="H33" s="306"/>
      <c r="I33" s="297"/>
      <c r="J33" s="297"/>
      <c r="K33" s="303"/>
      <c r="L33" s="303"/>
      <c r="M33" s="304"/>
    </row>
    <row r="34" spans="1:13" s="298" customFormat="1" ht="18.75" x14ac:dyDescent="0.3">
      <c r="A34" s="295" t="s">
        <v>49</v>
      </c>
      <c r="B34" s="307">
        <f>B31/B32</f>
        <v>0.9374421831637374</v>
      </c>
      <c r="C34" s="290" t="s">
        <v>50</v>
      </c>
      <c r="D34" s="290"/>
      <c r="E34" s="290"/>
      <c r="F34" s="290"/>
      <c r="G34" s="290"/>
      <c r="H34" s="308"/>
      <c r="I34" s="297"/>
      <c r="J34" s="297"/>
      <c r="K34" s="303"/>
      <c r="L34" s="303"/>
      <c r="M34" s="304"/>
    </row>
    <row r="35" spans="1:13" s="298" customFormat="1" ht="19.5" customHeight="1" thickBot="1" x14ac:dyDescent="0.35">
      <c r="A35" s="295"/>
      <c r="B35" s="299"/>
      <c r="C35" s="308"/>
      <c r="D35" s="308"/>
      <c r="E35" s="308"/>
      <c r="F35" s="308"/>
      <c r="G35" s="290"/>
      <c r="H35" s="308"/>
      <c r="I35" s="297"/>
      <c r="J35" s="297"/>
      <c r="K35" s="303"/>
      <c r="L35" s="303"/>
      <c r="M35" s="304"/>
    </row>
    <row r="36" spans="1:13" s="298" customFormat="1" ht="15.75" customHeight="1" thickBot="1" x14ac:dyDescent="0.35">
      <c r="A36" s="309" t="s">
        <v>51</v>
      </c>
      <c r="B36" s="310">
        <v>100</v>
      </c>
      <c r="C36" s="290"/>
      <c r="D36" s="529" t="s">
        <v>52</v>
      </c>
      <c r="E36" s="530"/>
      <c r="F36" s="529" t="s">
        <v>53</v>
      </c>
      <c r="G36" s="530"/>
      <c r="H36" s="308"/>
      <c r="I36" s="297"/>
      <c r="J36" s="297"/>
      <c r="K36" s="303"/>
      <c r="L36" s="303"/>
      <c r="M36" s="304"/>
    </row>
    <row r="37" spans="1:13" s="298" customFormat="1" ht="15.75" customHeight="1" x14ac:dyDescent="0.3">
      <c r="A37" s="311" t="s">
        <v>54</v>
      </c>
      <c r="B37" s="312">
        <v>1</v>
      </c>
      <c r="C37" s="313" t="s">
        <v>55</v>
      </c>
      <c r="D37" s="314" t="s">
        <v>56</v>
      </c>
      <c r="E37" s="315" t="s">
        <v>57</v>
      </c>
      <c r="F37" s="314" t="s">
        <v>56</v>
      </c>
      <c r="G37" s="316" t="s">
        <v>57</v>
      </c>
      <c r="H37" s="308"/>
      <c r="I37" s="297"/>
      <c r="J37" s="297"/>
      <c r="K37" s="303"/>
      <c r="L37" s="303"/>
      <c r="M37" s="304"/>
    </row>
    <row r="38" spans="1:13" s="298" customFormat="1" ht="26.25" customHeight="1" x14ac:dyDescent="0.3">
      <c r="A38" s="311" t="s">
        <v>58</v>
      </c>
      <c r="B38" s="312">
        <v>1</v>
      </c>
      <c r="C38" s="317">
        <v>1</v>
      </c>
      <c r="D38" s="318">
        <v>122858369</v>
      </c>
      <c r="E38" s="319">
        <f>IF(ISBLANK(D38),"-",$D$48/$D$45*D38)</f>
        <v>145186968.0904085</v>
      </c>
      <c r="F38" s="318">
        <v>145554034</v>
      </c>
      <c r="G38" s="320">
        <f>IF(ISBLANK(F38),"-",$D$48/$F$45*F38)</f>
        <v>145215673.32033828</v>
      </c>
      <c r="H38" s="308"/>
      <c r="I38" s="297"/>
      <c r="J38" s="297"/>
      <c r="K38" s="303"/>
      <c r="L38" s="303"/>
      <c r="M38" s="304"/>
    </row>
    <row r="39" spans="1:13" s="298" customFormat="1" ht="26.25" customHeight="1" x14ac:dyDescent="0.3">
      <c r="A39" s="311" t="s">
        <v>59</v>
      </c>
      <c r="B39" s="312">
        <v>1</v>
      </c>
      <c r="C39" s="321">
        <v>2</v>
      </c>
      <c r="D39" s="322">
        <v>122937788</v>
      </c>
      <c r="E39" s="323">
        <f>IF(ISBLANK(D39),"-",$D$48/$D$45*D39)</f>
        <v>145280820.90574881</v>
      </c>
      <c r="F39" s="322">
        <v>145647869</v>
      </c>
      <c r="G39" s="324">
        <f>IF(ISBLANK(F39),"-",$D$48/$F$45*F39)</f>
        <v>145309290.18777606</v>
      </c>
      <c r="H39" s="308"/>
      <c r="I39" s="297"/>
      <c r="J39" s="297"/>
      <c r="K39" s="303"/>
      <c r="L39" s="303"/>
      <c r="M39" s="304"/>
    </row>
    <row r="40" spans="1:13" ht="26.25" customHeight="1" x14ac:dyDescent="0.3">
      <c r="A40" s="311" t="s">
        <v>60</v>
      </c>
      <c r="B40" s="312">
        <v>1</v>
      </c>
      <c r="C40" s="321">
        <v>3</v>
      </c>
      <c r="D40" s="322">
        <v>122904455</v>
      </c>
      <c r="E40" s="323">
        <f>IF(ISBLANK(D40),"-",$D$48/$D$45*D40)</f>
        <v>145241429.87975079</v>
      </c>
      <c r="F40" s="322">
        <v>145719929</v>
      </c>
      <c r="G40" s="324">
        <f>IF(ISBLANK(F40),"-",$D$48/$F$45*F40)</f>
        <v>145381182.67424238</v>
      </c>
      <c r="K40" s="303"/>
      <c r="L40" s="303"/>
      <c r="M40" s="325"/>
    </row>
    <row r="41" spans="1:13" ht="26.25" customHeight="1" x14ac:dyDescent="0.3">
      <c r="A41" s="311" t="s">
        <v>61</v>
      </c>
      <c r="B41" s="312">
        <v>1</v>
      </c>
      <c r="C41" s="326">
        <v>4</v>
      </c>
      <c r="D41" s="327"/>
      <c r="E41" s="328" t="str">
        <f>IF(ISBLANK(D41),"-",$D$48/$D$45*D41)</f>
        <v>-</v>
      </c>
      <c r="F41" s="327"/>
      <c r="G41" s="329" t="str">
        <f>IF(ISBLANK(F41),"-",$D$48/$F$45*F41)</f>
        <v>-</v>
      </c>
      <c r="K41" s="303"/>
      <c r="L41" s="303"/>
      <c r="M41" s="325"/>
    </row>
    <row r="42" spans="1:13" ht="27" customHeight="1" thickBot="1" x14ac:dyDescent="0.3">
      <c r="A42" s="311" t="s">
        <v>62</v>
      </c>
      <c r="B42" s="312">
        <v>1</v>
      </c>
      <c r="C42" s="330" t="s">
        <v>63</v>
      </c>
      <c r="D42" s="331">
        <f>AVERAGE(D38:D41)</f>
        <v>122900204</v>
      </c>
      <c r="E42" s="332">
        <f>AVERAGE(E38:E41)</f>
        <v>145236406.29196936</v>
      </c>
      <c r="F42" s="333">
        <f>AVERAGE(F38:F41)</f>
        <v>145640610.66666666</v>
      </c>
      <c r="G42" s="334">
        <f>AVERAGE(G38:G41)</f>
        <v>145302048.72745225</v>
      </c>
      <c r="H42" s="335"/>
    </row>
    <row r="43" spans="1:13" ht="26.25" customHeight="1" x14ac:dyDescent="0.3">
      <c r="A43" s="311" t="s">
        <v>64</v>
      </c>
      <c r="B43" s="296">
        <v>1</v>
      </c>
      <c r="C43" s="336" t="s">
        <v>65</v>
      </c>
      <c r="D43" s="337">
        <v>19.350000000000001</v>
      </c>
      <c r="E43" s="290"/>
      <c r="F43" s="338">
        <v>22.92</v>
      </c>
      <c r="H43" s="335"/>
    </row>
    <row r="44" spans="1:13" ht="26.25" customHeight="1" x14ac:dyDescent="0.3">
      <c r="A44" s="311" t="s">
        <v>66</v>
      </c>
      <c r="B44" s="296">
        <v>1</v>
      </c>
      <c r="C44" s="339" t="s">
        <v>67</v>
      </c>
      <c r="D44" s="340">
        <f>D43*$B$34</f>
        <v>18.139506244218321</v>
      </c>
      <c r="E44" s="341"/>
      <c r="F44" s="342">
        <f>F43*$B$34</f>
        <v>21.486174838112863</v>
      </c>
      <c r="H44" s="335"/>
    </row>
    <row r="45" spans="1:13" ht="19.5" customHeight="1" thickBot="1" x14ac:dyDescent="0.35">
      <c r="A45" s="311" t="s">
        <v>68</v>
      </c>
      <c r="B45" s="299">
        <f>(B44/B43)*(B42/B41)*(B40/B39)*(B38/B37)*B36</f>
        <v>100</v>
      </c>
      <c r="C45" s="339" t="s">
        <v>69</v>
      </c>
      <c r="D45" s="343">
        <f>D44*$B$30/100</f>
        <v>16.924159325855694</v>
      </c>
      <c r="E45" s="344"/>
      <c r="F45" s="345">
        <f>F44*$B$30/100</f>
        <v>20.046601123959302</v>
      </c>
      <c r="H45" s="335"/>
    </row>
    <row r="46" spans="1:13" ht="19.5" customHeight="1" thickBot="1" x14ac:dyDescent="0.35">
      <c r="A46" s="544" t="s">
        <v>70</v>
      </c>
      <c r="B46" s="548"/>
      <c r="C46" s="339" t="s">
        <v>71</v>
      </c>
      <c r="D46" s="340">
        <f>D45/$B$45</f>
        <v>0.16924159325855695</v>
      </c>
      <c r="E46" s="344"/>
      <c r="F46" s="346">
        <f>F45/$B$45</f>
        <v>0.20046601123959301</v>
      </c>
      <c r="H46" s="335"/>
    </row>
    <row r="47" spans="1:13" ht="27" customHeight="1" thickBot="1" x14ac:dyDescent="0.35">
      <c r="A47" s="546"/>
      <c r="B47" s="549"/>
      <c r="C47" s="339" t="s">
        <v>72</v>
      </c>
      <c r="D47" s="347">
        <v>0.2</v>
      </c>
      <c r="F47" s="348"/>
      <c r="H47" s="335"/>
    </row>
    <row r="48" spans="1:13" ht="18.75" x14ac:dyDescent="0.3">
      <c r="C48" s="339" t="s">
        <v>73</v>
      </c>
      <c r="D48" s="340">
        <f>D47*$B$45</f>
        <v>20</v>
      </c>
      <c r="F48" s="348"/>
      <c r="H48" s="335"/>
    </row>
    <row r="49" spans="1:11" ht="19.5" customHeight="1" thickBot="1" x14ac:dyDescent="0.35">
      <c r="C49" s="349" t="s">
        <v>74</v>
      </c>
      <c r="D49" s="350">
        <f>D48/B34</f>
        <v>21.334649068706053</v>
      </c>
      <c r="F49" s="351"/>
      <c r="H49" s="335"/>
    </row>
    <row r="50" spans="1:11" ht="18.75" x14ac:dyDescent="0.3">
      <c r="C50" s="352" t="s">
        <v>75</v>
      </c>
      <c r="D50" s="353">
        <f>AVERAGE(E38:E41,G38:G41)</f>
        <v>145269227.50971082</v>
      </c>
      <c r="F50" s="351"/>
      <c r="H50" s="335"/>
    </row>
    <row r="51" spans="1:11" ht="18.75" x14ac:dyDescent="0.3">
      <c r="C51" s="354" t="s">
        <v>76</v>
      </c>
      <c r="D51" s="355">
        <f>STDEV(E38:E41,G38:G41)/D50</f>
        <v>4.8363819804339857E-4</v>
      </c>
      <c r="F51" s="351"/>
    </row>
    <row r="52" spans="1:11" ht="19.5" customHeight="1" thickBot="1" x14ac:dyDescent="0.35">
      <c r="C52" s="356" t="s">
        <v>20</v>
      </c>
      <c r="D52" s="357">
        <f>COUNT(E38:E41,G38:G41)</f>
        <v>6</v>
      </c>
      <c r="F52" s="351"/>
    </row>
    <row r="54" spans="1:11" ht="18.75" x14ac:dyDescent="0.3">
      <c r="A54" s="358" t="s">
        <v>1</v>
      </c>
      <c r="B54" s="359" t="s">
        <v>77</v>
      </c>
    </row>
    <row r="55" spans="1:11" ht="18.75" x14ac:dyDescent="0.3">
      <c r="A55" s="290" t="s">
        <v>78</v>
      </c>
      <c r="B55" s="360" t="str">
        <f>B21</f>
        <v>Each tablet contains Pantoprazole Sodium  20 mg</v>
      </c>
    </row>
    <row r="56" spans="1:11" ht="26.25" customHeight="1" x14ac:dyDescent="0.3">
      <c r="A56" s="360" t="s">
        <v>129</v>
      </c>
      <c r="B56" s="296">
        <v>20</v>
      </c>
      <c r="C56" s="290" t="str">
        <f>B20</f>
        <v xml:space="preserve">Pantoprazole </v>
      </c>
      <c r="H56" s="341"/>
    </row>
    <row r="57" spans="1:11" ht="18.75" x14ac:dyDescent="0.3">
      <c r="A57" s="360" t="s">
        <v>130</v>
      </c>
      <c r="B57" s="361">
        <f>[1]Uniformity!C46</f>
        <v>113.68800000000002</v>
      </c>
      <c r="H57" s="341"/>
    </row>
    <row r="58" spans="1:11" ht="19.5" customHeight="1" thickBot="1" x14ac:dyDescent="0.35">
      <c r="H58" s="341"/>
    </row>
    <row r="59" spans="1:11" s="298" customFormat="1" ht="27" customHeight="1" thickBot="1" x14ac:dyDescent="0.35">
      <c r="A59" s="309" t="s">
        <v>79</v>
      </c>
      <c r="B59" s="310">
        <v>100</v>
      </c>
      <c r="C59" s="290"/>
      <c r="D59" s="362" t="s">
        <v>131</v>
      </c>
      <c r="E59" s="363" t="s">
        <v>55</v>
      </c>
      <c r="F59" s="363" t="s">
        <v>56</v>
      </c>
      <c r="G59" s="363" t="s">
        <v>132</v>
      </c>
      <c r="H59" s="313" t="s">
        <v>133</v>
      </c>
      <c r="K59" s="297"/>
    </row>
    <row r="60" spans="1:11" s="298" customFormat="1" ht="26.25" customHeight="1" x14ac:dyDescent="0.3">
      <c r="A60" s="311" t="s">
        <v>80</v>
      </c>
      <c r="B60" s="312">
        <v>1</v>
      </c>
      <c r="C60" s="550" t="s">
        <v>134</v>
      </c>
      <c r="D60" s="553">
        <v>108.44</v>
      </c>
      <c r="E60" s="364">
        <v>1</v>
      </c>
      <c r="F60" s="365">
        <v>130669959</v>
      </c>
      <c r="G60" s="366">
        <f>IF(ISBLANK(F60),"-",(F60/$D$50*$D$47*$B$68)*($B$57/$D$60))</f>
        <v>18.860675407328745</v>
      </c>
      <c r="H60" s="367">
        <f t="shared" ref="H60:H71" si="0">IF(ISBLANK(F60),"-",G60/$B$56)</f>
        <v>0.94303377036643732</v>
      </c>
      <c r="K60" s="297"/>
    </row>
    <row r="61" spans="1:11" s="298" customFormat="1" ht="26.25" customHeight="1" x14ac:dyDescent="0.3">
      <c r="A61" s="311" t="s">
        <v>81</v>
      </c>
      <c r="B61" s="312">
        <v>1</v>
      </c>
      <c r="C61" s="551"/>
      <c r="D61" s="554"/>
      <c r="E61" s="368">
        <v>2</v>
      </c>
      <c r="F61" s="322">
        <v>130661572</v>
      </c>
      <c r="G61" s="369">
        <f>IF(ISBLANK(F61),"-",(F61/$D$50*$D$47*$B$68)*($B$57/$D$60))</f>
        <v>18.859464842284936</v>
      </c>
      <c r="H61" s="370">
        <f t="shared" si="0"/>
        <v>0.94297324211424682</v>
      </c>
      <c r="K61" s="297"/>
    </row>
    <row r="62" spans="1:11" s="298" customFormat="1" ht="26.25" customHeight="1" x14ac:dyDescent="0.3">
      <c r="A62" s="311" t="s">
        <v>82</v>
      </c>
      <c r="B62" s="312">
        <v>1</v>
      </c>
      <c r="C62" s="551"/>
      <c r="D62" s="554"/>
      <c r="E62" s="368">
        <v>3</v>
      </c>
      <c r="F62" s="322">
        <v>130727809</v>
      </c>
      <c r="G62" s="369">
        <f>IF(ISBLANK(F62),"-",(F62/$D$50*$D$47*$B$68)*($B$57/$D$60))</f>
        <v>18.869025376064204</v>
      </c>
      <c r="H62" s="370">
        <f t="shared" si="0"/>
        <v>0.94345126880321017</v>
      </c>
      <c r="K62" s="297"/>
    </row>
    <row r="63" spans="1:11" ht="27" customHeight="1" thickBot="1" x14ac:dyDescent="0.3">
      <c r="A63" s="311" t="s">
        <v>83</v>
      </c>
      <c r="B63" s="312">
        <v>1</v>
      </c>
      <c r="C63" s="552"/>
      <c r="D63" s="555"/>
      <c r="E63" s="371">
        <v>4</v>
      </c>
      <c r="F63" s="372"/>
      <c r="G63" s="369" t="str">
        <f>IF(ISBLANK(F63),"-",(F63/$D$50*$D$47*$B$68)*($B$57/$D$60))</f>
        <v>-</v>
      </c>
      <c r="H63" s="370" t="str">
        <f t="shared" si="0"/>
        <v>-</v>
      </c>
    </row>
    <row r="64" spans="1:11" ht="26.25" customHeight="1" x14ac:dyDescent="0.25">
      <c r="A64" s="311" t="s">
        <v>84</v>
      </c>
      <c r="B64" s="312">
        <v>1</v>
      </c>
      <c r="C64" s="550" t="s">
        <v>135</v>
      </c>
      <c r="D64" s="553">
        <v>113.64</v>
      </c>
      <c r="E64" s="364">
        <v>1</v>
      </c>
      <c r="F64" s="365">
        <v>134948110</v>
      </c>
      <c r="G64" s="373">
        <f>IF(ISBLANK(F64),"-",(F64/$D$50*$D$47*$B$68)*($B$57/$D$64))</f>
        <v>18.586883481380266</v>
      </c>
      <c r="H64" s="374">
        <f t="shared" si="0"/>
        <v>0.92934417406901326</v>
      </c>
    </row>
    <row r="65" spans="1:8" ht="26.25" customHeight="1" x14ac:dyDescent="0.25">
      <c r="A65" s="311" t="s">
        <v>85</v>
      </c>
      <c r="B65" s="312">
        <v>1</v>
      </c>
      <c r="C65" s="551"/>
      <c r="D65" s="554"/>
      <c r="E65" s="368">
        <v>2</v>
      </c>
      <c r="F65" s="322">
        <v>134821330</v>
      </c>
      <c r="G65" s="375">
        <f>IF(ISBLANK(F65),"-",(F65/$D$50*$D$47*$B$68)*($B$57/$D$64))</f>
        <v>18.569421620760142</v>
      </c>
      <c r="H65" s="376">
        <f t="shared" si="0"/>
        <v>0.92847108103800713</v>
      </c>
    </row>
    <row r="66" spans="1:8" ht="26.25" customHeight="1" x14ac:dyDescent="0.25">
      <c r="A66" s="311" t="s">
        <v>86</v>
      </c>
      <c r="B66" s="312">
        <v>1</v>
      </c>
      <c r="C66" s="551"/>
      <c r="D66" s="554"/>
      <c r="E66" s="368">
        <v>3</v>
      </c>
      <c r="F66" s="322">
        <v>134837831</v>
      </c>
      <c r="G66" s="375">
        <f>IF(ISBLANK(F66),"-",(F66/$D$50*$D$47*$B$68)*($B$57/$D$64))</f>
        <v>18.571694362218512</v>
      </c>
      <c r="H66" s="376">
        <f t="shared" si="0"/>
        <v>0.92858471811092558</v>
      </c>
    </row>
    <row r="67" spans="1:8" ht="27" customHeight="1" thickBot="1" x14ac:dyDescent="0.3">
      <c r="A67" s="311" t="s">
        <v>87</v>
      </c>
      <c r="B67" s="312">
        <v>1</v>
      </c>
      <c r="C67" s="552"/>
      <c r="D67" s="555"/>
      <c r="E67" s="371">
        <v>4</v>
      </c>
      <c r="F67" s="372"/>
      <c r="G67" s="377" t="str">
        <f>IF(ISBLANK(F67),"-",(F67/$D$50*$D$47*$B$68)*($B$57/$D$64))</f>
        <v>-</v>
      </c>
      <c r="H67" s="378" t="str">
        <f t="shared" si="0"/>
        <v>-</v>
      </c>
    </row>
    <row r="68" spans="1:8" ht="26.25" customHeight="1" x14ac:dyDescent="0.25">
      <c r="A68" s="311" t="s">
        <v>88</v>
      </c>
      <c r="B68" s="379">
        <f>(B67/B66)*(B65/B64)*(B63/B62)*(B61/B60)*B59</f>
        <v>100</v>
      </c>
      <c r="C68" s="550" t="s">
        <v>136</v>
      </c>
      <c r="D68" s="553">
        <v>110.51</v>
      </c>
      <c r="E68" s="364">
        <v>1</v>
      </c>
      <c r="F68" s="365">
        <v>131077147</v>
      </c>
      <c r="G68" s="373">
        <f>IF(ISBLANK(F68),"-",(F68/$D$50*$D$47*$B$68)*($B$57/$D$68))</f>
        <v>18.565061665981933</v>
      </c>
      <c r="H68" s="370">
        <f t="shared" si="0"/>
        <v>0.92825308329909662</v>
      </c>
    </row>
    <row r="69" spans="1:8" ht="27" customHeight="1" thickBot="1" x14ac:dyDescent="0.3">
      <c r="A69" s="380" t="s">
        <v>137</v>
      </c>
      <c r="B69" s="381">
        <f>(D47*B68)/B56*B57</f>
        <v>113.68800000000002</v>
      </c>
      <c r="C69" s="551"/>
      <c r="D69" s="554"/>
      <c r="E69" s="368">
        <v>2</v>
      </c>
      <c r="F69" s="322">
        <v>131062600</v>
      </c>
      <c r="G69" s="375">
        <f>IF(ISBLANK(F69),"-",(F69/$D$50*$D$47*$B$68)*($B$57/$D$68))</f>
        <v>18.563001307191435</v>
      </c>
      <c r="H69" s="370">
        <f t="shared" si="0"/>
        <v>0.92815006535957179</v>
      </c>
    </row>
    <row r="70" spans="1:8" ht="26.25" customHeight="1" x14ac:dyDescent="0.25">
      <c r="A70" s="556" t="s">
        <v>70</v>
      </c>
      <c r="B70" s="557"/>
      <c r="C70" s="551"/>
      <c r="D70" s="554"/>
      <c r="E70" s="368">
        <v>3</v>
      </c>
      <c r="F70" s="322">
        <v>131183331</v>
      </c>
      <c r="G70" s="375">
        <f>IF(ISBLANK(F70),"-",(F70/$D$50*$D$47*$B$68)*($B$57/$D$68))</f>
        <v>18.580100996277558</v>
      </c>
      <c r="H70" s="370">
        <f t="shared" si="0"/>
        <v>0.92900504981387788</v>
      </c>
    </row>
    <row r="71" spans="1:8" ht="27" customHeight="1" thickBot="1" x14ac:dyDescent="0.3">
      <c r="A71" s="558"/>
      <c r="B71" s="559"/>
      <c r="C71" s="552"/>
      <c r="D71" s="555"/>
      <c r="E71" s="371">
        <v>4</v>
      </c>
      <c r="F71" s="372"/>
      <c r="G71" s="377" t="str">
        <f>IF(ISBLANK(F71),"-",(F71/$D$50*$D$47*$B$68)*($B$57/$D$68))</f>
        <v>-</v>
      </c>
      <c r="H71" s="382" t="str">
        <f t="shared" si="0"/>
        <v>-</v>
      </c>
    </row>
    <row r="72" spans="1:8" ht="26.25" customHeight="1" x14ac:dyDescent="0.25">
      <c r="A72" s="341"/>
      <c r="B72" s="341"/>
      <c r="C72" s="341"/>
      <c r="D72" s="341"/>
      <c r="E72" s="341"/>
      <c r="F72" s="341"/>
      <c r="G72" s="383" t="s">
        <v>63</v>
      </c>
      <c r="H72" s="384">
        <f>AVERAGE(H60:H71)</f>
        <v>0.93347405033048736</v>
      </c>
    </row>
    <row r="73" spans="1:8" ht="26.25" customHeight="1" x14ac:dyDescent="0.3">
      <c r="C73" s="341"/>
      <c r="D73" s="341"/>
      <c r="E73" s="341"/>
      <c r="F73" s="341"/>
      <c r="G73" s="354" t="s">
        <v>76</v>
      </c>
      <c r="H73" s="385">
        <f>STDEV(H60:H71)/H72</f>
        <v>7.7872918833587091E-3</v>
      </c>
    </row>
    <row r="74" spans="1:8" ht="27" customHeight="1" thickBot="1" x14ac:dyDescent="0.3">
      <c r="A74" s="341"/>
      <c r="B74" s="341"/>
      <c r="C74" s="341"/>
      <c r="D74" s="341"/>
      <c r="E74" s="344"/>
      <c r="F74" s="341"/>
      <c r="G74" s="356" t="s">
        <v>20</v>
      </c>
      <c r="H74" s="386">
        <f>COUNT(H60:H71)</f>
        <v>9</v>
      </c>
    </row>
    <row r="75" spans="1:8" s="340" customFormat="1" ht="18.75" x14ac:dyDescent="0.2">
      <c r="A75" s="341"/>
      <c r="B75" s="341"/>
      <c r="C75" s="341"/>
      <c r="D75" s="341"/>
      <c r="E75" s="344"/>
      <c r="F75" s="341"/>
      <c r="G75" s="295"/>
      <c r="H75" s="299"/>
    </row>
    <row r="76" spans="1:8" s="340" customFormat="1" ht="26.25" customHeight="1" x14ac:dyDescent="0.2">
      <c r="A76" s="294" t="s">
        <v>89</v>
      </c>
      <c r="B76" s="295" t="s">
        <v>90</v>
      </c>
      <c r="C76" s="561" t="str">
        <f>B20</f>
        <v xml:space="preserve">Pantoprazole </v>
      </c>
      <c r="D76" s="561"/>
      <c r="E76" s="290" t="s">
        <v>91</v>
      </c>
      <c r="F76" s="290"/>
      <c r="G76" s="387">
        <f>H72</f>
        <v>0.93347405033048736</v>
      </c>
      <c r="H76" s="299"/>
    </row>
    <row r="77" spans="1:8" ht="18.75" x14ac:dyDescent="0.25">
      <c r="A77" s="341"/>
      <c r="B77" s="341"/>
      <c r="C77" s="341"/>
      <c r="D77" s="341"/>
      <c r="E77" s="344"/>
      <c r="F77" s="341"/>
      <c r="G77" s="295"/>
      <c r="H77" s="299"/>
    </row>
    <row r="78" spans="1:8" ht="1.5" customHeight="1" thickBot="1" x14ac:dyDescent="0.35">
      <c r="A78" s="293"/>
      <c r="B78" s="293" t="s">
        <v>92</v>
      </c>
    </row>
    <row r="79" spans="1:8" ht="19.5" hidden="1" thickBot="1" x14ac:dyDescent="0.35">
      <c r="A79" s="293"/>
      <c r="B79" s="293"/>
    </row>
    <row r="80" spans="1:8" ht="26.25" hidden="1" customHeight="1" x14ac:dyDescent="0.3">
      <c r="A80" s="294" t="s">
        <v>4</v>
      </c>
      <c r="B80" s="296" t="str">
        <f>B26</f>
        <v>Pantoprazole Sodium Sesquihydrate</v>
      </c>
    </row>
    <row r="81" spans="1:11" ht="26.25" hidden="1" customHeight="1" x14ac:dyDescent="0.3">
      <c r="A81" s="295" t="s">
        <v>41</v>
      </c>
      <c r="B81" s="296" t="str">
        <f>B27</f>
        <v>P11-2</v>
      </c>
    </row>
    <row r="82" spans="1:11" ht="27" hidden="1" customHeight="1" x14ac:dyDescent="0.3">
      <c r="A82" s="295" t="s">
        <v>6</v>
      </c>
      <c r="B82" s="296">
        <f>B28</f>
        <v>93.3</v>
      </c>
    </row>
    <row r="83" spans="1:11" s="298" customFormat="1" ht="27" hidden="1" customHeight="1" x14ac:dyDescent="0.3">
      <c r="A83" s="295" t="s">
        <v>42</v>
      </c>
      <c r="B83" s="296">
        <f>B29</f>
        <v>0</v>
      </c>
      <c r="C83" s="538" t="s">
        <v>43</v>
      </c>
      <c r="D83" s="539"/>
      <c r="E83" s="539"/>
      <c r="F83" s="539"/>
      <c r="G83" s="539"/>
      <c r="H83" s="540"/>
      <c r="I83" s="297"/>
      <c r="J83" s="297"/>
      <c r="K83" s="297"/>
    </row>
    <row r="84" spans="1:11" s="298" customFormat="1" ht="19.5" hidden="1" customHeight="1" x14ac:dyDescent="0.3">
      <c r="A84" s="295" t="s">
        <v>44</v>
      </c>
      <c r="B84" s="299">
        <f>B82-B83</f>
        <v>93.3</v>
      </c>
      <c r="C84" s="300"/>
      <c r="D84" s="300"/>
      <c r="E84" s="300"/>
      <c r="F84" s="300"/>
      <c r="G84" s="300"/>
      <c r="H84" s="301"/>
      <c r="I84" s="297"/>
      <c r="J84" s="297"/>
      <c r="K84" s="297"/>
    </row>
    <row r="85" spans="1:11" s="298" customFormat="1" ht="27" hidden="1" customHeight="1" x14ac:dyDescent="0.3">
      <c r="A85" s="295" t="s">
        <v>45</v>
      </c>
      <c r="B85" s="302">
        <v>1</v>
      </c>
      <c r="C85" s="541" t="s">
        <v>46</v>
      </c>
      <c r="D85" s="542"/>
      <c r="E85" s="542"/>
      <c r="F85" s="542"/>
      <c r="G85" s="542"/>
      <c r="H85" s="543"/>
      <c r="I85" s="297"/>
      <c r="J85" s="297"/>
      <c r="K85" s="297"/>
    </row>
    <row r="86" spans="1:11" s="298" customFormat="1" ht="27" hidden="1" customHeight="1" x14ac:dyDescent="0.3">
      <c r="A86" s="295" t="s">
        <v>47</v>
      </c>
      <c r="B86" s="302">
        <v>1</v>
      </c>
      <c r="C86" s="541" t="s">
        <v>48</v>
      </c>
      <c r="D86" s="542"/>
      <c r="E86" s="542"/>
      <c r="F86" s="542"/>
      <c r="G86" s="542"/>
      <c r="H86" s="543"/>
      <c r="I86" s="297"/>
      <c r="J86" s="297"/>
      <c r="K86" s="297"/>
    </row>
    <row r="87" spans="1:11" s="298" customFormat="1" ht="19.5" hidden="1" thickBot="1" x14ac:dyDescent="0.35">
      <c r="A87" s="295"/>
      <c r="B87" s="305"/>
      <c r="C87" s="306"/>
      <c r="D87" s="306"/>
      <c r="E87" s="306"/>
      <c r="F87" s="306"/>
      <c r="G87" s="306"/>
      <c r="H87" s="306"/>
      <c r="I87" s="297"/>
      <c r="J87" s="297"/>
      <c r="K87" s="297"/>
    </row>
    <row r="88" spans="1:11" s="298" customFormat="1" ht="19.5" hidden="1" thickBot="1" x14ac:dyDescent="0.35">
      <c r="A88" s="295" t="s">
        <v>49</v>
      </c>
      <c r="B88" s="307">
        <f>B85/B86</f>
        <v>1</v>
      </c>
      <c r="C88" s="290" t="s">
        <v>50</v>
      </c>
      <c r="D88" s="290"/>
      <c r="E88" s="290"/>
      <c r="F88" s="290"/>
      <c r="G88" s="290"/>
      <c r="H88" s="308"/>
      <c r="I88" s="297"/>
      <c r="J88" s="297"/>
      <c r="K88" s="297"/>
    </row>
    <row r="89" spans="1:11" ht="19.5" hidden="1" customHeight="1" x14ac:dyDescent="0.3">
      <c r="A89" s="293"/>
      <c r="B89" s="293"/>
    </row>
    <row r="90" spans="1:11" ht="27" hidden="1" customHeight="1" x14ac:dyDescent="0.3">
      <c r="A90" s="309" t="s">
        <v>51</v>
      </c>
      <c r="B90" s="310">
        <v>1</v>
      </c>
      <c r="D90" s="388" t="s">
        <v>52</v>
      </c>
      <c r="E90" s="389"/>
      <c r="F90" s="529" t="s">
        <v>53</v>
      </c>
      <c r="G90" s="530"/>
    </row>
    <row r="91" spans="1:11" ht="26.25" hidden="1" customHeight="1" x14ac:dyDescent="0.3">
      <c r="A91" s="311" t="s">
        <v>54</v>
      </c>
      <c r="B91" s="312">
        <v>1</v>
      </c>
      <c r="C91" s="390" t="s">
        <v>55</v>
      </c>
      <c r="D91" s="314" t="s">
        <v>56</v>
      </c>
      <c r="E91" s="315" t="s">
        <v>57</v>
      </c>
      <c r="F91" s="314" t="s">
        <v>56</v>
      </c>
      <c r="G91" s="316" t="s">
        <v>57</v>
      </c>
    </row>
    <row r="92" spans="1:11" ht="26.25" hidden="1" customHeight="1" x14ac:dyDescent="0.3">
      <c r="A92" s="311" t="s">
        <v>58</v>
      </c>
      <c r="B92" s="312">
        <v>1</v>
      </c>
      <c r="C92" s="391">
        <v>1</v>
      </c>
      <c r="D92" s="318"/>
      <c r="E92" s="319" t="str">
        <f>IF(ISBLANK(D92),"-",$D$102/$D$99*D92)</f>
        <v>-</v>
      </c>
      <c r="F92" s="318"/>
      <c r="G92" s="320" t="str">
        <f>IF(ISBLANK(F92),"-",$D$102/$F$99*F92)</f>
        <v>-</v>
      </c>
    </row>
    <row r="93" spans="1:11" ht="26.25" hidden="1" customHeight="1" x14ac:dyDescent="0.3">
      <c r="A93" s="311" t="s">
        <v>59</v>
      </c>
      <c r="B93" s="312">
        <v>1</v>
      </c>
      <c r="C93" s="341">
        <v>2</v>
      </c>
      <c r="D93" s="322"/>
      <c r="E93" s="323" t="str">
        <f>IF(ISBLANK(D93),"-",$D$102/$D$99*D93)</f>
        <v>-</v>
      </c>
      <c r="F93" s="322"/>
      <c r="G93" s="324" t="str">
        <f>IF(ISBLANK(F93),"-",$D$102/$F$99*F93)</f>
        <v>-</v>
      </c>
    </row>
    <row r="94" spans="1:11" ht="26.25" hidden="1" customHeight="1" x14ac:dyDescent="0.3">
      <c r="A94" s="311" t="s">
        <v>60</v>
      </c>
      <c r="B94" s="312">
        <v>1</v>
      </c>
      <c r="C94" s="341">
        <v>3</v>
      </c>
      <c r="D94" s="322"/>
      <c r="E94" s="323" t="str">
        <f>IF(ISBLANK(D94),"-",$D$102/$D$99*D94)</f>
        <v>-</v>
      </c>
      <c r="F94" s="322"/>
      <c r="G94" s="324" t="str">
        <f>IF(ISBLANK(F94),"-",$D$102/$F$99*F94)</f>
        <v>-</v>
      </c>
    </row>
    <row r="95" spans="1:11" ht="26.25" hidden="1" customHeight="1" x14ac:dyDescent="0.3">
      <c r="A95" s="311" t="s">
        <v>61</v>
      </c>
      <c r="B95" s="312">
        <v>1</v>
      </c>
      <c r="C95" s="392">
        <v>4</v>
      </c>
      <c r="D95" s="327"/>
      <c r="E95" s="328" t="str">
        <f>IF(ISBLANK(D95),"-",$D$102/$D$99*D95)</f>
        <v>-</v>
      </c>
      <c r="F95" s="393"/>
      <c r="G95" s="329" t="str">
        <f>IF(ISBLANK(F95),"-",$D$102/$F$99*F95)</f>
        <v>-</v>
      </c>
    </row>
    <row r="96" spans="1:11" ht="27" hidden="1" customHeight="1" x14ac:dyDescent="0.3">
      <c r="A96" s="311" t="s">
        <v>62</v>
      </c>
      <c r="B96" s="312">
        <v>1</v>
      </c>
      <c r="C96" s="295" t="s">
        <v>63</v>
      </c>
      <c r="D96" s="394" t="e">
        <f>AVERAGE(D92:D95)</f>
        <v>#DIV/0!</v>
      </c>
      <c r="E96" s="332" t="e">
        <f>AVERAGE(E92:E95)</f>
        <v>#DIV/0!</v>
      </c>
      <c r="F96" s="395" t="e">
        <f>AVERAGE(F92:F95)</f>
        <v>#DIV/0!</v>
      </c>
      <c r="G96" s="396" t="e">
        <f>AVERAGE(G92:G95)</f>
        <v>#DIV/0!</v>
      </c>
    </row>
    <row r="97" spans="1:9" ht="26.25" hidden="1" customHeight="1" x14ac:dyDescent="0.3">
      <c r="A97" s="311" t="s">
        <v>64</v>
      </c>
      <c r="B97" s="296">
        <v>1</v>
      </c>
      <c r="C97" s="336" t="s">
        <v>65</v>
      </c>
      <c r="D97" s="397"/>
      <c r="E97" s="290"/>
      <c r="F97" s="338"/>
    </row>
    <row r="98" spans="1:9" ht="26.25" hidden="1" customHeight="1" x14ac:dyDescent="0.3">
      <c r="A98" s="311" t="s">
        <v>66</v>
      </c>
      <c r="B98" s="296">
        <v>1</v>
      </c>
      <c r="C98" s="339" t="s">
        <v>67</v>
      </c>
      <c r="D98" s="340">
        <f>D97*$B$88</f>
        <v>0</v>
      </c>
      <c r="E98" s="341"/>
      <c r="F98" s="342">
        <f>F97*$B$88</f>
        <v>0</v>
      </c>
    </row>
    <row r="99" spans="1:9" ht="19.5" hidden="1" customHeight="1" x14ac:dyDescent="0.3">
      <c r="A99" s="311" t="s">
        <v>68</v>
      </c>
      <c r="B99" s="299">
        <f>(B98/B97)*(B96/B95)*(B94/B93)*(B92/B91)*B90</f>
        <v>1</v>
      </c>
      <c r="C99" s="339" t="s">
        <v>69</v>
      </c>
      <c r="D99" s="343">
        <f>D98*$B$84/100</f>
        <v>0</v>
      </c>
      <c r="E99" s="344"/>
      <c r="F99" s="345">
        <f>F98*$B$84/100</f>
        <v>0</v>
      </c>
    </row>
    <row r="100" spans="1:9" ht="19.5" hidden="1" customHeight="1" x14ac:dyDescent="0.25">
      <c r="A100" s="544" t="s">
        <v>70</v>
      </c>
      <c r="B100" s="545"/>
      <c r="C100" s="339" t="s">
        <v>71</v>
      </c>
      <c r="D100" s="398">
        <f>D99/$B$99</f>
        <v>0</v>
      </c>
      <c r="E100" s="344"/>
      <c r="F100" s="399">
        <f>F99/$B$99</f>
        <v>0</v>
      </c>
      <c r="G100" s="400"/>
      <c r="H100" s="335"/>
    </row>
    <row r="101" spans="1:9" ht="19.5" hidden="1" customHeight="1" x14ac:dyDescent="0.3">
      <c r="A101" s="546"/>
      <c r="B101" s="547"/>
      <c r="C101" s="339" t="s">
        <v>72</v>
      </c>
      <c r="D101" s="401">
        <f>$B$56/$B$136</f>
        <v>20</v>
      </c>
      <c r="F101" s="348"/>
      <c r="G101" s="402"/>
      <c r="H101" s="335"/>
    </row>
    <row r="102" spans="1:9" ht="19.5" hidden="1" thickBot="1" x14ac:dyDescent="0.35">
      <c r="C102" s="339" t="s">
        <v>73</v>
      </c>
      <c r="D102" s="340">
        <f>D101*$B$99</f>
        <v>20</v>
      </c>
      <c r="F102" s="348"/>
      <c r="G102" s="400"/>
      <c r="H102" s="335"/>
    </row>
    <row r="103" spans="1:9" ht="19.5" hidden="1" customHeight="1" x14ac:dyDescent="0.3">
      <c r="C103" s="349" t="s">
        <v>74</v>
      </c>
      <c r="D103" s="350">
        <f>D102/B34</f>
        <v>21.334649068706053</v>
      </c>
      <c r="F103" s="351"/>
      <c r="G103" s="400"/>
      <c r="H103" s="335"/>
      <c r="I103" s="403"/>
    </row>
    <row r="104" spans="1:9" ht="19.5" hidden="1" thickBot="1" x14ac:dyDescent="0.35">
      <c r="C104" s="352" t="s">
        <v>138</v>
      </c>
      <c r="D104" s="353" t="e">
        <f>AVERAGE(E92:E95,G92:G95)</f>
        <v>#DIV/0!</v>
      </c>
      <c r="F104" s="351"/>
      <c r="G104" s="402"/>
      <c r="H104" s="335"/>
      <c r="I104" s="404"/>
    </row>
    <row r="105" spans="1:9" ht="19.5" hidden="1" thickBot="1" x14ac:dyDescent="0.35">
      <c r="C105" s="354" t="s">
        <v>76</v>
      </c>
      <c r="D105" s="405" t="e">
        <f>STDEV(E92:E95,G92:G95)/D104</f>
        <v>#DIV/0!</v>
      </c>
      <c r="F105" s="351"/>
      <c r="G105" s="400"/>
      <c r="H105" s="335"/>
      <c r="I105" s="404"/>
    </row>
    <row r="106" spans="1:9" ht="19.5" hidden="1" customHeight="1" x14ac:dyDescent="0.3">
      <c r="C106" s="356" t="s">
        <v>20</v>
      </c>
      <c r="D106" s="406">
        <f>COUNT(E92:E95,G92:G95)</f>
        <v>0</v>
      </c>
      <c r="F106" s="351"/>
      <c r="G106" s="400"/>
      <c r="H106" s="335"/>
      <c r="I106" s="404"/>
    </row>
    <row r="107" spans="1:9" s="340" customFormat="1" ht="5.25" hidden="1" customHeight="1" x14ac:dyDescent="0.3">
      <c r="A107" s="290"/>
      <c r="B107" s="290"/>
      <c r="C107" s="295"/>
      <c r="D107" s="299"/>
      <c r="E107" s="290"/>
      <c r="F107" s="351"/>
      <c r="G107" s="400"/>
      <c r="H107" s="335"/>
      <c r="I107" s="404"/>
    </row>
    <row r="108" spans="1:9" s="340" customFormat="1" ht="19.5" hidden="1" thickBot="1" x14ac:dyDescent="0.35">
      <c r="A108" s="293" t="s">
        <v>139</v>
      </c>
      <c r="B108" s="290"/>
      <c r="C108" s="295"/>
      <c r="D108" s="299"/>
      <c r="E108" s="290"/>
      <c r="F108" s="351"/>
      <c r="G108" s="400"/>
      <c r="H108" s="335"/>
      <c r="I108" s="404"/>
    </row>
    <row r="109" spans="1:9" ht="19.5" hidden="1" customHeight="1" x14ac:dyDescent="0.3">
      <c r="A109" s="358"/>
      <c r="B109" s="358"/>
      <c r="C109" s="358"/>
      <c r="D109" s="358"/>
      <c r="E109" s="358"/>
    </row>
    <row r="110" spans="1:9" ht="26.25" hidden="1" customHeight="1" x14ac:dyDescent="0.3">
      <c r="A110" s="309" t="s">
        <v>93</v>
      </c>
      <c r="B110" s="310">
        <v>1</v>
      </c>
      <c r="C110" s="388" t="s">
        <v>140</v>
      </c>
      <c r="D110" s="407" t="s">
        <v>56</v>
      </c>
      <c r="E110" s="408" t="s">
        <v>94</v>
      </c>
      <c r="F110" s="409" t="s">
        <v>95</v>
      </c>
    </row>
    <row r="111" spans="1:9" ht="26.25" hidden="1" customHeight="1" x14ac:dyDescent="0.3">
      <c r="A111" s="311" t="s">
        <v>80</v>
      </c>
      <c r="B111" s="312">
        <v>1</v>
      </c>
      <c r="C111" s="410">
        <v>1</v>
      </c>
      <c r="D111" s="411"/>
      <c r="E111" s="412" t="str">
        <f t="shared" ref="E111:E116" si="1">IF(ISBLANK(D111),"-",D111/$D$104*$D$101*$B$119)</f>
        <v>-</v>
      </c>
      <c r="F111" s="413" t="str">
        <f t="shared" ref="F111:F116" si="2">IF(ISBLANK(D111), "-", E111/$B$56)</f>
        <v>-</v>
      </c>
    </row>
    <row r="112" spans="1:9" ht="26.25" hidden="1" customHeight="1" x14ac:dyDescent="0.3">
      <c r="A112" s="311" t="s">
        <v>81</v>
      </c>
      <c r="B112" s="312">
        <v>1</v>
      </c>
      <c r="C112" s="410">
        <v>2</v>
      </c>
      <c r="D112" s="411"/>
      <c r="E112" s="414" t="str">
        <f t="shared" si="1"/>
        <v>-</v>
      </c>
      <c r="F112" s="415" t="str">
        <f t="shared" si="2"/>
        <v>-</v>
      </c>
    </row>
    <row r="113" spans="1:9" ht="26.25" hidden="1" customHeight="1" x14ac:dyDescent="0.3">
      <c r="A113" s="311" t="s">
        <v>82</v>
      </c>
      <c r="B113" s="312">
        <v>1</v>
      </c>
      <c r="C113" s="410">
        <v>3</v>
      </c>
      <c r="D113" s="411"/>
      <c r="E113" s="414" t="str">
        <f t="shared" si="1"/>
        <v>-</v>
      </c>
      <c r="F113" s="415" t="str">
        <f t="shared" si="2"/>
        <v>-</v>
      </c>
    </row>
    <row r="114" spans="1:9" ht="26.25" hidden="1" customHeight="1" x14ac:dyDescent="0.3">
      <c r="A114" s="311" t="s">
        <v>83</v>
      </c>
      <c r="B114" s="312">
        <v>1</v>
      </c>
      <c r="C114" s="410">
        <v>4</v>
      </c>
      <c r="D114" s="411"/>
      <c r="E114" s="414" t="str">
        <f t="shared" si="1"/>
        <v>-</v>
      </c>
      <c r="F114" s="415" t="str">
        <f t="shared" si="2"/>
        <v>-</v>
      </c>
    </row>
    <row r="115" spans="1:9" ht="26.25" hidden="1" customHeight="1" x14ac:dyDescent="0.3">
      <c r="A115" s="311" t="s">
        <v>84</v>
      </c>
      <c r="B115" s="312">
        <v>1</v>
      </c>
      <c r="C115" s="410">
        <v>5</v>
      </c>
      <c r="D115" s="411"/>
      <c r="E115" s="414" t="str">
        <f t="shared" si="1"/>
        <v>-</v>
      </c>
      <c r="F115" s="415" t="str">
        <f t="shared" si="2"/>
        <v>-</v>
      </c>
    </row>
    <row r="116" spans="1:9" ht="26.25" hidden="1" customHeight="1" x14ac:dyDescent="0.3">
      <c r="A116" s="311" t="s">
        <v>85</v>
      </c>
      <c r="B116" s="312">
        <v>1</v>
      </c>
      <c r="C116" s="416">
        <v>6</v>
      </c>
      <c r="D116" s="417"/>
      <c r="E116" s="418" t="str">
        <f t="shared" si="1"/>
        <v>-</v>
      </c>
      <c r="F116" s="419" t="str">
        <f t="shared" si="2"/>
        <v>-</v>
      </c>
    </row>
    <row r="117" spans="1:9" ht="0.75" hidden="1" customHeight="1" x14ac:dyDescent="0.3">
      <c r="A117" s="311" t="s">
        <v>86</v>
      </c>
      <c r="B117" s="312">
        <v>1</v>
      </c>
      <c r="C117" s="410"/>
      <c r="D117" s="341"/>
      <c r="E117" s="290"/>
      <c r="F117" s="420"/>
    </row>
    <row r="118" spans="1:9" ht="26.25" hidden="1" customHeight="1" x14ac:dyDescent="0.3">
      <c r="A118" s="311" t="s">
        <v>87</v>
      </c>
      <c r="B118" s="312">
        <v>1</v>
      </c>
      <c r="C118" s="410"/>
      <c r="D118" s="421"/>
      <c r="E118" s="422" t="s">
        <v>63</v>
      </c>
      <c r="F118" s="423" t="e">
        <f>AVERAGE(F111:F116)</f>
        <v>#DIV/0!</v>
      </c>
    </row>
    <row r="119" spans="1:9" ht="27" hidden="1" customHeight="1" x14ac:dyDescent="0.3">
      <c r="A119" s="311" t="s">
        <v>88</v>
      </c>
      <c r="B119" s="379">
        <f>(B118/B117)*(B116/B115)*(B114/B113)*(B112/B111)*B110</f>
        <v>1</v>
      </c>
      <c r="C119" s="424"/>
      <c r="D119" s="425"/>
      <c r="E119" s="295" t="s">
        <v>76</v>
      </c>
      <c r="F119" s="426" t="e">
        <f>STDEV(F111:F116)/F118</f>
        <v>#DIV/0!</v>
      </c>
    </row>
    <row r="120" spans="1:9" ht="27" hidden="1" customHeight="1" x14ac:dyDescent="0.3">
      <c r="A120" s="544" t="s">
        <v>70</v>
      </c>
      <c r="B120" s="548"/>
      <c r="C120" s="427"/>
      <c r="D120" s="428"/>
      <c r="E120" s="429" t="s">
        <v>20</v>
      </c>
      <c r="F120" s="430">
        <f>COUNT(F111:F116)</f>
        <v>0</v>
      </c>
      <c r="I120" s="404"/>
    </row>
    <row r="121" spans="1:9" ht="19.5" hidden="1" customHeight="1" x14ac:dyDescent="0.25">
      <c r="A121" s="546"/>
      <c r="B121" s="549"/>
      <c r="C121" s="290"/>
      <c r="D121" s="290"/>
      <c r="E121" s="290"/>
      <c r="F121" s="341"/>
      <c r="G121" s="290"/>
      <c r="H121" s="290"/>
    </row>
    <row r="122" spans="1:9" ht="19.5" hidden="1" thickBot="1" x14ac:dyDescent="0.3">
      <c r="A122" s="306"/>
      <c r="B122" s="306"/>
      <c r="C122" s="290"/>
      <c r="D122" s="290"/>
      <c r="E122" s="290"/>
      <c r="F122" s="341"/>
      <c r="G122" s="290"/>
      <c r="H122" s="290"/>
    </row>
    <row r="123" spans="1:9" ht="26.25" hidden="1" customHeight="1" x14ac:dyDescent="0.25">
      <c r="A123" s="294" t="s">
        <v>141</v>
      </c>
      <c r="B123" s="295" t="s">
        <v>96</v>
      </c>
      <c r="C123" s="561" t="str">
        <f>B20</f>
        <v xml:space="preserve">Pantoprazole </v>
      </c>
      <c r="D123" s="561"/>
      <c r="E123" s="290" t="s">
        <v>97</v>
      </c>
      <c r="F123" s="290"/>
      <c r="G123" s="387" t="e">
        <f>F118</f>
        <v>#DIV/0!</v>
      </c>
      <c r="H123" s="290"/>
    </row>
    <row r="124" spans="1:9" ht="19.5" hidden="1" thickBot="1" x14ac:dyDescent="0.3">
      <c r="A124" s="306"/>
      <c r="B124" s="306"/>
      <c r="C124" s="290"/>
      <c r="D124" s="290"/>
      <c r="E124" s="290"/>
      <c r="F124" s="341"/>
      <c r="G124" s="290"/>
      <c r="H124" s="290"/>
    </row>
    <row r="125" spans="1:9" ht="19.5" hidden="1" thickBot="1" x14ac:dyDescent="0.35">
      <c r="A125" s="293" t="s">
        <v>142</v>
      </c>
      <c r="B125" s="293"/>
    </row>
    <row r="126" spans="1:9" ht="19.5" hidden="1" customHeight="1" x14ac:dyDescent="0.3">
      <c r="A126" s="358"/>
      <c r="B126" s="358"/>
      <c r="C126" s="358"/>
      <c r="D126" s="358"/>
      <c r="E126" s="358"/>
    </row>
    <row r="127" spans="1:9" ht="26.25" hidden="1" customHeight="1" x14ac:dyDescent="0.3">
      <c r="A127" s="309" t="s">
        <v>93</v>
      </c>
      <c r="B127" s="310">
        <v>1</v>
      </c>
      <c r="C127" s="388" t="s">
        <v>140</v>
      </c>
      <c r="D127" s="407" t="s">
        <v>56</v>
      </c>
      <c r="E127" s="408" t="s">
        <v>94</v>
      </c>
      <c r="F127" s="409" t="s">
        <v>95</v>
      </c>
    </row>
    <row r="128" spans="1:9" ht="26.25" hidden="1" customHeight="1" x14ac:dyDescent="0.3">
      <c r="A128" s="311" t="s">
        <v>80</v>
      </c>
      <c r="B128" s="312">
        <v>1</v>
      </c>
      <c r="C128" s="410">
        <v>1</v>
      </c>
      <c r="D128" s="411"/>
      <c r="E128" s="431" t="str">
        <f t="shared" ref="E128:E133" si="3">IF(ISBLANK(D128),"-",D128/$D$104*$D$101*$B$136)</f>
        <v>-</v>
      </c>
      <c r="F128" s="432" t="str">
        <f t="shared" ref="F128:F133" si="4">IF(ISBLANK(D128), "-", E128/$B$56)</f>
        <v>-</v>
      </c>
    </row>
    <row r="129" spans="1:9" ht="26.25" hidden="1" customHeight="1" x14ac:dyDescent="0.3">
      <c r="A129" s="311" t="s">
        <v>81</v>
      </c>
      <c r="B129" s="312">
        <v>1</v>
      </c>
      <c r="C129" s="410">
        <v>2</v>
      </c>
      <c r="D129" s="411"/>
      <c r="E129" s="433" t="str">
        <f t="shared" si="3"/>
        <v>-</v>
      </c>
      <c r="F129" s="376" t="str">
        <f t="shared" si="4"/>
        <v>-</v>
      </c>
    </row>
    <row r="130" spans="1:9" ht="26.25" hidden="1" customHeight="1" x14ac:dyDescent="0.3">
      <c r="A130" s="311" t="s">
        <v>82</v>
      </c>
      <c r="B130" s="312">
        <v>1</v>
      </c>
      <c r="C130" s="410">
        <v>3</v>
      </c>
      <c r="D130" s="411"/>
      <c r="E130" s="433" t="str">
        <f t="shared" si="3"/>
        <v>-</v>
      </c>
      <c r="F130" s="376" t="str">
        <f t="shared" si="4"/>
        <v>-</v>
      </c>
    </row>
    <row r="131" spans="1:9" ht="26.25" hidden="1" customHeight="1" x14ac:dyDescent="0.3">
      <c r="A131" s="311" t="s">
        <v>83</v>
      </c>
      <c r="B131" s="312">
        <v>1</v>
      </c>
      <c r="C131" s="410">
        <v>4</v>
      </c>
      <c r="D131" s="411"/>
      <c r="E131" s="433" t="str">
        <f t="shared" si="3"/>
        <v>-</v>
      </c>
      <c r="F131" s="376" t="str">
        <f t="shared" si="4"/>
        <v>-</v>
      </c>
    </row>
    <row r="132" spans="1:9" ht="26.25" hidden="1" customHeight="1" x14ac:dyDescent="0.3">
      <c r="A132" s="311" t="s">
        <v>84</v>
      </c>
      <c r="B132" s="312">
        <v>1</v>
      </c>
      <c r="C132" s="410">
        <v>5</v>
      </c>
      <c r="D132" s="411"/>
      <c r="E132" s="433" t="str">
        <f t="shared" si="3"/>
        <v>-</v>
      </c>
      <c r="F132" s="376" t="str">
        <f t="shared" si="4"/>
        <v>-</v>
      </c>
    </row>
    <row r="133" spans="1:9" ht="26.25" hidden="1" customHeight="1" x14ac:dyDescent="0.3">
      <c r="A133" s="311" t="s">
        <v>85</v>
      </c>
      <c r="B133" s="312">
        <v>1</v>
      </c>
      <c r="C133" s="416">
        <v>6</v>
      </c>
      <c r="D133" s="417"/>
      <c r="E133" s="434" t="str">
        <f t="shared" si="3"/>
        <v>-</v>
      </c>
      <c r="F133" s="435" t="str">
        <f t="shared" si="4"/>
        <v>-</v>
      </c>
    </row>
    <row r="134" spans="1:9" ht="26.25" hidden="1" customHeight="1" x14ac:dyDescent="0.3">
      <c r="A134" s="311" t="s">
        <v>86</v>
      </c>
      <c r="B134" s="312">
        <v>1</v>
      </c>
      <c r="C134" s="410"/>
      <c r="D134" s="341"/>
      <c r="E134" s="290"/>
      <c r="F134" s="420"/>
    </row>
    <row r="135" spans="1:9" ht="26.25" hidden="1" customHeight="1" x14ac:dyDescent="0.3">
      <c r="A135" s="311" t="s">
        <v>87</v>
      </c>
      <c r="B135" s="312">
        <v>1</v>
      </c>
      <c r="C135" s="410"/>
      <c r="D135" s="421"/>
      <c r="E135" s="422" t="s">
        <v>63</v>
      </c>
      <c r="F135" s="423" t="e">
        <f>AVERAGE(F128:F133)</f>
        <v>#DIV/0!</v>
      </c>
    </row>
    <row r="136" spans="1:9" ht="27" hidden="1" customHeight="1" x14ac:dyDescent="0.3">
      <c r="A136" s="311" t="s">
        <v>88</v>
      </c>
      <c r="B136" s="312">
        <f>(B135/B134)*(B133/B132)*(B131/B130)*(B129/B128)*B127</f>
        <v>1</v>
      </c>
      <c r="C136" s="424"/>
      <c r="D136" s="290"/>
      <c r="E136" s="436" t="s">
        <v>76</v>
      </c>
      <c r="F136" s="426" t="e">
        <f>STDEV(F128:F133)/F135</f>
        <v>#DIV/0!</v>
      </c>
    </row>
    <row r="137" spans="1:9" ht="27" hidden="1" customHeight="1" x14ac:dyDescent="0.3">
      <c r="A137" s="544" t="s">
        <v>70</v>
      </c>
      <c r="B137" s="548"/>
      <c r="C137" s="427"/>
      <c r="D137" s="437"/>
      <c r="E137" s="438" t="s">
        <v>20</v>
      </c>
      <c r="F137" s="430">
        <f>COUNT(F128:F133)</f>
        <v>0</v>
      </c>
      <c r="I137" s="404"/>
    </row>
    <row r="138" spans="1:9" ht="19.5" hidden="1" customHeight="1" x14ac:dyDescent="0.25">
      <c r="A138" s="546"/>
      <c r="B138" s="549"/>
      <c r="C138" s="290"/>
      <c r="D138" s="290"/>
      <c r="E138" s="290"/>
      <c r="F138" s="341"/>
      <c r="G138" s="290"/>
      <c r="H138" s="290"/>
    </row>
    <row r="139" spans="1:9" ht="19.5" hidden="1" thickBot="1" x14ac:dyDescent="0.3">
      <c r="A139" s="306"/>
      <c r="B139" s="306"/>
      <c r="C139" s="290"/>
      <c r="D139" s="290"/>
      <c r="E139" s="290"/>
      <c r="F139" s="341"/>
      <c r="G139" s="290"/>
      <c r="H139" s="290"/>
    </row>
    <row r="140" spans="1:9" ht="26.25" hidden="1" customHeight="1" x14ac:dyDescent="0.25">
      <c r="A140" s="294" t="s">
        <v>141</v>
      </c>
      <c r="B140" s="295" t="s">
        <v>96</v>
      </c>
      <c r="C140" s="561" t="str">
        <f>B20</f>
        <v xml:space="preserve">Pantoprazole </v>
      </c>
      <c r="D140" s="561"/>
      <c r="E140" s="290" t="s">
        <v>97</v>
      </c>
      <c r="F140" s="290"/>
      <c r="G140" s="387" t="e">
        <f>F135</f>
        <v>#DIV/0!</v>
      </c>
      <c r="H140" s="290"/>
    </row>
    <row r="141" spans="1:9" ht="19.5" hidden="1" customHeight="1" x14ac:dyDescent="0.25">
      <c r="A141" s="439"/>
      <c r="B141" s="439"/>
      <c r="C141" s="440"/>
      <c r="D141" s="440"/>
      <c r="E141" s="440"/>
      <c r="F141" s="440"/>
      <c r="G141" s="440"/>
      <c r="H141" s="440"/>
    </row>
    <row r="142" spans="1:9" ht="18.75" x14ac:dyDescent="0.3">
      <c r="B142" s="560" t="s">
        <v>26</v>
      </c>
      <c r="C142" s="560"/>
      <c r="E142" s="390" t="s">
        <v>27</v>
      </c>
      <c r="F142" s="441"/>
      <c r="G142" s="560" t="s">
        <v>28</v>
      </c>
      <c r="H142" s="560"/>
    </row>
    <row r="143" spans="1:9" ht="60" customHeight="1" x14ac:dyDescent="0.3">
      <c r="A143" s="294" t="s">
        <v>29</v>
      </c>
      <c r="B143" s="562"/>
      <c r="C143" s="562"/>
      <c r="E143" s="442"/>
      <c r="F143" s="290"/>
      <c r="G143" s="442"/>
      <c r="H143" s="442"/>
    </row>
    <row r="144" spans="1:9" ht="60" customHeight="1" x14ac:dyDescent="0.3">
      <c r="A144" s="294" t="s">
        <v>30</v>
      </c>
      <c r="B144" s="563"/>
      <c r="C144" s="563"/>
      <c r="E144" s="443"/>
      <c r="F144" s="290"/>
      <c r="G144" s="444"/>
      <c r="H144" s="444"/>
    </row>
    <row r="145" spans="1:8" ht="18.75" x14ac:dyDescent="0.25">
      <c r="A145" s="341"/>
      <c r="B145" s="341"/>
      <c r="C145" s="341"/>
      <c r="D145" s="341"/>
      <c r="E145" s="341"/>
      <c r="F145" s="344"/>
      <c r="G145" s="341"/>
      <c r="H145" s="341"/>
    </row>
    <row r="146" spans="1:8" ht="18.75" x14ac:dyDescent="0.25">
      <c r="A146" s="341"/>
      <c r="B146" s="341"/>
      <c r="C146" s="341"/>
      <c r="D146" s="341"/>
      <c r="E146" s="341"/>
      <c r="F146" s="344"/>
      <c r="G146" s="341"/>
      <c r="H146" s="341"/>
    </row>
    <row r="147" spans="1:8" ht="18.75" x14ac:dyDescent="0.25">
      <c r="A147" s="341"/>
      <c r="B147" s="341"/>
      <c r="C147" s="341"/>
      <c r="D147" s="341"/>
      <c r="E147" s="341"/>
      <c r="F147" s="344"/>
      <c r="G147" s="341"/>
      <c r="H147" s="341"/>
    </row>
    <row r="148" spans="1:8" ht="18.75" x14ac:dyDescent="0.25">
      <c r="A148" s="341"/>
      <c r="B148" s="341"/>
      <c r="C148" s="341"/>
      <c r="D148" s="341"/>
      <c r="E148" s="341"/>
      <c r="F148" s="344"/>
      <c r="G148" s="341"/>
      <c r="H148" s="341"/>
    </row>
    <row r="149" spans="1:8" ht="18.75" x14ac:dyDescent="0.25">
      <c r="A149" s="341"/>
      <c r="B149" s="341"/>
      <c r="C149" s="341"/>
      <c r="D149" s="341"/>
      <c r="E149" s="341"/>
      <c r="F149" s="344"/>
      <c r="G149" s="341"/>
      <c r="H149" s="341"/>
    </row>
    <row r="150" spans="1:8" ht="18.75" x14ac:dyDescent="0.25">
      <c r="A150" s="341"/>
      <c r="B150" s="341"/>
      <c r="C150" s="341"/>
      <c r="D150" s="341"/>
      <c r="E150" s="341"/>
      <c r="F150" s="344"/>
      <c r="G150" s="341"/>
      <c r="H150" s="341"/>
    </row>
    <row r="151" spans="1:8" ht="18.75" x14ac:dyDescent="0.25">
      <c r="A151" s="341"/>
      <c r="B151" s="341"/>
      <c r="C151" s="341"/>
      <c r="D151" s="341"/>
      <c r="E151" s="341"/>
      <c r="F151" s="344"/>
      <c r="G151" s="341"/>
      <c r="H151" s="341"/>
    </row>
    <row r="152" spans="1:8" ht="18.75" x14ac:dyDescent="0.25">
      <c r="A152" s="341"/>
      <c r="B152" s="341"/>
      <c r="C152" s="341"/>
      <c r="D152" s="341"/>
      <c r="E152" s="341"/>
      <c r="F152" s="344"/>
      <c r="G152" s="341"/>
      <c r="H152" s="341"/>
    </row>
    <row r="153" spans="1:8" ht="18.75" x14ac:dyDescent="0.25">
      <c r="A153" s="341"/>
      <c r="B153" s="341"/>
      <c r="C153" s="341"/>
      <c r="D153" s="341"/>
      <c r="E153" s="341"/>
      <c r="F153" s="344"/>
      <c r="G153" s="341"/>
      <c r="H153" s="341"/>
    </row>
    <row r="250" spans="1:1" x14ac:dyDescent="0.3">
      <c r="A250" s="287">
        <v>5</v>
      </c>
    </row>
  </sheetData>
  <sheetProtection password="F258" sheet="1" formatColumns="0" formatRows="0" insertColumns="0" insertHyperlinks="0" deleteColumns="0" deleteRows="0" autoFilter="0" pivotTables="0"/>
  <mergeCells count="35">
    <mergeCell ref="B143:C143"/>
    <mergeCell ref="B144:C144"/>
    <mergeCell ref="A120:B121"/>
    <mergeCell ref="C123:D123"/>
    <mergeCell ref="A137:B138"/>
    <mergeCell ref="C140:D140"/>
    <mergeCell ref="B142:C142"/>
    <mergeCell ref="G142:H142"/>
    <mergeCell ref="C76:D76"/>
    <mergeCell ref="C83:H83"/>
    <mergeCell ref="C85:H85"/>
    <mergeCell ref="C86:H86"/>
    <mergeCell ref="F90:G90"/>
    <mergeCell ref="A100:B101"/>
    <mergeCell ref="A46:B47"/>
    <mergeCell ref="C60:C63"/>
    <mergeCell ref="D60:D63"/>
    <mergeCell ref="C64:C67"/>
    <mergeCell ref="D64:D67"/>
    <mergeCell ref="C68:C71"/>
    <mergeCell ref="D68:D71"/>
    <mergeCell ref="A70:B71"/>
    <mergeCell ref="D36:E36"/>
    <mergeCell ref="F36:G36"/>
    <mergeCell ref="A1:H7"/>
    <mergeCell ref="A8:H14"/>
    <mergeCell ref="A16:H16"/>
    <mergeCell ref="A17:H17"/>
    <mergeCell ref="B18:E18"/>
    <mergeCell ref="B21:H21"/>
    <mergeCell ref="B26:C26"/>
    <mergeCell ref="B27:C27"/>
    <mergeCell ref="C29:H29"/>
    <mergeCell ref="C31:H31"/>
    <mergeCell ref="C32:H32"/>
  </mergeCells>
  <conditionalFormatting sqref="D51">
    <cfRule type="cellIs" dxfId="2" priority="1" operator="greaterThan">
      <formula>0.02</formula>
    </cfRule>
  </conditionalFormatting>
  <conditionalFormatting sqref="H73">
    <cfRule type="cellIs" dxfId="1" priority="2" operator="greaterThan">
      <formula>0.02</formula>
    </cfRule>
  </conditionalFormatting>
  <conditionalFormatting sqref="D105">
    <cfRule type="cellIs" dxfId="0" priority="3" operator="greaterThan">
      <formula>0.02</formula>
    </cfRule>
  </conditionalFormatting>
  <pageMargins left="0.7" right="0.7" top="0.75" bottom="0.75" header="0.3" footer="0.3"/>
  <pageSetup scale="31" orientation="portrait" r:id="rId1"/>
  <headerFooter>
    <oddHeader>&amp;LVer 2</oddHeader>
    <oddFooter>&amp;LNQCL/ADDO/014&amp;CPage &amp;P of &amp;N&amp;R&amp;D &amp;T</oddFooter>
  </headerFooter>
  <rowBreaks count="1" manualBreakCount="1">
    <brk id="77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SST (UC)</vt:lpstr>
      <vt:lpstr>Pantoprazole Acid Stage</vt:lpstr>
      <vt:lpstr>Uniformity</vt:lpstr>
      <vt:lpstr>Pantoprazole Buffer stage</vt:lpstr>
      <vt:lpstr>SST (ASSAY)</vt:lpstr>
      <vt:lpstr>Pantoprazole  ASSAY</vt:lpstr>
      <vt:lpstr>'Pantoprazole  ASSAY'!Print_Area</vt:lpstr>
      <vt:lpstr>'Pantoprazole Acid Stage'!Print_Area</vt:lpstr>
      <vt:lpstr>'Pantoprazole Buffer stage'!Print_Area</vt:lpstr>
      <vt:lpstr>'SST (ASSAY)'!Print_Area</vt:lpstr>
      <vt:lpstr>'SST (UC)'!Print_Area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hp3500</cp:lastModifiedBy>
  <cp:lastPrinted>2016-08-10T12:03:49Z</cp:lastPrinted>
  <dcterms:created xsi:type="dcterms:W3CDTF">2005-07-05T10:19:27Z</dcterms:created>
  <dcterms:modified xsi:type="dcterms:W3CDTF">2016-08-10T12:05:50Z</dcterms:modified>
</cp:coreProperties>
</file>