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695" activeTab="5"/>
  </bookViews>
  <sheets>
    <sheet name="SST" sheetId="1" r:id="rId1"/>
    <sheet name="UoN" sheetId="2" r:id="rId2"/>
    <sheet name="Artovastatin 1" sheetId="3" r:id="rId3"/>
    <sheet name="Uniformity" sheetId="5" r:id="rId4"/>
    <sheet name="SST II" sheetId="6" r:id="rId5"/>
    <sheet name="UOC II" sheetId="7" r:id="rId6"/>
  </sheets>
  <definedNames>
    <definedName name="_xlnm.Print_Area" localSheetId="2">'Artovastatin 1'!$A$1:$I$125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32" i="7" l="1"/>
  <c r="B89" i="7" s="1"/>
  <c r="B91" i="7" s="1"/>
  <c r="B31" i="7"/>
  <c r="B34" i="7" s="1"/>
  <c r="F44" i="7" s="1"/>
  <c r="F45" i="7" s="1"/>
  <c r="C129" i="7"/>
  <c r="B125" i="7"/>
  <c r="F122" i="7"/>
  <c r="E122" i="7"/>
  <c r="F121" i="7"/>
  <c r="E121" i="7"/>
  <c r="F120" i="7"/>
  <c r="E120" i="7"/>
  <c r="F119" i="7"/>
  <c r="E119" i="7"/>
  <c r="F118" i="7"/>
  <c r="E118" i="7"/>
  <c r="F117" i="7"/>
  <c r="F124" i="7" s="1"/>
  <c r="E117" i="7"/>
  <c r="D110" i="7"/>
  <c r="D111" i="7" s="1"/>
  <c r="D109" i="7"/>
  <c r="B107" i="7"/>
  <c r="D106" i="7"/>
  <c r="F104" i="7"/>
  <c r="D104" i="7"/>
  <c r="G103" i="7"/>
  <c r="E103" i="7"/>
  <c r="G102" i="7"/>
  <c r="E102" i="7"/>
  <c r="G101" i="7"/>
  <c r="E101" i="7"/>
  <c r="G100" i="7"/>
  <c r="E100" i="7"/>
  <c r="D112" i="7" s="1"/>
  <c r="D113" i="7" s="1"/>
  <c r="B96" i="7"/>
  <c r="F106" i="7" s="1"/>
  <c r="B90" i="7"/>
  <c r="C74" i="7"/>
  <c r="B67" i="7"/>
  <c r="C56" i="7"/>
  <c r="B55" i="7"/>
  <c r="D48" i="7"/>
  <c r="B45" i="7"/>
  <c r="F42" i="7"/>
  <c r="D42" i="7"/>
  <c r="G41" i="7"/>
  <c r="E41" i="7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G104" i="7" l="1"/>
  <c r="F126" i="7"/>
  <c r="F46" i="7"/>
  <c r="G39" i="7"/>
  <c r="D107" i="7"/>
  <c r="D108" i="7" s="1"/>
  <c r="F107" i="7"/>
  <c r="F108" i="7" s="1"/>
  <c r="G129" i="7"/>
  <c r="F125" i="7"/>
  <c r="D49" i="7"/>
  <c r="D114" i="7"/>
  <c r="D44" i="7"/>
  <c r="D45" i="7" s="1"/>
  <c r="D46" i="7" s="1"/>
  <c r="E104" i="7"/>
  <c r="G38" i="7"/>
  <c r="G40" i="7"/>
  <c r="E39" i="7" l="1"/>
  <c r="E40" i="7"/>
  <c r="G42" i="7"/>
  <c r="E38" i="7"/>
  <c r="D50" i="7" l="1"/>
  <c r="E42" i="7"/>
  <c r="D52" i="7"/>
  <c r="E68" i="7" l="1"/>
  <c r="E63" i="7"/>
  <c r="E59" i="7"/>
  <c r="D51" i="7"/>
  <c r="E64" i="7"/>
  <c r="E60" i="7"/>
  <c r="E65" i="7"/>
  <c r="E61" i="7"/>
  <c r="E67" i="7"/>
  <c r="E66" i="7"/>
  <c r="E62" i="7"/>
  <c r="G62" i="7" l="1"/>
  <c r="E70" i="7"/>
  <c r="E71" i="7" s="1"/>
  <c r="G59" i="7"/>
  <c r="E72" i="7"/>
  <c r="G66" i="7"/>
  <c r="G60" i="7"/>
  <c r="G63" i="7"/>
  <c r="G67" i="7"/>
  <c r="G64" i="7"/>
  <c r="G61" i="7"/>
  <c r="G65" i="7"/>
  <c r="G68" i="7"/>
  <c r="F68" i="7"/>
  <c r="F96" i="3"/>
  <c r="D96" i="3"/>
  <c r="B85" i="3"/>
  <c r="B84" i="3"/>
  <c r="B87" i="3" s="1"/>
  <c r="B32" i="3"/>
  <c r="B34" i="3" s="1"/>
  <c r="F44" i="3" s="1"/>
  <c r="B31" i="3"/>
  <c r="B57" i="3"/>
  <c r="D49" i="5"/>
  <c r="C46" i="5"/>
  <c r="C45" i="5"/>
  <c r="D41" i="5"/>
  <c r="D40" i="5"/>
  <c r="D37" i="5"/>
  <c r="D36" i="5"/>
  <c r="D33" i="5"/>
  <c r="D32" i="5"/>
  <c r="D29" i="5"/>
  <c r="D28" i="5"/>
  <c r="D25" i="5"/>
  <c r="D24" i="5"/>
  <c r="C19" i="5"/>
  <c r="C120" i="3"/>
  <c r="B116" i="3"/>
  <c r="D100" i="3"/>
  <c r="B98" i="3"/>
  <c r="F95" i="3"/>
  <c r="D95" i="3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0" i="3"/>
  <c r="C129" i="2"/>
  <c r="B125" i="2"/>
  <c r="D109" i="2" s="1"/>
  <c r="F122" i="2"/>
  <c r="E122" i="2"/>
  <c r="F121" i="2"/>
  <c r="E121" i="2"/>
  <c r="F120" i="2"/>
  <c r="E120" i="2"/>
  <c r="F119" i="2"/>
  <c r="E119" i="2"/>
  <c r="F118" i="2"/>
  <c r="E118" i="2"/>
  <c r="F117" i="2"/>
  <c r="E117" i="2"/>
  <c r="B107" i="2"/>
  <c r="F104" i="2"/>
  <c r="D104" i="2"/>
  <c r="G103" i="2"/>
  <c r="E103" i="2"/>
  <c r="G102" i="2"/>
  <c r="E102" i="2"/>
  <c r="G101" i="2"/>
  <c r="E101" i="2"/>
  <c r="G100" i="2"/>
  <c r="E100" i="2"/>
  <c r="E104" i="2" s="1"/>
  <c r="B96" i="2"/>
  <c r="F106" i="2" s="1"/>
  <c r="B90" i="2"/>
  <c r="B91" i="2"/>
  <c r="C74" i="2"/>
  <c r="G68" i="2"/>
  <c r="F68" i="2"/>
  <c r="E68" i="2"/>
  <c r="G67" i="2"/>
  <c r="F67" i="2"/>
  <c r="E67" i="2"/>
  <c r="B67" i="2"/>
  <c r="C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59" i="7" l="1"/>
  <c r="F62" i="7"/>
  <c r="F64" i="7"/>
  <c r="F61" i="7"/>
  <c r="F67" i="7"/>
  <c r="F60" i="7"/>
  <c r="F65" i="7"/>
  <c r="F63" i="7"/>
  <c r="F66" i="7"/>
  <c r="C81" i="7"/>
  <c r="G72" i="7"/>
  <c r="G70" i="7"/>
  <c r="E39" i="2"/>
  <c r="G39" i="2"/>
  <c r="E38" i="2"/>
  <c r="E40" i="2"/>
  <c r="D101" i="3"/>
  <c r="D102" i="3" s="1"/>
  <c r="I92" i="3"/>
  <c r="D97" i="3"/>
  <c r="F97" i="3"/>
  <c r="F98" i="3" s="1"/>
  <c r="F99" i="3" s="1"/>
  <c r="G38" i="2"/>
  <c r="G40" i="2"/>
  <c r="D49" i="2"/>
  <c r="G104" i="2"/>
  <c r="F107" i="2"/>
  <c r="F108" i="2" s="1"/>
  <c r="D112" i="2"/>
  <c r="D113" i="2" s="1"/>
  <c r="F45" i="2"/>
  <c r="F46" i="2" s="1"/>
  <c r="F45" i="3"/>
  <c r="F46" i="3" s="1"/>
  <c r="D98" i="3"/>
  <c r="D99" i="3" s="1"/>
  <c r="B69" i="3"/>
  <c r="D49" i="3"/>
  <c r="D44" i="2"/>
  <c r="D45" i="2" s="1"/>
  <c r="D46" i="2" s="1"/>
  <c r="E93" i="3"/>
  <c r="D110" i="2"/>
  <c r="D111" i="2" s="1"/>
  <c r="F124" i="2"/>
  <c r="F126" i="2"/>
  <c r="D44" i="3"/>
  <c r="D45" i="3" s="1"/>
  <c r="E40" i="3" s="1"/>
  <c r="C50" i="5"/>
  <c r="D106" i="2"/>
  <c r="D107" i="2" s="1"/>
  <c r="D108" i="2" s="1"/>
  <c r="D114" i="2"/>
  <c r="D26" i="5"/>
  <c r="D30" i="5"/>
  <c r="D34" i="5"/>
  <c r="D38" i="5"/>
  <c r="D42" i="5"/>
  <c r="B49" i="5"/>
  <c r="D50" i="5"/>
  <c r="D27" i="5"/>
  <c r="D31" i="5"/>
  <c r="D35" i="5"/>
  <c r="D39" i="5"/>
  <c r="D43" i="5"/>
  <c r="C49" i="5"/>
  <c r="F70" i="7" l="1"/>
  <c r="F71" i="7" s="1"/>
  <c r="F72" i="7"/>
  <c r="C82" i="7"/>
  <c r="G71" i="7"/>
  <c r="C79" i="7"/>
  <c r="G74" i="7"/>
  <c r="E42" i="2"/>
  <c r="D50" i="2"/>
  <c r="G91" i="3"/>
  <c r="E92" i="3"/>
  <c r="E94" i="3"/>
  <c r="D52" i="2"/>
  <c r="G42" i="2"/>
  <c r="G38" i="3"/>
  <c r="G41" i="3"/>
  <c r="G40" i="3"/>
  <c r="G39" i="3"/>
  <c r="E91" i="3"/>
  <c r="G92" i="3"/>
  <c r="E41" i="3"/>
  <c r="G93" i="3"/>
  <c r="G94" i="3"/>
  <c r="F125" i="2"/>
  <c r="G129" i="2"/>
  <c r="D46" i="3"/>
  <c r="E38" i="3"/>
  <c r="E39" i="3"/>
  <c r="C83" i="7" l="1"/>
  <c r="D51" i="2"/>
  <c r="E65" i="2"/>
  <c r="E62" i="2"/>
  <c r="E61" i="2"/>
  <c r="E66" i="2"/>
  <c r="G66" i="2" s="1"/>
  <c r="E63" i="2"/>
  <c r="E60" i="2"/>
  <c r="E59" i="2"/>
  <c r="E64" i="2"/>
  <c r="E95" i="3"/>
  <c r="G42" i="3"/>
  <c r="D103" i="3"/>
  <c r="E111" i="3" s="1"/>
  <c r="F111" i="3" s="1"/>
  <c r="G95" i="3"/>
  <c r="D105" i="3"/>
  <c r="D50" i="3"/>
  <c r="E42" i="3"/>
  <c r="D52" i="3"/>
  <c r="G64" i="2" l="1"/>
  <c r="G59" i="2"/>
  <c r="E72" i="2"/>
  <c r="E70" i="2"/>
  <c r="F66" i="2" s="1"/>
  <c r="G61" i="2"/>
  <c r="G60" i="2"/>
  <c r="G62" i="2"/>
  <c r="G63" i="2"/>
  <c r="G65" i="2"/>
  <c r="E113" i="3"/>
  <c r="F113" i="3" s="1"/>
  <c r="E108" i="3"/>
  <c r="F108" i="3" s="1"/>
  <c r="D104" i="3"/>
  <c r="E110" i="3"/>
  <c r="F110" i="3" s="1"/>
  <c r="E109" i="3"/>
  <c r="F109" i="3" s="1"/>
  <c r="E112" i="3"/>
  <c r="F112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65" i="2" l="1"/>
  <c r="E71" i="2"/>
  <c r="G70" i="2"/>
  <c r="C81" i="2"/>
  <c r="G72" i="2"/>
  <c r="G71" i="2"/>
  <c r="F62" i="2"/>
  <c r="F61" i="2"/>
  <c r="F63" i="2"/>
  <c r="F60" i="2"/>
  <c r="F59" i="2"/>
  <c r="F64" i="2"/>
  <c r="E117" i="3"/>
  <c r="E115" i="3"/>
  <c r="E116" i="3" s="1"/>
  <c r="G74" i="3"/>
  <c r="G72" i="3"/>
  <c r="G73" i="3" s="1"/>
  <c r="H60" i="3"/>
  <c r="F117" i="3"/>
  <c r="F115" i="3"/>
  <c r="F70" i="2" l="1"/>
  <c r="F71" i="2" s="1"/>
  <c r="F72" i="2"/>
  <c r="C79" i="2"/>
  <c r="G74" i="2"/>
  <c r="C82" i="2"/>
  <c r="C83" i="2" s="1"/>
  <c r="G120" i="3"/>
  <c r="F116" i="3"/>
  <c r="H74" i="3"/>
  <c r="H72" i="3"/>
  <c r="H73" i="3" l="1"/>
  <c r="G76" i="3"/>
</calcChain>
</file>

<file path=xl/sharedStrings.xml><?xml version="1.0" encoding="utf-8"?>
<sst xmlns="http://schemas.openxmlformats.org/spreadsheetml/2006/main" count="597" uniqueCount="152">
  <si>
    <t>HPLC System Suitability Report</t>
  </si>
  <si>
    <t>Analysis Data</t>
  </si>
  <si>
    <t>Assay</t>
  </si>
  <si>
    <t>Sample(s)</t>
  </si>
  <si>
    <t>Reference Substance:</t>
  </si>
  <si>
    <t>MYDAWA ATORVASTATIN 20 MG TABLETS</t>
  </si>
  <si>
    <t>% age Purity:</t>
  </si>
  <si>
    <t>NDQD2016061206</t>
  </si>
  <si>
    <t>Weight (mg):</t>
  </si>
  <si>
    <t>Atorvastatin</t>
  </si>
  <si>
    <t>Standard Conc (mg/mL):</t>
  </si>
  <si>
    <t>Each tablets contains Atorvastatin calcium 20 mg</t>
  </si>
  <si>
    <t>2016-06-23 14:04:06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</si>
  <si>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</si>
  <si>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</si>
  <si>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</si>
  <si>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</si>
  <si>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</si>
  <si>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</si>
  <si>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</si>
  <si>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</si>
  <si>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</si>
  <si>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</si>
  <si>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</si>
  <si>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</si>
  <si>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</si>
  <si>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</si>
  <si>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</si>
  <si>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</si>
  <si>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</si>
  <si>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</si>
  <si>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</si>
  <si>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</si>
  <si>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</si>
  <si>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</si>
  <si>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</si>
  <si>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</si>
  <si>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</si>
  <si>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</si>
  <si>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</si>
  <si>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</si>
  <si>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</si>
  <si>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</si>
  <si>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</si>
  <si>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</si>
  <si>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</si>
  <si>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</si>
  <si>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</si>
  <si>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</si>
  <si>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</si>
  <si>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</si>
  <si>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</si>
  <si>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</si>
  <si>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</si>
  <si>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</si>
  <si>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</si>
  <si>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</si>
  <si>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</si>
  <si>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</si>
  <si>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</si>
  <si>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</si>
  <si>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</si>
  <si>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</si>
  <si>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</si>
  <si>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</si>
  <si>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</si>
  <si>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</si>
  <si>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</si>
  <si>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</si>
  <si>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</si>
  <si>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</si>
  <si>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</si>
  <si>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</si>
  <si>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</si>
  <si>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</si>
  <si>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</si>
  <si>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</si>
  <si>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</si>
  <si>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</si>
  <si>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</si>
  <si>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</si>
  <si>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</si>
  <si>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</si>
  <si>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</si>
  <si>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</si>
  <si>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</si>
  <si>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</si>
  <si>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</si>
  <si>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</si>
  <si>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</si>
  <si>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</si>
  <si>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</si>
  <si>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</si>
  <si>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</si>
  <si>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</si>
  <si>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</si>
  <si>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</si>
  <si>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</si>
  <si>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</si>
  <si>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</si>
  <si>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</si>
  <si>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</si>
  <si>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</si>
  <si>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</si>
  <si>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</si>
  <si>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</si>
  <si>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</si>
  <si>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</si>
  <si>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</si>
  <si>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</si>
  <si>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</si>
  <si>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</si>
  <si>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</si>
  <si>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</si>
  <si>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</si>
  <si>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</si>
  <si>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</si>
  <si>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</si>
  <si>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</si>
  <si>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</si>
  <si>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</si>
  <si>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</si>
  <si>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</si>
  <si>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</si>
  <si>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</si>
  <si>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</si>
  <si>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</si>
  <si>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</si>
  <si>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</si>
  <si>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</si>
  <si>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</si>
  <si>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</si>
  <si>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</si>
  <si>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</si>
  <si>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</si>
  <si>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</si>
  <si>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</si>
  <si>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</si>
  <si>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</si>
  <si>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</si>
  <si>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</si>
  <si>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</si>
  <si>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</si>
  <si>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</si>
  <si>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</si>
  <si>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A73 1</t>
  </si>
  <si>
    <t>Artovastatin Calcium</t>
  </si>
  <si>
    <t>My Dawa Artovastatin 20mg</t>
  </si>
  <si>
    <t>Artovastatin</t>
  </si>
  <si>
    <t>20mg Artovastatin</t>
  </si>
  <si>
    <t>Each film coated tablets contains Atorvastatin calcium equivalent to Atorvastatin 20 mg</t>
  </si>
  <si>
    <t>ATOVASTATIN 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</si>
</sst>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dd\-mmm\-yyyy"/>
    <numFmt numFmtId="172" formatCode="0.0\ &quot;mg&quot;"/>
    <numFmt numFmtId="173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7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71" fontId="10" fillId="3" borderId="0" xfId="0" applyNumberFormat="1" applyFont="1" applyFill="1" applyAlignment="1" applyProtection="1">
      <alignment horizontal="center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6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22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12" fillId="2" borderId="37" xfId="0" applyFont="1" applyFill="1" applyBorder="1"/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36" xfId="0" applyFont="1" applyFill="1" applyBorder="1"/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2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3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70" fontId="11" fillId="3" borderId="33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/>
    </xf>
    <xf numFmtId="10" fontId="8" fillId="2" borderId="59" xfId="0" applyNumberFormat="1" applyFont="1" applyFill="1" applyBorder="1" applyAlignment="1">
      <alignment horizontal="center" vertical="center"/>
    </xf>
    <xf numFmtId="1" fontId="11" fillId="3" borderId="14" xfId="0" applyNumberFormat="1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8" fillId="2" borderId="16" xfId="0" applyNumberFormat="1" applyFont="1" applyFill="1" applyBorder="1" applyAlignment="1">
      <alignment horizontal="center" vertical="center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43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/>
    </xf>
    <xf numFmtId="2" fontId="10" fillId="2" borderId="43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60" xfId="0" applyFont="1" applyFill="1" applyBorder="1" applyAlignment="1">
      <alignment horizontal="right"/>
    </xf>
    <xf numFmtId="10" fontId="11" fillId="7" borderId="24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7" borderId="6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1" fillId="3" borderId="25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62" xfId="0" applyNumberFormat="1" applyFont="1" applyFill="1" applyBorder="1" applyAlignment="1">
      <alignment horizontal="center"/>
    </xf>
    <xf numFmtId="1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8" fillId="2" borderId="63" xfId="0" applyFont="1" applyFill="1" applyBorder="1" applyAlignment="1">
      <alignment horizontal="right"/>
    </xf>
    <xf numFmtId="0" fontId="11" fillId="3" borderId="49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170" fontId="8" fillId="6" borderId="44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3" xfId="0" applyNumberFormat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1" fillId="3" borderId="23" xfId="0" applyNumberFormat="1" applyFont="1" applyFill="1" applyBorder="1" applyAlignment="1" applyProtection="1">
      <alignment horizontal="center"/>
      <protection locked="0"/>
    </xf>
    <xf numFmtId="10" fontId="8" fillId="2" borderId="19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8" fillId="2" borderId="27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/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37" xfId="0" applyNumberFormat="1" applyFont="1" applyFill="1" applyBorder="1" applyAlignment="1">
      <alignment horizontal="center"/>
    </xf>
    <xf numFmtId="170" fontId="8" fillId="2" borderId="59" xfId="0" applyNumberFormat="1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10" fontId="11" fillId="6" borderId="64" xfId="0" applyNumberFormat="1" applyFont="1" applyFill="1" applyBorder="1" applyAlignment="1">
      <alignment horizontal="center"/>
    </xf>
    <xf numFmtId="170" fontId="8" fillId="2" borderId="18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26" xfId="0" applyNumberFormat="1" applyFont="1" applyFill="1" applyBorder="1" applyAlignment="1">
      <alignment horizontal="center"/>
    </xf>
    <xf numFmtId="2" fontId="11" fillId="7" borderId="24" xfId="0" applyNumberFormat="1" applyFont="1" applyFill="1" applyBorder="1" applyAlignment="1">
      <alignment horizontal="center"/>
    </xf>
    <xf numFmtId="2" fontId="11" fillId="7" borderId="44" xfId="0" applyNumberFormat="1" applyFont="1" applyFill="1" applyBorder="1" applyAlignment="1">
      <alignment horizontal="center"/>
    </xf>
    <xf numFmtId="0" fontId="10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3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8" xfId="0" applyNumberFormat="1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right" vertical="center"/>
    </xf>
    <xf numFmtId="170" fontId="6" fillId="2" borderId="58" xfId="0" applyNumberFormat="1" applyFont="1" applyFill="1" applyBorder="1" applyAlignment="1">
      <alignment horizontal="center" vertical="center"/>
    </xf>
    <xf numFmtId="164" fontId="5" fillId="2" borderId="58" xfId="0" applyNumberFormat="1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wrapText="1"/>
    </xf>
    <xf numFmtId="164" fontId="5" fillId="2" borderId="58" xfId="0" applyNumberFormat="1" applyFont="1" applyFill="1" applyBorder="1" applyAlignment="1">
      <alignment horizontal="center" wrapText="1"/>
    </xf>
    <xf numFmtId="10" fontId="6" fillId="2" borderId="37" xfId="0" applyNumberFormat="1" applyFont="1" applyFill="1" applyBorder="1" applyAlignment="1">
      <alignment horizontal="center"/>
    </xf>
    <xf numFmtId="10" fontId="6" fillId="2" borderId="59" xfId="0" applyNumberFormat="1" applyFont="1" applyFill="1" applyBorder="1" applyAlignment="1">
      <alignment horizontal="center"/>
    </xf>
    <xf numFmtId="10" fontId="6" fillId="2" borderId="36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58" xfId="0" applyFont="1" applyFill="1" applyBorder="1" applyAlignment="1">
      <alignment horizontal="center" vertical="center"/>
    </xf>
    <xf numFmtId="165" fontId="5" fillId="2" borderId="32" xfId="0" applyNumberFormat="1" applyFont="1" applyFill="1" applyBorder="1" applyAlignment="1">
      <alignment horizontal="center"/>
    </xf>
    <xf numFmtId="165" fontId="5" fillId="2" borderId="34" xfId="0" applyNumberFormat="1" applyFont="1" applyFill="1" applyBorder="1" applyAlignment="1">
      <alignment horizontal="center"/>
    </xf>
    <xf numFmtId="2" fontId="6" fillId="3" borderId="59" xfId="0" applyNumberFormat="1" applyFont="1" applyFill="1" applyBorder="1" applyProtection="1">
      <protection locked="0"/>
    </xf>
    <xf numFmtId="2" fontId="6" fillId="3" borderId="36" xfId="0" applyNumberFormat="1" applyFont="1" applyFill="1" applyBorder="1" applyProtection="1">
      <protection locked="0"/>
    </xf>
    <xf numFmtId="173" fontId="6" fillId="2" borderId="0" xfId="0" applyNumberFormat="1" applyFont="1" applyFill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5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10" fontId="18" fillId="2" borderId="59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 applyProtection="1">
      <alignment horizontal="center" vertical="center"/>
      <protection locked="0"/>
    </xf>
    <xf numFmtId="2" fontId="11" fillId="3" borderId="59" xfId="0" applyNumberFormat="1" applyFont="1" applyFill="1" applyBorder="1" applyAlignment="1" applyProtection="1">
      <alignment horizontal="center" vertical="center"/>
      <protection locked="0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4" fillId="2" borderId="57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170" fontId="5" fillId="2" borderId="37" xfId="0" applyNumberFormat="1" applyFont="1" applyFill="1" applyBorder="1" applyAlignment="1">
      <alignment horizontal="center" vertical="center"/>
    </xf>
    <xf numFmtId="170" fontId="5" fillId="2" borderId="3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4" xfId="0" applyFont="1" applyFill="1" applyBorder="1" applyAlignment="1">
      <alignment horizontal="center" wrapText="1"/>
    </xf>
    <xf numFmtId="0" fontId="22" fillId="2" borderId="55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8" fillId="2" borderId="0" xfId="1" applyFont="1" applyFill="1"/>
    <xf numFmtId="0" fontId="14" fillId="2" borderId="54" xfId="1" applyFont="1" applyFill="1" applyBorder="1" applyAlignment="1">
      <alignment horizontal="center"/>
    </xf>
    <xf numFmtId="0" fontId="14" fillId="2" borderId="5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66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/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4" fillId="2" borderId="54" xfId="1" applyFont="1" applyFill="1" applyBorder="1" applyAlignment="1">
      <alignment horizontal="left" vertical="center" wrapText="1"/>
    </xf>
    <xf numFmtId="0" fontId="14" fillId="2" borderId="55" xfId="1" applyFont="1" applyFill="1" applyBorder="1" applyAlignment="1">
      <alignment horizontal="left" vertical="center" wrapText="1"/>
    </xf>
    <xf numFmtId="0" fontId="14" fillId="2" borderId="57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2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9" fillId="2" borderId="56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11" fillId="3" borderId="21" xfId="1" applyFont="1" applyFill="1" applyBorder="1" applyAlignment="1" applyProtection="1">
      <alignment horizontal="center"/>
      <protection locked="0"/>
    </xf>
    <xf numFmtId="168" fontId="8" fillId="2" borderId="18" xfId="1" applyNumberFormat="1" applyFont="1" applyFill="1" applyBorder="1" applyAlignment="1">
      <alignment horizontal="center"/>
    </xf>
    <xf numFmtId="168" fontId="8" fillId="2" borderId="19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23" xfId="1" applyNumberFormat="1" applyFont="1" applyFill="1" applyBorder="1" applyAlignment="1">
      <alignment horizontal="center"/>
    </xf>
    <xf numFmtId="168" fontId="8" fillId="2" borderId="15" xfId="1" applyNumberFormat="1" applyFont="1" applyFill="1" applyBorder="1" applyAlignment="1">
      <alignment horizontal="center"/>
    </xf>
    <xf numFmtId="0" fontId="8" fillId="2" borderId="24" xfId="1" applyFont="1" applyFill="1" applyBorder="1" applyAlignment="1">
      <alignment horizontal="center"/>
    </xf>
    <xf numFmtId="0" fontId="11" fillId="3" borderId="25" xfId="1" applyFont="1" applyFill="1" applyBorder="1" applyAlignment="1" applyProtection="1">
      <alignment horizontal="center"/>
      <protection locked="0"/>
    </xf>
    <xf numFmtId="168" fontId="8" fillId="2" borderId="26" xfId="1" applyNumberFormat="1" applyFont="1" applyFill="1" applyBorder="1" applyAlignment="1">
      <alignment horizontal="center"/>
    </xf>
    <xf numFmtId="168" fontId="8" fillId="2" borderId="27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right"/>
    </xf>
    <xf numFmtId="1" fontId="9" fillId="6" borderId="28" xfId="1" applyNumberFormat="1" applyFont="1" applyFill="1" applyBorder="1" applyAlignment="1">
      <alignment horizontal="center"/>
    </xf>
    <xf numFmtId="168" fontId="9" fillId="6" borderId="29" xfId="1" applyNumberFormat="1" applyFont="1" applyFill="1" applyBorder="1" applyAlignment="1">
      <alignment horizontal="center"/>
    </xf>
    <xf numFmtId="168" fontId="9" fillId="6" borderId="30" xfId="1" applyNumberFormat="1" applyFont="1" applyFill="1" applyBorder="1" applyAlignment="1">
      <alignment horizontal="center"/>
    </xf>
    <xf numFmtId="0" fontId="8" fillId="2" borderId="31" xfId="1" applyFont="1" applyFill="1" applyBorder="1" applyAlignment="1">
      <alignment horizontal="right"/>
    </xf>
    <xf numFmtId="0" fontId="11" fillId="3" borderId="32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3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30" xfId="1" applyFont="1" applyFill="1" applyBorder="1" applyAlignment="1">
      <alignment horizontal="center"/>
    </xf>
    <xf numFmtId="2" fontId="8" fillId="7" borderId="3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6" xfId="1" applyFont="1" applyFill="1" applyBorder="1" applyAlignment="1">
      <alignment horizontal="left" vertical="center" wrapText="1"/>
    </xf>
    <xf numFmtId="2" fontId="8" fillId="6" borderId="34" xfId="1" applyNumberFormat="1" applyFont="1" applyFill="1" applyBorder="1" applyAlignment="1">
      <alignment horizontal="center"/>
    </xf>
    <xf numFmtId="0" fontId="14" fillId="2" borderId="38" xfId="1" applyFont="1" applyFill="1" applyBorder="1" applyAlignment="1">
      <alignment horizontal="left" vertical="center" wrapText="1"/>
    </xf>
    <xf numFmtId="0" fontId="14" fillId="2" borderId="43" xfId="1" applyFont="1" applyFill="1" applyBorder="1" applyAlignment="1">
      <alignment horizontal="left" vertical="center" wrapText="1"/>
    </xf>
    <xf numFmtId="0" fontId="8" fillId="2" borderId="35" xfId="1" applyFont="1" applyFill="1" applyBorder="1" applyAlignment="1">
      <alignment horizontal="right"/>
    </xf>
    <xf numFmtId="0" fontId="11" fillId="3" borderId="33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168" fontId="9" fillId="7" borderId="37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3" xfId="1" applyNumberFormat="1" applyFont="1" applyFill="1" applyBorder="1" applyAlignment="1">
      <alignment horizontal="center"/>
    </xf>
    <xf numFmtId="0" fontId="8" fillId="2" borderId="38" xfId="1" applyFont="1" applyFill="1" applyBorder="1" applyAlignment="1">
      <alignment horizontal="right"/>
    </xf>
    <xf numFmtId="0" fontId="8" fillId="7" borderId="36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9" fillId="2" borderId="39" xfId="1" applyFont="1" applyFill="1" applyBorder="1" applyAlignment="1">
      <alignment horizontal="center"/>
    </xf>
    <xf numFmtId="0" fontId="9" fillId="7" borderId="40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41" xfId="1" applyFont="1" applyFill="1" applyBorder="1" applyAlignment="1">
      <alignment horizontal="center" wrapText="1"/>
    </xf>
    <xf numFmtId="0" fontId="9" fillId="7" borderId="16" xfId="1" applyFont="1" applyFill="1" applyBorder="1" applyAlignment="1">
      <alignment horizontal="center" wrapText="1"/>
    </xf>
    <xf numFmtId="0" fontId="8" fillId="2" borderId="21" xfId="1" applyFont="1" applyFill="1" applyBorder="1" applyAlignment="1">
      <alignment horizontal="center"/>
    </xf>
    <xf numFmtId="0" fontId="10" fillId="3" borderId="4" xfId="1" applyFont="1" applyFill="1" applyBorder="1" applyAlignment="1" applyProtection="1">
      <alignment horizontal="center" wrapText="1"/>
      <protection locked="0"/>
    </xf>
    <xf numFmtId="2" fontId="8" fillId="2" borderId="18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20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0" fillId="3" borderId="3" xfId="1" applyFont="1" applyFill="1" applyBorder="1" applyAlignment="1" applyProtection="1">
      <alignment horizontal="center" wrapText="1"/>
      <protection locked="0"/>
    </xf>
    <xf numFmtId="2" fontId="8" fillId="2" borderId="23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0" fontId="14" fillId="2" borderId="10" xfId="1" applyFont="1" applyFill="1" applyBorder="1" applyAlignment="1">
      <alignment horizontal="left" vertical="center" wrapText="1"/>
    </xf>
    <xf numFmtId="0" fontId="8" fillId="2" borderId="38" xfId="1" applyFont="1" applyFill="1" applyBorder="1" applyAlignment="1">
      <alignment horizontal="center"/>
    </xf>
    <xf numFmtId="0" fontId="10" fillId="3" borderId="42" xfId="1" applyFont="1" applyFill="1" applyBorder="1" applyAlignment="1" applyProtection="1">
      <alignment horizontal="center" wrapText="1"/>
      <protection locked="0"/>
    </xf>
    <xf numFmtId="2" fontId="8" fillId="2" borderId="29" xfId="1" applyNumberFormat="1" applyFont="1" applyFill="1" applyBorder="1" applyAlignment="1">
      <alignment horizontal="center"/>
    </xf>
    <xf numFmtId="2" fontId="8" fillId="2" borderId="42" xfId="1" applyNumberFormat="1" applyFont="1" applyFill="1" applyBorder="1" applyAlignment="1">
      <alignment horizontal="center"/>
    </xf>
    <xf numFmtId="2" fontId="8" fillId="2" borderId="43" xfId="1" applyNumberFormat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22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44" xfId="1" applyNumberFormat="1" applyFont="1" applyFill="1" applyBorder="1" applyAlignment="1">
      <alignment horizontal="center"/>
    </xf>
    <xf numFmtId="2" fontId="11" fillId="5" borderId="44" xfId="1" applyNumberFormat="1" applyFont="1" applyFill="1" applyBorder="1" applyAlignment="1">
      <alignment horizontal="center"/>
    </xf>
    <xf numFmtId="10" fontId="9" fillId="6" borderId="44" xfId="1" applyNumberFormat="1" applyFont="1" applyFill="1" applyBorder="1" applyAlignment="1">
      <alignment horizontal="center"/>
    </xf>
    <xf numFmtId="10" fontId="11" fillId="6" borderId="44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2" fontId="9" fillId="5" borderId="45" xfId="1" applyNumberFormat="1" applyFont="1" applyFill="1" applyBorder="1" applyAlignment="1">
      <alignment horizontal="center"/>
    </xf>
    <xf numFmtId="2" fontId="11" fillId="5" borderId="45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69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53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0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54" xfId="1" applyFont="1" applyFill="1" applyBorder="1" applyAlignment="1">
      <alignment horizontal="justify" vertical="center" wrapText="1"/>
    </xf>
    <xf numFmtId="0" fontId="14" fillId="2" borderId="55" xfId="1" applyFont="1" applyFill="1" applyBorder="1" applyAlignment="1">
      <alignment horizontal="justify" vertical="center" wrapText="1"/>
    </xf>
    <xf numFmtId="0" fontId="14" fillId="2" borderId="57" xfId="1" applyFont="1" applyFill="1" applyBorder="1" applyAlignment="1">
      <alignment horizontal="justify" vertical="center" wrapText="1"/>
    </xf>
    <xf numFmtId="0" fontId="15" fillId="2" borderId="0" xfId="1" applyFont="1" applyFill="1"/>
    <xf numFmtId="0" fontId="11" fillId="3" borderId="16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11" fillId="3" borderId="22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0" fontId="11" fillId="3" borderId="47" xfId="1" applyFont="1" applyFill="1" applyBorder="1" applyAlignment="1" applyProtection="1">
      <alignment horizontal="center"/>
      <protection locked="0"/>
    </xf>
    <xf numFmtId="168" fontId="8" fillId="2" borderId="3" xfId="1" applyNumberFormat="1" applyFont="1" applyFill="1" applyBorder="1" applyAlignment="1">
      <alignment horizontal="center"/>
    </xf>
    <xf numFmtId="168" fontId="11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1" fillId="3" borderId="7" xfId="1" applyNumberFormat="1" applyFont="1" applyFill="1" applyBorder="1" applyAlignment="1" applyProtection="1">
      <alignment horizontal="center"/>
      <protection locked="0"/>
    </xf>
    <xf numFmtId="168" fontId="9" fillId="6" borderId="48" xfId="1" applyNumberFormat="1" applyFont="1" applyFill="1" applyBorder="1" applyAlignment="1">
      <alignment horizontal="center"/>
    </xf>
    <xf numFmtId="168" fontId="9" fillId="6" borderId="36" xfId="1" applyNumberFormat="1" applyFont="1" applyFill="1" applyBorder="1" applyAlignment="1">
      <alignment horizontal="center"/>
    </xf>
    <xf numFmtId="0" fontId="11" fillId="3" borderId="49" xfId="1" applyFont="1" applyFill="1" applyBorder="1" applyAlignment="1" applyProtection="1">
      <alignment horizontal="center"/>
      <protection locked="0"/>
    </xf>
    <xf numFmtId="2" fontId="8" fillId="6" borderId="44" xfId="1" applyNumberFormat="1" applyFont="1" applyFill="1" applyBorder="1" applyAlignment="1">
      <alignment horizontal="center"/>
    </xf>
    <xf numFmtId="2" fontId="8" fillId="7" borderId="44" xfId="1" applyNumberFormat="1" applyFont="1" applyFill="1" applyBorder="1" applyAlignment="1">
      <alignment horizontal="center"/>
    </xf>
    <xf numFmtId="0" fontId="8" fillId="2" borderId="53" xfId="1" applyFont="1" applyFill="1" applyBorder="1" applyAlignment="1">
      <alignment horizontal="right"/>
    </xf>
    <xf numFmtId="170" fontId="8" fillId="7" borderId="44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8" fillId="2" borderId="50" xfId="1" applyFont="1" applyFill="1" applyBorder="1" applyAlignment="1">
      <alignment horizontal="right"/>
    </xf>
    <xf numFmtId="2" fontId="8" fillId="7" borderId="19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68" fontId="9" fillId="7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10" fontId="9" fillId="6" borderId="33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9" fillId="7" borderId="34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41" xfId="1" applyFont="1" applyFill="1" applyBorder="1"/>
    <xf numFmtId="0" fontId="9" fillId="2" borderId="16" xfId="1" applyFont="1" applyFill="1" applyBorder="1" applyAlignment="1">
      <alignment horizontal="center" wrapText="1"/>
    </xf>
    <xf numFmtId="168" fontId="11" fillId="3" borderId="23" xfId="1" applyNumberFormat="1" applyFont="1" applyFill="1" applyBorder="1" applyAlignment="1" applyProtection="1">
      <alignment horizontal="center"/>
      <protection locked="0"/>
    </xf>
    <xf numFmtId="10" fontId="8" fillId="2" borderId="19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/>
    </xf>
    <xf numFmtId="168" fontId="11" fillId="3" borderId="26" xfId="1" applyNumberFormat="1" applyFont="1" applyFill="1" applyBorder="1" applyAlignment="1" applyProtection="1">
      <alignment horizontal="center"/>
      <protection locked="0"/>
    </xf>
    <xf numFmtId="2" fontId="8" fillId="2" borderId="26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1" fillId="7" borderId="44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8" xfId="1" applyFont="1" applyFill="1" applyBorder="1"/>
    <xf numFmtId="0" fontId="8" fillId="2" borderId="51" xfId="1" applyFont="1" applyFill="1" applyBorder="1" applyAlignment="1">
      <alignment horizontal="center"/>
    </xf>
    <xf numFmtId="0" fontId="8" fillId="2" borderId="52" xfId="1" applyFont="1" applyFill="1" applyBorder="1" applyAlignment="1">
      <alignment horizontal="right"/>
    </xf>
    <xf numFmtId="0" fontId="11" fillId="7" borderId="34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</cellXfs>
  <cellStyles count="2">
    <cellStyle name="Normal" xfId="0" builtinId="0"/>
    <cellStyle name="Normal 2" xfId="1"/>
  </cellStyles>
  <dxfs count="3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21267891</v>
      </c>
      <c r="C24" s="18">
        <v>3867.3</v>
      </c>
      <c r="D24" s="19">
        <v>1.2</v>
      </c>
      <c r="E24" s="20">
        <v>2.7</v>
      </c>
    </row>
    <row r="25" spans="1:6" ht="16.5" customHeight="1" x14ac:dyDescent="0.3">
      <c r="A25" s="17">
        <v>2</v>
      </c>
      <c r="B25" s="18">
        <v>21057974</v>
      </c>
      <c r="C25" s="18">
        <v>3861.2</v>
      </c>
      <c r="D25" s="19">
        <v>1.2</v>
      </c>
      <c r="E25" s="19">
        <v>2.7</v>
      </c>
    </row>
    <row r="26" spans="1:6" ht="16.5" customHeight="1" x14ac:dyDescent="0.3">
      <c r="A26" s="17">
        <v>3</v>
      </c>
      <c r="B26" s="18">
        <v>21435102</v>
      </c>
      <c r="C26" s="18">
        <v>3840</v>
      </c>
      <c r="D26" s="19">
        <v>1.2</v>
      </c>
      <c r="E26" s="19">
        <v>2.7</v>
      </c>
    </row>
    <row r="27" spans="1:6" ht="16.5" customHeight="1" x14ac:dyDescent="0.3">
      <c r="A27" s="17">
        <v>4</v>
      </c>
      <c r="B27" s="18">
        <v>21614059</v>
      </c>
      <c r="C27" s="18">
        <v>3839.6</v>
      </c>
      <c r="D27" s="19">
        <v>1.2</v>
      </c>
      <c r="E27" s="19">
        <v>2.7</v>
      </c>
    </row>
    <row r="28" spans="1:6" ht="16.5" customHeight="1" x14ac:dyDescent="0.3">
      <c r="A28" s="17">
        <v>5</v>
      </c>
      <c r="B28" s="18">
        <v>21815585</v>
      </c>
      <c r="C28" s="18">
        <v>3833.3</v>
      </c>
      <c r="D28" s="19">
        <v>1.2</v>
      </c>
      <c r="E28" s="19">
        <v>2.7</v>
      </c>
    </row>
    <row r="29" spans="1:6" ht="16.5" customHeight="1" x14ac:dyDescent="0.3">
      <c r="A29" s="17">
        <v>6</v>
      </c>
      <c r="B29" s="21">
        <v>21819791</v>
      </c>
      <c r="C29" s="21">
        <v>3839.5</v>
      </c>
      <c r="D29" s="22">
        <v>1.2</v>
      </c>
      <c r="E29" s="22">
        <v>2.7</v>
      </c>
    </row>
    <row r="30" spans="1:6" ht="16.5" customHeight="1" x14ac:dyDescent="0.3">
      <c r="A30" s="23" t="s">
        <v>18</v>
      </c>
      <c r="B30" s="24">
        <f>AVERAGE(B24:B29)</f>
        <v>21501733.666666668</v>
      </c>
      <c r="C30" s="25">
        <f>AVERAGE(C24:C29)</f>
        <v>3846.8166666666671</v>
      </c>
      <c r="D30" s="26">
        <f>AVERAGE(D24:D29)</f>
        <v>1.2</v>
      </c>
      <c r="E30" s="26">
        <f>AVERAGE(E24:E29)</f>
        <v>2.6999999999999997</v>
      </c>
    </row>
    <row r="31" spans="1:6" ht="16.5" customHeight="1" x14ac:dyDescent="0.3">
      <c r="A31" s="27" t="s">
        <v>19</v>
      </c>
      <c r="B31" s="28">
        <f>(STDEV(B24:B29)/B30)</f>
        <v>1.4233613010072381E-2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26</v>
      </c>
      <c r="C59" s="46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68" zoomScale="60" zoomScaleNormal="70" workbookViewId="0">
      <selection activeCell="D68" sqref="D68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83" t="s">
        <v>31</v>
      </c>
      <c r="B1" s="483"/>
      <c r="C1" s="483"/>
      <c r="D1" s="483"/>
      <c r="E1" s="483"/>
      <c r="F1" s="483"/>
      <c r="G1" s="483"/>
    </row>
    <row r="2" spans="1:7" x14ac:dyDescent="0.2">
      <c r="A2" s="483"/>
      <c r="B2" s="483"/>
      <c r="C2" s="483"/>
      <c r="D2" s="483"/>
      <c r="E2" s="483"/>
      <c r="F2" s="483"/>
      <c r="G2" s="483"/>
    </row>
    <row r="3" spans="1:7" x14ac:dyDescent="0.2">
      <c r="A3" s="483"/>
      <c r="B3" s="483"/>
      <c r="C3" s="483"/>
      <c r="D3" s="483"/>
      <c r="E3" s="483"/>
      <c r="F3" s="483"/>
      <c r="G3" s="483"/>
    </row>
    <row r="4" spans="1:7" x14ac:dyDescent="0.2">
      <c r="A4" s="483"/>
      <c r="B4" s="483"/>
      <c r="C4" s="483"/>
      <c r="D4" s="483"/>
      <c r="E4" s="483"/>
      <c r="F4" s="483"/>
      <c r="G4" s="483"/>
    </row>
    <row r="5" spans="1:7" x14ac:dyDescent="0.2">
      <c r="A5" s="483"/>
      <c r="B5" s="483"/>
      <c r="C5" s="483"/>
      <c r="D5" s="483"/>
      <c r="E5" s="483"/>
      <c r="F5" s="483"/>
      <c r="G5" s="483"/>
    </row>
    <row r="6" spans="1:7" x14ac:dyDescent="0.2">
      <c r="A6" s="483"/>
      <c r="B6" s="483"/>
      <c r="C6" s="483"/>
      <c r="D6" s="483"/>
      <c r="E6" s="483"/>
      <c r="F6" s="483"/>
      <c r="G6" s="483"/>
    </row>
    <row r="7" spans="1:7" x14ac:dyDescent="0.2">
      <c r="A7" s="483"/>
      <c r="B7" s="483"/>
      <c r="C7" s="483"/>
      <c r="D7" s="483"/>
      <c r="E7" s="483"/>
      <c r="F7" s="483"/>
      <c r="G7" s="483"/>
    </row>
    <row r="8" spans="1:7" x14ac:dyDescent="0.2">
      <c r="A8" s="484" t="s">
        <v>32</v>
      </c>
      <c r="B8" s="484"/>
      <c r="C8" s="484"/>
      <c r="D8" s="484"/>
      <c r="E8" s="484"/>
      <c r="F8" s="484"/>
      <c r="G8" s="484"/>
    </row>
    <row r="9" spans="1:7" x14ac:dyDescent="0.2">
      <c r="A9" s="484"/>
      <c r="B9" s="484"/>
      <c r="C9" s="484"/>
      <c r="D9" s="484"/>
      <c r="E9" s="484"/>
      <c r="F9" s="484"/>
      <c r="G9" s="484"/>
    </row>
    <row r="10" spans="1:7" x14ac:dyDescent="0.2">
      <c r="A10" s="484"/>
      <c r="B10" s="484"/>
      <c r="C10" s="484"/>
      <c r="D10" s="484"/>
      <c r="E10" s="484"/>
      <c r="F10" s="484"/>
      <c r="G10" s="484"/>
    </row>
    <row r="11" spans="1:7" x14ac:dyDescent="0.2">
      <c r="A11" s="484"/>
      <c r="B11" s="484"/>
      <c r="C11" s="484"/>
      <c r="D11" s="484"/>
      <c r="E11" s="484"/>
      <c r="F11" s="484"/>
      <c r="G11" s="484"/>
    </row>
    <row r="12" spans="1:7" x14ac:dyDescent="0.2">
      <c r="A12" s="484"/>
      <c r="B12" s="484"/>
      <c r="C12" s="484"/>
      <c r="D12" s="484"/>
      <c r="E12" s="484"/>
      <c r="F12" s="484"/>
      <c r="G12" s="484"/>
    </row>
    <row r="13" spans="1:7" x14ac:dyDescent="0.2">
      <c r="A13" s="484"/>
      <c r="B13" s="484"/>
      <c r="C13" s="484"/>
      <c r="D13" s="484"/>
      <c r="E13" s="484"/>
      <c r="F13" s="484"/>
      <c r="G13" s="484"/>
    </row>
    <row r="14" spans="1:7" x14ac:dyDescent="0.2">
      <c r="A14" s="484"/>
      <c r="B14" s="484"/>
      <c r="C14" s="484"/>
      <c r="D14" s="484"/>
      <c r="E14" s="484"/>
      <c r="F14" s="484"/>
      <c r="G14" s="484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469" t="s">
        <v>33</v>
      </c>
      <c r="B16" s="470"/>
      <c r="C16" s="470"/>
      <c r="D16" s="470"/>
      <c r="E16" s="470"/>
      <c r="F16" s="470"/>
      <c r="G16" s="470"/>
    </row>
    <row r="17" spans="1:7" ht="18.75" customHeight="1" x14ac:dyDescent="0.3">
      <c r="A17" s="53" t="s">
        <v>34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35</v>
      </c>
      <c r="B18" s="471" t="s">
        <v>5</v>
      </c>
      <c r="C18" s="471"/>
      <c r="D18" s="55"/>
      <c r="E18" s="55"/>
      <c r="F18" s="52"/>
      <c r="G18" s="52"/>
    </row>
    <row r="19" spans="1:7" ht="26.25" customHeight="1" x14ac:dyDescent="0.4">
      <c r="A19" s="54" t="s">
        <v>36</v>
      </c>
      <c r="B19" s="229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37</v>
      </c>
      <c r="B20" s="472" t="s">
        <v>9</v>
      </c>
      <c r="C20" s="472"/>
      <c r="D20" s="52"/>
      <c r="E20" s="52"/>
      <c r="F20" s="52"/>
      <c r="G20" s="52"/>
    </row>
    <row r="21" spans="1:7" ht="26.25" customHeight="1" x14ac:dyDescent="0.4">
      <c r="A21" s="54" t="s">
        <v>38</v>
      </c>
      <c r="B21" s="56" t="s">
        <v>11</v>
      </c>
      <c r="C21" s="56"/>
      <c r="D21" s="57"/>
      <c r="E21" s="57"/>
      <c r="F21" s="57"/>
      <c r="G21" s="57"/>
    </row>
    <row r="22" spans="1:7" ht="26.25" customHeight="1" x14ac:dyDescent="0.4">
      <c r="A22" s="54" t="s">
        <v>39</v>
      </c>
      <c r="B22" s="58">
        <v>42545</v>
      </c>
      <c r="C22" s="59"/>
      <c r="D22" s="52"/>
      <c r="E22" s="52"/>
      <c r="F22" s="52"/>
      <c r="G22" s="52"/>
    </row>
    <row r="23" spans="1:7" ht="26.25" customHeight="1" x14ac:dyDescent="0.4">
      <c r="A23" s="54" t="s">
        <v>40</v>
      </c>
      <c r="B23" s="58">
        <v>42549</v>
      </c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471" t="s">
        <v>146</v>
      </c>
      <c r="C26" s="471"/>
      <c r="D26" s="52"/>
      <c r="E26" s="52"/>
      <c r="F26" s="52"/>
      <c r="G26" s="52"/>
    </row>
    <row r="27" spans="1:7" ht="26.25" customHeight="1" x14ac:dyDescent="0.4">
      <c r="A27" s="63" t="s">
        <v>41</v>
      </c>
      <c r="B27" s="472" t="s">
        <v>145</v>
      </c>
      <c r="C27" s="472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99.1</v>
      </c>
      <c r="C28" s="52"/>
      <c r="D28" s="52"/>
      <c r="E28" s="52"/>
      <c r="F28" s="52"/>
      <c r="G28" s="52"/>
    </row>
    <row r="29" spans="1:7" ht="27" customHeight="1" x14ac:dyDescent="0.4">
      <c r="A29" s="63" t="s">
        <v>42</v>
      </c>
      <c r="B29" s="65">
        <v>4.67</v>
      </c>
      <c r="C29" s="473" t="s">
        <v>43</v>
      </c>
      <c r="D29" s="474"/>
      <c r="E29" s="474"/>
      <c r="F29" s="474"/>
      <c r="G29" s="475"/>
    </row>
    <row r="30" spans="1:7" ht="19.5" customHeight="1" x14ac:dyDescent="0.3">
      <c r="A30" s="63" t="s">
        <v>44</v>
      </c>
      <c r="B30" s="67">
        <f>B28-B29</f>
        <v>94.429999999999993</v>
      </c>
      <c r="C30" s="68"/>
      <c r="D30" s="68"/>
      <c r="E30" s="68"/>
      <c r="F30" s="68"/>
      <c r="G30" s="68"/>
    </row>
    <row r="31" spans="1:7" ht="27" customHeight="1" x14ac:dyDescent="0.4">
      <c r="A31" s="63" t="s">
        <v>45</v>
      </c>
      <c r="B31" s="69">
        <v>1115.3599999999999</v>
      </c>
      <c r="C31" s="473" t="s">
        <v>46</v>
      </c>
      <c r="D31" s="474"/>
      <c r="E31" s="474"/>
      <c r="F31" s="474"/>
      <c r="G31" s="475"/>
    </row>
    <row r="32" spans="1:7" ht="27" customHeight="1" x14ac:dyDescent="0.4">
      <c r="A32" s="63" t="s">
        <v>47</v>
      </c>
      <c r="B32" s="69">
        <v>1155.3599999999999</v>
      </c>
      <c r="C32" s="473" t="s">
        <v>48</v>
      </c>
      <c r="D32" s="474"/>
      <c r="E32" s="474"/>
      <c r="F32" s="474"/>
      <c r="G32" s="475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49</v>
      </c>
      <c r="B34" s="72">
        <f>B31/B32</f>
        <v>0.96537875640493009</v>
      </c>
      <c r="C34" s="52" t="s">
        <v>50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51</v>
      </c>
      <c r="B36" s="74">
        <v>25</v>
      </c>
      <c r="C36" s="52"/>
      <c r="D36" s="476" t="s">
        <v>52</v>
      </c>
      <c r="E36" s="477"/>
      <c r="F36" s="476" t="s">
        <v>53</v>
      </c>
      <c r="G36" s="478"/>
    </row>
    <row r="37" spans="1:7" ht="26.25" customHeight="1" x14ac:dyDescent="0.4">
      <c r="A37" s="75" t="s">
        <v>54</v>
      </c>
      <c r="B37" s="76">
        <v>4</v>
      </c>
      <c r="C37" s="77" t="s">
        <v>55</v>
      </c>
      <c r="D37" s="78" t="s">
        <v>56</v>
      </c>
      <c r="E37" s="79" t="s">
        <v>57</v>
      </c>
      <c r="F37" s="78" t="s">
        <v>56</v>
      </c>
      <c r="G37" s="80" t="s">
        <v>57</v>
      </c>
    </row>
    <row r="38" spans="1:7" ht="26.25" customHeight="1" x14ac:dyDescent="0.4">
      <c r="A38" s="75" t="s">
        <v>58</v>
      </c>
      <c r="B38" s="76">
        <v>25</v>
      </c>
      <c r="C38" s="81">
        <v>1</v>
      </c>
      <c r="D38" s="82">
        <v>21563446</v>
      </c>
      <c r="E38" s="83">
        <f>IF(ISBLANK(D38),"-",$D$48/$D$45*D38)</f>
        <v>24355764.403151203</v>
      </c>
      <c r="F38" s="82">
        <v>18592534</v>
      </c>
      <c r="G38" s="84">
        <f>IF(ISBLANK(F38),"-",$D$48/$F$45*F38)</f>
        <v>24280161.484859772</v>
      </c>
    </row>
    <row r="39" spans="1:7" ht="26.25" customHeight="1" x14ac:dyDescent="0.4">
      <c r="A39" s="75" t="s">
        <v>59</v>
      </c>
      <c r="B39" s="76">
        <v>1</v>
      </c>
      <c r="C39" s="85">
        <v>2</v>
      </c>
      <c r="D39" s="86">
        <v>21535636</v>
      </c>
      <c r="E39" s="87">
        <f>IF(ISBLANK(D39),"-",$D$48/$D$45*D39)</f>
        <v>24324353.198835731</v>
      </c>
      <c r="F39" s="86">
        <v>18570775</v>
      </c>
      <c r="G39" s="88">
        <f>IF(ISBLANK(F39),"-",$D$48/$F$45*F39)</f>
        <v>24251746.206245836</v>
      </c>
    </row>
    <row r="40" spans="1:7" ht="26.25" customHeight="1" x14ac:dyDescent="0.4">
      <c r="A40" s="75" t="s">
        <v>60</v>
      </c>
      <c r="B40" s="76">
        <v>1</v>
      </c>
      <c r="C40" s="85">
        <v>3</v>
      </c>
      <c r="D40" s="86">
        <v>21327538</v>
      </c>
      <c r="E40" s="87">
        <f>IF(ISBLANK(D40),"-",$D$48/$D$45*D40)</f>
        <v>24089307.934699055</v>
      </c>
      <c r="F40" s="86">
        <v>18415834</v>
      </c>
      <c r="G40" s="88">
        <f>IF(ISBLANK(F40),"-",$D$48/$F$45*F40)</f>
        <v>24049407.326530695</v>
      </c>
    </row>
    <row r="41" spans="1:7" ht="26.25" customHeight="1" x14ac:dyDescent="0.4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62</v>
      </c>
      <c r="B42" s="76">
        <v>1</v>
      </c>
      <c r="C42" s="93" t="s">
        <v>63</v>
      </c>
      <c r="D42" s="94">
        <f>AVERAGE(D38:D41)</f>
        <v>21475540</v>
      </c>
      <c r="E42" s="95">
        <f>AVERAGE(E38:E41)</f>
        <v>24256475.178895328</v>
      </c>
      <c r="F42" s="94">
        <f>AVERAGE(F38:F41)</f>
        <v>18526381</v>
      </c>
      <c r="G42" s="96">
        <f>AVERAGE(G38:G41)</f>
        <v>24193771.672545433</v>
      </c>
    </row>
    <row r="43" spans="1:7" ht="26.25" customHeight="1" x14ac:dyDescent="0.4">
      <c r="A43" s="75" t="s">
        <v>64</v>
      </c>
      <c r="B43" s="76">
        <v>1</v>
      </c>
      <c r="C43" s="97" t="s">
        <v>65</v>
      </c>
      <c r="D43" s="98">
        <v>12.14</v>
      </c>
      <c r="E43" s="99"/>
      <c r="F43" s="98">
        <v>10.5</v>
      </c>
      <c r="G43" s="52"/>
    </row>
    <row r="44" spans="1:7" ht="26.25" customHeight="1" x14ac:dyDescent="0.4">
      <c r="A44" s="75" t="s">
        <v>66</v>
      </c>
      <c r="B44" s="76">
        <v>1</v>
      </c>
      <c r="C44" s="100" t="s">
        <v>67</v>
      </c>
      <c r="D44" s="101">
        <f>D43*$B$34</f>
        <v>11.719698102755851</v>
      </c>
      <c r="E44" s="102"/>
      <c r="F44" s="101">
        <f>F43*$B$34</f>
        <v>10.136476942251766</v>
      </c>
      <c r="G44" s="52"/>
    </row>
    <row r="45" spans="1:7" ht="19.5" customHeight="1" x14ac:dyDescent="0.3">
      <c r="A45" s="75" t="s">
        <v>68</v>
      </c>
      <c r="B45" s="103">
        <f>(B44/B43)*(B42/B41)*(B40/B39)*(B38/B37)*B36</f>
        <v>156.25</v>
      </c>
      <c r="C45" s="100" t="s">
        <v>69</v>
      </c>
      <c r="D45" s="104">
        <f>D44*$B$30/100</f>
        <v>11.066910918432349</v>
      </c>
      <c r="E45" s="105"/>
      <c r="F45" s="104">
        <f>F44*$B$30/100</f>
        <v>9.5718751765683425</v>
      </c>
      <c r="G45" s="52"/>
    </row>
    <row r="46" spans="1:7" ht="19.5" customHeight="1" x14ac:dyDescent="0.3">
      <c r="A46" s="479" t="s">
        <v>70</v>
      </c>
      <c r="B46" s="480"/>
      <c r="C46" s="100" t="s">
        <v>71</v>
      </c>
      <c r="D46" s="101">
        <f>D45/$B$45</f>
        <v>7.0828229877967039E-2</v>
      </c>
      <c r="E46" s="105"/>
      <c r="F46" s="106">
        <f>F45/$B$45</f>
        <v>6.1260001130037392E-2</v>
      </c>
      <c r="G46" s="52"/>
    </row>
    <row r="47" spans="1:7" ht="27" customHeight="1" x14ac:dyDescent="0.4">
      <c r="A47" s="481"/>
      <c r="B47" s="482"/>
      <c r="C47" s="107" t="s">
        <v>72</v>
      </c>
      <c r="D47" s="108">
        <v>0.08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73</v>
      </c>
      <c r="D48" s="104">
        <f>D47*$B$45</f>
        <v>12.5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74</v>
      </c>
      <c r="D49" s="112">
        <f>D48/B34</f>
        <v>12.94828575527184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75</v>
      </c>
      <c r="D50" s="113">
        <f>AVERAGE(E38:E41,G38:G41)</f>
        <v>24225123.425720382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76</v>
      </c>
      <c r="D51" s="115">
        <f>STDEV(E38:E41,G38:G41)/D50</f>
        <v>5.220621848607037E-3</v>
      </c>
      <c r="E51" s="52"/>
      <c r="F51" s="114"/>
      <c r="G51" s="52"/>
    </row>
    <row r="52" spans="1:7" ht="19.5" customHeight="1" x14ac:dyDescent="0.3">
      <c r="A52" s="52"/>
      <c r="B52" s="52"/>
      <c r="C52" s="116" t="s">
        <v>20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77</v>
      </c>
      <c r="C54" s="52"/>
      <c r="D54" s="52"/>
      <c r="E54" s="52"/>
      <c r="F54" s="52"/>
      <c r="G54" s="52"/>
    </row>
    <row r="55" spans="1:7" ht="18.75" customHeight="1" x14ac:dyDescent="0.3">
      <c r="A55" s="52" t="s">
        <v>78</v>
      </c>
      <c r="B55" s="119" t="str">
        <f>B21</f>
        <v>Each tablets contains Atorvastatin calcium 20 mg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79</v>
      </c>
      <c r="B56" s="121">
        <v>20</v>
      </c>
      <c r="C56" s="52" t="str">
        <f>B20</f>
        <v>Atorvastatin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80</v>
      </c>
      <c r="B58" s="74">
        <v>100</v>
      </c>
      <c r="C58" s="124" t="s">
        <v>81</v>
      </c>
      <c r="D58" s="125" t="s">
        <v>82</v>
      </c>
      <c r="E58" s="126" t="s">
        <v>83</v>
      </c>
      <c r="F58" s="127" t="s">
        <v>84</v>
      </c>
      <c r="G58" s="128" t="s">
        <v>85</v>
      </c>
    </row>
    <row r="59" spans="1:7" ht="26.25" customHeight="1" x14ac:dyDescent="0.4">
      <c r="A59" s="75" t="s">
        <v>54</v>
      </c>
      <c r="B59" s="76">
        <v>4</v>
      </c>
      <c r="C59" s="129">
        <v>1</v>
      </c>
      <c r="D59" s="232">
        <v>24463010</v>
      </c>
      <c r="E59" s="130">
        <f t="shared" ref="E59:E68" si="0">IF(ISBLANK(D59),"-",D59/$D$50*$D$47*$B$67)</f>
        <v>20.196396583909287</v>
      </c>
      <c r="F59" s="131">
        <f t="shared" ref="F59:F68" si="1">IF(ISBLANK(D59),"-",E59/$E$70*100)</f>
        <v>100.46244512321259</v>
      </c>
      <c r="G59" s="132">
        <f t="shared" ref="G59:G68" si="2">IF(ISBLANK(D59),"-",E59/$B$56*100)</f>
        <v>100.98198291954643</v>
      </c>
    </row>
    <row r="60" spans="1:7" ht="26.25" customHeight="1" x14ac:dyDescent="0.4">
      <c r="A60" s="75" t="s">
        <v>58</v>
      </c>
      <c r="B60" s="76">
        <v>10</v>
      </c>
      <c r="C60" s="133">
        <v>2</v>
      </c>
      <c r="D60" s="233">
        <v>23995486</v>
      </c>
      <c r="E60" s="134">
        <f t="shared" si="0"/>
        <v>19.810413823958836</v>
      </c>
      <c r="F60" s="135">
        <f t="shared" si="1"/>
        <v>98.542460452733181</v>
      </c>
      <c r="G60" s="136">
        <f t="shared" si="2"/>
        <v>99.052069119794183</v>
      </c>
    </row>
    <row r="61" spans="1:7" ht="26.25" customHeight="1" x14ac:dyDescent="0.4">
      <c r="A61" s="75" t="s">
        <v>59</v>
      </c>
      <c r="B61" s="76">
        <v>1</v>
      </c>
      <c r="C61" s="133">
        <v>3</v>
      </c>
      <c r="D61" s="233">
        <v>24558043</v>
      </c>
      <c r="E61" s="134">
        <f t="shared" si="0"/>
        <v>20.274854801297852</v>
      </c>
      <c r="F61" s="135">
        <f t="shared" si="1"/>
        <v>100.85271792886464</v>
      </c>
      <c r="G61" s="136">
        <f t="shared" si="2"/>
        <v>101.37427400648926</v>
      </c>
    </row>
    <row r="62" spans="1:7" ht="26.25" customHeight="1" x14ac:dyDescent="0.4">
      <c r="A62" s="75" t="s">
        <v>60</v>
      </c>
      <c r="B62" s="76">
        <v>1</v>
      </c>
      <c r="C62" s="133">
        <v>4</v>
      </c>
      <c r="D62" s="233">
        <v>24512544</v>
      </c>
      <c r="E62" s="134">
        <f t="shared" si="0"/>
        <v>20.237291318792174</v>
      </c>
      <c r="F62" s="135">
        <f t="shared" si="1"/>
        <v>100.66586680994425</v>
      </c>
      <c r="G62" s="136">
        <f t="shared" si="2"/>
        <v>101.18645659396086</v>
      </c>
    </row>
    <row r="63" spans="1:7" ht="26.25" customHeight="1" x14ac:dyDescent="0.4">
      <c r="A63" s="75" t="s">
        <v>61</v>
      </c>
      <c r="B63" s="76">
        <v>1</v>
      </c>
      <c r="C63" s="133">
        <v>5</v>
      </c>
      <c r="D63" s="233">
        <v>23961996</v>
      </c>
      <c r="E63" s="134">
        <f t="shared" si="0"/>
        <v>19.78276484202263</v>
      </c>
      <c r="F63" s="135">
        <f t="shared" si="1"/>
        <v>98.404926793253949</v>
      </c>
      <c r="G63" s="136">
        <f t="shared" si="2"/>
        <v>98.913824210113148</v>
      </c>
    </row>
    <row r="64" spans="1:7" ht="26.25" customHeight="1" x14ac:dyDescent="0.4">
      <c r="A64" s="75" t="s">
        <v>62</v>
      </c>
      <c r="B64" s="76">
        <v>1</v>
      </c>
      <c r="C64" s="133">
        <v>6</v>
      </c>
      <c r="D64" s="233">
        <v>24515336</v>
      </c>
      <c r="E64" s="134">
        <f t="shared" si="0"/>
        <v>20.239596363807575</v>
      </c>
      <c r="F64" s="135">
        <f t="shared" si="1"/>
        <v>100.67733273939379</v>
      </c>
      <c r="G64" s="136">
        <f t="shared" si="2"/>
        <v>101.19798181903788</v>
      </c>
    </row>
    <row r="65" spans="1:7" ht="26.25" customHeight="1" x14ac:dyDescent="0.4">
      <c r="A65" s="75" t="s">
        <v>64</v>
      </c>
      <c r="B65" s="76">
        <v>1</v>
      </c>
      <c r="C65" s="133">
        <v>7</v>
      </c>
      <c r="D65" s="233">
        <v>24500190</v>
      </c>
      <c r="E65" s="134">
        <f t="shared" si="0"/>
        <v>20.227091989952527</v>
      </c>
      <c r="F65" s="135">
        <f t="shared" si="1"/>
        <v>100.61513253615489</v>
      </c>
      <c r="G65" s="136">
        <f t="shared" si="2"/>
        <v>101.13545994976263</v>
      </c>
    </row>
    <row r="66" spans="1:7" ht="26.25" customHeight="1" x14ac:dyDescent="0.4">
      <c r="A66" s="75" t="s">
        <v>66</v>
      </c>
      <c r="B66" s="76">
        <v>1</v>
      </c>
      <c r="C66" s="133">
        <v>8</v>
      </c>
      <c r="D66" s="233">
        <v>24296617</v>
      </c>
      <c r="E66" s="134">
        <f t="shared" si="0"/>
        <v>20.059024322000948</v>
      </c>
      <c r="F66" s="135">
        <f t="shared" si="1"/>
        <v>99.779117616442718</v>
      </c>
      <c r="G66" s="136">
        <f t="shared" si="2"/>
        <v>100.29512161000473</v>
      </c>
    </row>
    <row r="67" spans="1:7" ht="27" customHeight="1" x14ac:dyDescent="0.4">
      <c r="A67" s="75" t="s">
        <v>68</v>
      </c>
      <c r="B67" s="103">
        <f>(B66/B65)*(B64/B63)*(B62/B61)*(B60/B59)*B58</f>
        <v>250</v>
      </c>
      <c r="C67" s="133">
        <v>9</v>
      </c>
      <c r="D67" s="233"/>
      <c r="E67" s="134" t="str">
        <f t="shared" si="0"/>
        <v>-</v>
      </c>
      <c r="F67" s="135" t="str">
        <f t="shared" si="1"/>
        <v>-</v>
      </c>
      <c r="G67" s="136" t="str">
        <f t="shared" si="2"/>
        <v>-</v>
      </c>
    </row>
    <row r="68" spans="1:7" ht="27" customHeight="1" x14ac:dyDescent="0.4">
      <c r="A68" s="479" t="s">
        <v>70</v>
      </c>
      <c r="B68" s="487"/>
      <c r="C68" s="137">
        <v>10</v>
      </c>
      <c r="D68" s="234"/>
      <c r="E68" s="138" t="str">
        <f t="shared" si="0"/>
        <v>-</v>
      </c>
      <c r="F68" s="139" t="str">
        <f t="shared" si="1"/>
        <v>-</v>
      </c>
      <c r="G68" s="140" t="str">
        <f t="shared" si="2"/>
        <v>-</v>
      </c>
    </row>
    <row r="69" spans="1:7" ht="19.5" customHeight="1" x14ac:dyDescent="0.3">
      <c r="A69" s="481"/>
      <c r="B69" s="488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86</v>
      </c>
      <c r="D70" s="144"/>
      <c r="E70" s="145">
        <f>AVERAGE(E59:E68)</f>
        <v>20.103429255717728</v>
      </c>
      <c r="F70" s="145">
        <f>AVERAGE(F59:F68)</f>
        <v>100</v>
      </c>
      <c r="G70" s="146">
        <f>AVERAGE(G59:G68)</f>
        <v>100.51714627858864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9.95633232654221E-3</v>
      </c>
      <c r="F71" s="147">
        <f>STDEV(F59:F68)/F70</f>
        <v>9.9563323265422464E-3</v>
      </c>
      <c r="G71" s="148">
        <f>STDEV(G59:G68)/G70</f>
        <v>9.9563323265421857E-3</v>
      </c>
    </row>
    <row r="72" spans="1:7" ht="27" customHeight="1" x14ac:dyDescent="0.4">
      <c r="A72" s="123"/>
      <c r="B72" s="123"/>
      <c r="C72" s="149"/>
      <c r="D72" s="150"/>
      <c r="E72" s="151">
        <f>COUNT(E59:E68)</f>
        <v>8</v>
      </c>
      <c r="F72" s="151">
        <f>COUNT(F59:F68)</f>
        <v>8</v>
      </c>
      <c r="G72" s="152">
        <f>COUNT(G59:G68)</f>
        <v>8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87</v>
      </c>
      <c r="B74" s="155" t="s">
        <v>88</v>
      </c>
      <c r="C74" s="486" t="str">
        <f>B20</f>
        <v>Atorvastatin</v>
      </c>
      <c r="D74" s="486"/>
      <c r="E74" s="156" t="s">
        <v>89</v>
      </c>
      <c r="F74" s="156"/>
      <c r="G74" s="157">
        <f>G70</f>
        <v>100.51714627858864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90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489" t="s">
        <v>91</v>
      </c>
      <c r="C78" s="490"/>
      <c r="D78" s="52"/>
      <c r="E78" s="123"/>
      <c r="F78" s="123"/>
      <c r="G78" s="123"/>
    </row>
    <row r="79" spans="1:7" ht="18.75" customHeight="1" x14ac:dyDescent="0.3">
      <c r="A79" s="123"/>
      <c r="B79" s="161" t="s">
        <v>92</v>
      </c>
      <c r="C79" s="162">
        <f>G70</f>
        <v>100.51714627858864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93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94</v>
      </c>
      <c r="C81" s="162">
        <f>STDEV(G59:G68)</f>
        <v>1.0007821128652816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95</v>
      </c>
      <c r="C82" s="162">
        <f>IF(OR(G70&lt;98.5,G70&gt;101.5),(IF(98.5&gt;G70,98.5,101.5)),C79)</f>
        <v>100.51714627858864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96</v>
      </c>
      <c r="C83" s="164">
        <f>ABS(C82-C79)+(C80*C81)</f>
        <v>2.4018770708766759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97</v>
      </c>
      <c r="B85" s="61" t="s">
        <v>98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471"/>
      <c r="C87" s="471"/>
      <c r="D87" s="52"/>
      <c r="E87" s="52"/>
      <c r="F87" s="52"/>
      <c r="G87" s="52"/>
    </row>
    <row r="88" spans="1:7" ht="26.25" customHeight="1" x14ac:dyDescent="0.4">
      <c r="A88" s="63" t="s">
        <v>41</v>
      </c>
      <c r="B88" s="472"/>
      <c r="C88" s="472"/>
      <c r="D88" s="52"/>
      <c r="E88" s="52"/>
      <c r="F88" s="52"/>
      <c r="G88" s="52"/>
    </row>
    <row r="89" spans="1:7" ht="27" customHeight="1" x14ac:dyDescent="0.4">
      <c r="A89" s="63" t="s">
        <v>6</v>
      </c>
      <c r="B89" s="64"/>
      <c r="C89" s="52"/>
      <c r="D89" s="52"/>
      <c r="E89" s="52"/>
      <c r="F89" s="52"/>
      <c r="G89" s="52"/>
    </row>
    <row r="90" spans="1:7" ht="27" customHeight="1" x14ac:dyDescent="0.4">
      <c r="A90" s="63" t="s">
        <v>42</v>
      </c>
      <c r="B90" s="64">
        <f>B33</f>
        <v>0</v>
      </c>
      <c r="C90" s="491" t="s">
        <v>99</v>
      </c>
      <c r="D90" s="492"/>
      <c r="E90" s="492"/>
      <c r="F90" s="492"/>
      <c r="G90" s="493"/>
    </row>
    <row r="91" spans="1:7" ht="18.75" customHeight="1" x14ac:dyDescent="0.3">
      <c r="A91" s="63" t="s">
        <v>44</v>
      </c>
      <c r="B91" s="67">
        <f>B89-B90</f>
        <v>0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45</v>
      </c>
      <c r="B93" s="69">
        <v>1</v>
      </c>
      <c r="C93" s="473" t="s">
        <v>100</v>
      </c>
      <c r="D93" s="474"/>
      <c r="E93" s="474"/>
      <c r="F93" s="474"/>
      <c r="G93" s="474"/>
    </row>
    <row r="94" spans="1:7" ht="27" customHeight="1" x14ac:dyDescent="0.4">
      <c r="A94" s="63" t="s">
        <v>47</v>
      </c>
      <c r="B94" s="69">
        <v>1</v>
      </c>
      <c r="C94" s="473" t="s">
        <v>101</v>
      </c>
      <c r="D94" s="474"/>
      <c r="E94" s="474"/>
      <c r="F94" s="474"/>
      <c r="G94" s="474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49</v>
      </c>
      <c r="B96" s="72">
        <f>B93/B94</f>
        <v>1</v>
      </c>
      <c r="C96" s="52" t="s">
        <v>50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51</v>
      </c>
      <c r="B98" s="168">
        <v>1</v>
      </c>
      <c r="C98" s="52"/>
      <c r="D98" s="169" t="s">
        <v>52</v>
      </c>
      <c r="E98" s="170"/>
      <c r="F98" s="476" t="s">
        <v>53</v>
      </c>
      <c r="G98" s="478"/>
    </row>
    <row r="99" spans="1:7" ht="26.25" customHeight="1" x14ac:dyDescent="0.4">
      <c r="A99" s="75" t="s">
        <v>54</v>
      </c>
      <c r="B99" s="171">
        <v>1</v>
      </c>
      <c r="C99" s="77" t="s">
        <v>55</v>
      </c>
      <c r="D99" s="78" t="s">
        <v>56</v>
      </c>
      <c r="E99" s="79" t="s">
        <v>57</v>
      </c>
      <c r="F99" s="78" t="s">
        <v>56</v>
      </c>
      <c r="G99" s="80" t="s">
        <v>57</v>
      </c>
    </row>
    <row r="100" spans="1:7" ht="26.25" customHeight="1" x14ac:dyDescent="0.4">
      <c r="A100" s="75" t="s">
        <v>58</v>
      </c>
      <c r="B100" s="171">
        <v>1</v>
      </c>
      <c r="C100" s="81">
        <v>1</v>
      </c>
      <c r="D100" s="82"/>
      <c r="E100" s="172" t="str">
        <f>IF(ISBLANK(D100),"-",$D$110/$D$107*D100)</f>
        <v>-</v>
      </c>
      <c r="F100" s="173"/>
      <c r="G100" s="84" t="str">
        <f>IF(ISBLANK(F100),"-",$D$110/$F$107*F100)</f>
        <v>-</v>
      </c>
    </row>
    <row r="101" spans="1:7" ht="26.25" customHeight="1" x14ac:dyDescent="0.4">
      <c r="A101" s="75" t="s">
        <v>59</v>
      </c>
      <c r="B101" s="171">
        <v>1</v>
      </c>
      <c r="C101" s="85">
        <v>2</v>
      </c>
      <c r="D101" s="86"/>
      <c r="E101" s="174" t="str">
        <f>IF(ISBLANK(D101),"-",$D$110/$D$107*D101)</f>
        <v>-</v>
      </c>
      <c r="F101" s="64"/>
      <c r="G101" s="88" t="str">
        <f>IF(ISBLANK(F101),"-",$D$110/$F$107*F101)</f>
        <v>-</v>
      </c>
    </row>
    <row r="102" spans="1:7" ht="26.25" customHeight="1" x14ac:dyDescent="0.4">
      <c r="A102" s="75" t="s">
        <v>60</v>
      </c>
      <c r="B102" s="171">
        <v>1</v>
      </c>
      <c r="C102" s="85">
        <v>3</v>
      </c>
      <c r="D102" s="86"/>
      <c r="E102" s="174" t="str">
        <f>IF(ISBLANK(D102),"-",$D$110/$D$107*D102)</f>
        <v>-</v>
      </c>
      <c r="F102" s="175"/>
      <c r="G102" s="88" t="str">
        <f>IF(ISBLANK(F102),"-",$D$110/$F$107*F102)</f>
        <v>-</v>
      </c>
    </row>
    <row r="103" spans="1:7" ht="26.25" customHeight="1" x14ac:dyDescent="0.4">
      <c r="A103" s="75" t="s">
        <v>61</v>
      </c>
      <c r="B103" s="171">
        <v>1</v>
      </c>
      <c r="C103" s="89">
        <v>4</v>
      </c>
      <c r="D103" s="90"/>
      <c r="E103" s="176" t="str">
        <f>IF(ISBLANK(D103),"-",$D$110/$D$107*D103)</f>
        <v>-</v>
      </c>
      <c r="F103" s="177"/>
      <c r="G103" s="92" t="str">
        <f>IF(ISBLANK(F103),"-",$D$110/$F$107*F103)</f>
        <v>-</v>
      </c>
    </row>
    <row r="104" spans="1:7" ht="27" customHeight="1" x14ac:dyDescent="0.4">
      <c r="A104" s="75" t="s">
        <v>62</v>
      </c>
      <c r="B104" s="171">
        <v>1</v>
      </c>
      <c r="C104" s="93" t="s">
        <v>63</v>
      </c>
      <c r="D104" s="178" t="e">
        <f>AVERAGE(D100:D103)</f>
        <v>#DIV/0!</v>
      </c>
      <c r="E104" s="95" t="e">
        <f>AVERAGE(E100:E103)</f>
        <v>#DIV/0!</v>
      </c>
      <c r="F104" s="178" t="e">
        <f>AVERAGE(F100:F103)</f>
        <v>#DIV/0!</v>
      </c>
      <c r="G104" s="179" t="e">
        <f>AVERAGE(G100:G103)</f>
        <v>#DIV/0!</v>
      </c>
    </row>
    <row r="105" spans="1:7" ht="26.25" customHeight="1" x14ac:dyDescent="0.4">
      <c r="A105" s="75" t="s">
        <v>64</v>
      </c>
      <c r="B105" s="171">
        <v>1</v>
      </c>
      <c r="C105" s="97" t="s">
        <v>65</v>
      </c>
      <c r="D105" s="180"/>
      <c r="E105" s="99"/>
      <c r="F105" s="98"/>
      <c r="G105" s="52"/>
    </row>
    <row r="106" spans="1:7" ht="26.25" customHeight="1" x14ac:dyDescent="0.4">
      <c r="A106" s="75" t="s">
        <v>66</v>
      </c>
      <c r="B106" s="171">
        <v>1</v>
      </c>
      <c r="C106" s="100" t="s">
        <v>67</v>
      </c>
      <c r="D106" s="181">
        <f>D105*$B$96</f>
        <v>0</v>
      </c>
      <c r="E106" s="102"/>
      <c r="F106" s="101">
        <f>F105*$B$96</f>
        <v>0</v>
      </c>
      <c r="G106" s="52"/>
    </row>
    <row r="107" spans="1:7" ht="19.5" customHeight="1" x14ac:dyDescent="0.3">
      <c r="A107" s="75" t="s">
        <v>68</v>
      </c>
      <c r="B107" s="213">
        <f>(B106/B105)*(B104/B103)*(B102/B101)*(B100/B99)*B98</f>
        <v>1</v>
      </c>
      <c r="C107" s="100" t="s">
        <v>69</v>
      </c>
      <c r="D107" s="182">
        <f>D106*$B$91/100</f>
        <v>0</v>
      </c>
      <c r="E107" s="105"/>
      <c r="F107" s="104">
        <f>F106*$B$91/100</f>
        <v>0</v>
      </c>
      <c r="G107" s="52"/>
    </row>
    <row r="108" spans="1:7" ht="19.5" customHeight="1" x14ac:dyDescent="0.3">
      <c r="A108" s="479" t="s">
        <v>70</v>
      </c>
      <c r="B108" s="480"/>
      <c r="C108" s="100" t="s">
        <v>71</v>
      </c>
      <c r="D108" s="181">
        <f>D107/$B$107</f>
        <v>0</v>
      </c>
      <c r="E108" s="105"/>
      <c r="F108" s="106">
        <f>F107/$B$107</f>
        <v>0</v>
      </c>
      <c r="G108" s="183"/>
    </row>
    <row r="109" spans="1:7" ht="19.5" customHeight="1" x14ac:dyDescent="0.3">
      <c r="A109" s="481"/>
      <c r="B109" s="482"/>
      <c r="C109" s="231" t="s">
        <v>72</v>
      </c>
      <c r="D109" s="185">
        <f>$B$56/$B$125</f>
        <v>20</v>
      </c>
      <c r="E109" s="52"/>
      <c r="F109" s="109"/>
      <c r="G109" s="186"/>
    </row>
    <row r="110" spans="1:7" ht="18.75" customHeight="1" x14ac:dyDescent="0.3">
      <c r="A110" s="52"/>
      <c r="B110" s="52"/>
      <c r="C110" s="184" t="s">
        <v>73</v>
      </c>
      <c r="D110" s="181">
        <f>D109*$B$107</f>
        <v>20</v>
      </c>
      <c r="E110" s="52"/>
      <c r="F110" s="109"/>
      <c r="G110" s="183"/>
    </row>
    <row r="111" spans="1:7" ht="19.5" customHeight="1" x14ac:dyDescent="0.3">
      <c r="A111" s="52"/>
      <c r="B111" s="52"/>
      <c r="C111" s="187" t="s">
        <v>74</v>
      </c>
      <c r="D111" s="188">
        <f>D110/B96</f>
        <v>20</v>
      </c>
      <c r="E111" s="52"/>
      <c r="F111" s="114"/>
      <c r="G111" s="183"/>
    </row>
    <row r="112" spans="1:7" ht="18.75" customHeight="1" x14ac:dyDescent="0.3">
      <c r="A112" s="52"/>
      <c r="B112" s="52"/>
      <c r="C112" s="189" t="s">
        <v>75</v>
      </c>
      <c r="D112" s="190" t="e">
        <f>AVERAGE(E100:E103,G100:G103)</f>
        <v>#DIV/0!</v>
      </c>
      <c r="E112" s="52"/>
      <c r="F112" s="114"/>
      <c r="G112" s="191"/>
    </row>
    <row r="113" spans="1:7" ht="18.75" customHeight="1" x14ac:dyDescent="0.3">
      <c r="A113" s="52"/>
      <c r="B113" s="52"/>
      <c r="C113" s="192" t="s">
        <v>76</v>
      </c>
      <c r="D113" s="193" t="e">
        <f>STDEV(E100:E103,G100:G103)/D112</f>
        <v>#DIV/0!</v>
      </c>
      <c r="E113" s="52"/>
      <c r="F113" s="114"/>
      <c r="G113" s="183"/>
    </row>
    <row r="114" spans="1:7" ht="19.5" customHeight="1" x14ac:dyDescent="0.3">
      <c r="A114" s="52"/>
      <c r="B114" s="52"/>
      <c r="C114" s="194" t="s">
        <v>20</v>
      </c>
      <c r="D114" s="195">
        <f>COUNT(E100:E103,G100:G103)</f>
        <v>0</v>
      </c>
      <c r="E114" s="52"/>
      <c r="F114" s="114"/>
      <c r="G114" s="183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102</v>
      </c>
      <c r="B116" s="168">
        <v>1</v>
      </c>
      <c r="C116" s="196" t="s">
        <v>103</v>
      </c>
      <c r="D116" s="197" t="s">
        <v>56</v>
      </c>
      <c r="E116" s="198" t="s">
        <v>104</v>
      </c>
      <c r="F116" s="199" t="s">
        <v>105</v>
      </c>
      <c r="G116" s="52"/>
    </row>
    <row r="117" spans="1:7" ht="26.25" customHeight="1" x14ac:dyDescent="0.4">
      <c r="A117" s="75" t="s">
        <v>106</v>
      </c>
      <c r="B117" s="171">
        <v>1</v>
      </c>
      <c r="C117" s="133">
        <v>1</v>
      </c>
      <c r="D117" s="200"/>
      <c r="E117" s="201" t="str">
        <f t="shared" ref="E117:E122" si="3">IF(ISBLANK(D117),"-",D117/$D$112*$D$109*$B$125)</f>
        <v>-</v>
      </c>
      <c r="F117" s="202" t="str">
        <f t="shared" ref="F117:F122" si="4">IF(ISBLANK(D117), "-", E117/$B$56)</f>
        <v>-</v>
      </c>
      <c r="G117" s="52"/>
    </row>
    <row r="118" spans="1:7" ht="26.25" customHeight="1" x14ac:dyDescent="0.4">
      <c r="A118" s="75" t="s">
        <v>107</v>
      </c>
      <c r="B118" s="171">
        <v>1</v>
      </c>
      <c r="C118" s="133">
        <v>2</v>
      </c>
      <c r="D118" s="200"/>
      <c r="E118" s="203" t="str">
        <f t="shared" si="3"/>
        <v>-</v>
      </c>
      <c r="F118" s="204" t="str">
        <f t="shared" si="4"/>
        <v>-</v>
      </c>
      <c r="G118" s="52"/>
    </row>
    <row r="119" spans="1:7" ht="26.25" customHeight="1" x14ac:dyDescent="0.4">
      <c r="A119" s="75" t="s">
        <v>108</v>
      </c>
      <c r="B119" s="171">
        <v>1</v>
      </c>
      <c r="C119" s="133">
        <v>3</v>
      </c>
      <c r="D119" s="200"/>
      <c r="E119" s="203" t="str">
        <f t="shared" si="3"/>
        <v>-</v>
      </c>
      <c r="F119" s="204" t="str">
        <f t="shared" si="4"/>
        <v>-</v>
      </c>
      <c r="G119" s="52"/>
    </row>
    <row r="120" spans="1:7" ht="26.25" customHeight="1" x14ac:dyDescent="0.4">
      <c r="A120" s="75" t="s">
        <v>109</v>
      </c>
      <c r="B120" s="171">
        <v>1</v>
      </c>
      <c r="C120" s="133">
        <v>4</v>
      </c>
      <c r="D120" s="200"/>
      <c r="E120" s="203" t="str">
        <f t="shared" si="3"/>
        <v>-</v>
      </c>
      <c r="F120" s="204" t="str">
        <f t="shared" si="4"/>
        <v>-</v>
      </c>
      <c r="G120" s="52"/>
    </row>
    <row r="121" spans="1:7" ht="26.25" customHeight="1" x14ac:dyDescent="0.4">
      <c r="A121" s="75" t="s">
        <v>110</v>
      </c>
      <c r="B121" s="171">
        <v>1</v>
      </c>
      <c r="C121" s="133">
        <v>5</v>
      </c>
      <c r="D121" s="200"/>
      <c r="E121" s="203" t="str">
        <f t="shared" si="3"/>
        <v>-</v>
      </c>
      <c r="F121" s="204" t="str">
        <f t="shared" si="4"/>
        <v>-</v>
      </c>
      <c r="G121" s="52"/>
    </row>
    <row r="122" spans="1:7" ht="26.25" customHeight="1" x14ac:dyDescent="0.4">
      <c r="A122" s="75" t="s">
        <v>111</v>
      </c>
      <c r="B122" s="171">
        <v>1</v>
      </c>
      <c r="C122" s="205">
        <v>6</v>
      </c>
      <c r="D122" s="206"/>
      <c r="E122" s="207" t="str">
        <f t="shared" si="3"/>
        <v>-</v>
      </c>
      <c r="F122" s="208" t="str">
        <f t="shared" si="4"/>
        <v>-</v>
      </c>
      <c r="G122" s="52"/>
    </row>
    <row r="123" spans="1:7" ht="26.25" customHeight="1" x14ac:dyDescent="0.4">
      <c r="A123" s="75" t="s">
        <v>112</v>
      </c>
      <c r="B123" s="171">
        <v>1</v>
      </c>
      <c r="C123" s="133"/>
      <c r="D123" s="209"/>
      <c r="E123" s="153"/>
      <c r="F123" s="136"/>
      <c r="G123" s="52"/>
    </row>
    <row r="124" spans="1:7" ht="26.25" customHeight="1" x14ac:dyDescent="0.4">
      <c r="A124" s="75" t="s">
        <v>113</v>
      </c>
      <c r="B124" s="171">
        <v>1</v>
      </c>
      <c r="C124" s="133"/>
      <c r="D124" s="210"/>
      <c r="E124" s="211" t="s">
        <v>63</v>
      </c>
      <c r="F124" s="212" t="e">
        <f>AVERAGE(F117:F122)</f>
        <v>#DIV/0!</v>
      </c>
      <c r="G124" s="52"/>
    </row>
    <row r="125" spans="1:7" ht="27" customHeight="1" x14ac:dyDescent="0.4">
      <c r="A125" s="75" t="s">
        <v>114</v>
      </c>
      <c r="B125" s="213">
        <f>(B124/B123)*(B122/B121)*(B120/B119)*(B118/B117)*B116</f>
        <v>1</v>
      </c>
      <c r="C125" s="214"/>
      <c r="D125" s="215"/>
      <c r="E125" s="111" t="s">
        <v>76</v>
      </c>
      <c r="F125" s="148" t="e">
        <f>STDEV(F117:F122)/F124</f>
        <v>#DIV/0!</v>
      </c>
      <c r="G125" s="52"/>
    </row>
    <row r="126" spans="1:7" ht="27" customHeight="1" x14ac:dyDescent="0.4">
      <c r="A126" s="479" t="s">
        <v>70</v>
      </c>
      <c r="B126" s="480"/>
      <c r="C126" s="216"/>
      <c r="D126" s="217"/>
      <c r="E126" s="218" t="s">
        <v>20</v>
      </c>
      <c r="F126" s="219">
        <f>COUNT(F117:F122)</f>
        <v>0</v>
      </c>
      <c r="G126" s="52"/>
    </row>
    <row r="127" spans="1:7" ht="19.5" customHeight="1" x14ac:dyDescent="0.3">
      <c r="A127" s="481"/>
      <c r="B127" s="482"/>
      <c r="C127" s="153"/>
      <c r="D127" s="153"/>
      <c r="E127" s="153"/>
      <c r="F127" s="209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9"/>
      <c r="G128" s="153"/>
    </row>
    <row r="129" spans="1:7" ht="18.75" customHeight="1" x14ac:dyDescent="0.3">
      <c r="A129" s="62" t="s">
        <v>87</v>
      </c>
      <c r="B129" s="155" t="s">
        <v>115</v>
      </c>
      <c r="C129" s="486" t="str">
        <f>B20</f>
        <v>Atorvastatin</v>
      </c>
      <c r="D129" s="486"/>
      <c r="E129" s="156" t="s">
        <v>116</v>
      </c>
      <c r="F129" s="156"/>
      <c r="G129" s="159" t="e">
        <f>F124</f>
        <v>#DIV/0!</v>
      </c>
    </row>
    <row r="130" spans="1:7" ht="19.5" customHeight="1" x14ac:dyDescent="0.3">
      <c r="A130" s="220"/>
      <c r="B130" s="220"/>
      <c r="C130" s="221"/>
      <c r="D130" s="221"/>
      <c r="E130" s="221"/>
      <c r="F130" s="221"/>
      <c r="G130" s="221"/>
    </row>
    <row r="131" spans="1:7" ht="18.75" customHeight="1" x14ac:dyDescent="0.3">
      <c r="A131" s="52"/>
      <c r="B131" s="485" t="s">
        <v>26</v>
      </c>
      <c r="C131" s="485"/>
      <c r="D131" s="52"/>
      <c r="E131" s="222" t="s">
        <v>27</v>
      </c>
      <c r="F131" s="223"/>
      <c r="G131" s="230" t="s">
        <v>28</v>
      </c>
    </row>
    <row r="132" spans="1:7" ht="60" customHeight="1" x14ac:dyDescent="0.3">
      <c r="A132" s="224" t="s">
        <v>29</v>
      </c>
      <c r="B132" s="225"/>
      <c r="C132" s="225"/>
      <c r="D132" s="52"/>
      <c r="E132" s="225"/>
      <c r="F132" s="153"/>
      <c r="G132" s="226"/>
    </row>
    <row r="133" spans="1:7" ht="60" customHeight="1" x14ac:dyDescent="0.3">
      <c r="A133" s="224" t="s">
        <v>30</v>
      </c>
      <c r="B133" s="227"/>
      <c r="C133" s="227"/>
      <c r="D133" s="52"/>
      <c r="E133" s="227"/>
      <c r="F133" s="153"/>
      <c r="G133" s="228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35" priority="1" operator="greaterThan">
      <formula>0.02</formula>
    </cfRule>
  </conditionalFormatting>
  <conditionalFormatting sqref="C83">
    <cfRule type="cellIs" dxfId="34" priority="2" operator="greaterThan">
      <formula>15</formula>
    </cfRule>
  </conditionalFormatting>
  <conditionalFormatting sqref="D113">
    <cfRule type="cellIs" dxfId="33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" zoomScale="60" zoomScaleNormal="40" zoomScalePageLayoutView="40" workbookViewId="0">
      <selection activeCell="B31" sqref="B31:B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3" t="s">
        <v>31</v>
      </c>
      <c r="B1" s="483"/>
      <c r="C1" s="483"/>
      <c r="D1" s="483"/>
      <c r="E1" s="483"/>
      <c r="F1" s="483"/>
      <c r="G1" s="483"/>
      <c r="H1" s="483"/>
      <c r="I1" s="483"/>
    </row>
    <row r="2" spans="1:9" ht="18.75" customHeight="1" x14ac:dyDescent="0.25">
      <c r="A2" s="483"/>
      <c r="B2" s="483"/>
      <c r="C2" s="483"/>
      <c r="D2" s="483"/>
      <c r="E2" s="483"/>
      <c r="F2" s="483"/>
      <c r="G2" s="483"/>
      <c r="H2" s="483"/>
      <c r="I2" s="483"/>
    </row>
    <row r="3" spans="1:9" ht="18.75" customHeight="1" x14ac:dyDescent="0.25">
      <c r="A3" s="483"/>
      <c r="B3" s="483"/>
      <c r="C3" s="483"/>
      <c r="D3" s="483"/>
      <c r="E3" s="483"/>
      <c r="F3" s="483"/>
      <c r="G3" s="483"/>
      <c r="H3" s="483"/>
      <c r="I3" s="483"/>
    </row>
    <row r="4" spans="1:9" ht="18.75" customHeight="1" x14ac:dyDescent="0.25">
      <c r="A4" s="483"/>
      <c r="B4" s="483"/>
      <c r="C4" s="483"/>
      <c r="D4" s="483"/>
      <c r="E4" s="483"/>
      <c r="F4" s="483"/>
      <c r="G4" s="483"/>
      <c r="H4" s="483"/>
      <c r="I4" s="483"/>
    </row>
    <row r="5" spans="1:9" ht="18.75" customHeight="1" x14ac:dyDescent="0.25">
      <c r="A5" s="483"/>
      <c r="B5" s="483"/>
      <c r="C5" s="483"/>
      <c r="D5" s="483"/>
      <c r="E5" s="483"/>
      <c r="F5" s="483"/>
      <c r="G5" s="483"/>
      <c r="H5" s="483"/>
      <c r="I5" s="483"/>
    </row>
    <row r="6" spans="1:9" ht="18.75" customHeight="1" x14ac:dyDescent="0.25">
      <c r="A6" s="483"/>
      <c r="B6" s="483"/>
      <c r="C6" s="483"/>
      <c r="D6" s="483"/>
      <c r="E6" s="483"/>
      <c r="F6" s="483"/>
      <c r="G6" s="483"/>
      <c r="H6" s="483"/>
      <c r="I6" s="483"/>
    </row>
    <row r="7" spans="1:9" ht="18.75" customHeight="1" x14ac:dyDescent="0.25">
      <c r="A7" s="483"/>
      <c r="B7" s="483"/>
      <c r="C7" s="483"/>
      <c r="D7" s="483"/>
      <c r="E7" s="483"/>
      <c r="F7" s="483"/>
      <c r="G7" s="483"/>
      <c r="H7" s="483"/>
      <c r="I7" s="483"/>
    </row>
    <row r="8" spans="1:9" x14ac:dyDescent="0.25">
      <c r="A8" s="484" t="s">
        <v>32</v>
      </c>
      <c r="B8" s="484"/>
      <c r="C8" s="484"/>
      <c r="D8" s="484"/>
      <c r="E8" s="484"/>
      <c r="F8" s="484"/>
      <c r="G8" s="484"/>
      <c r="H8" s="484"/>
      <c r="I8" s="484"/>
    </row>
    <row r="9" spans="1:9" x14ac:dyDescent="0.25">
      <c r="A9" s="484"/>
      <c r="B9" s="484"/>
      <c r="C9" s="484"/>
      <c r="D9" s="484"/>
      <c r="E9" s="484"/>
      <c r="F9" s="484"/>
      <c r="G9" s="484"/>
      <c r="H9" s="484"/>
      <c r="I9" s="484"/>
    </row>
    <row r="10" spans="1:9" x14ac:dyDescent="0.25">
      <c r="A10" s="484"/>
      <c r="B10" s="484"/>
      <c r="C10" s="484"/>
      <c r="D10" s="484"/>
      <c r="E10" s="484"/>
      <c r="F10" s="484"/>
      <c r="G10" s="484"/>
      <c r="H10" s="484"/>
      <c r="I10" s="484"/>
    </row>
    <row r="11" spans="1:9" x14ac:dyDescent="0.25">
      <c r="A11" s="484"/>
      <c r="B11" s="484"/>
      <c r="C11" s="484"/>
      <c r="D11" s="484"/>
      <c r="E11" s="484"/>
      <c r="F11" s="484"/>
      <c r="G11" s="484"/>
      <c r="H11" s="484"/>
      <c r="I11" s="484"/>
    </row>
    <row r="12" spans="1:9" x14ac:dyDescent="0.25">
      <c r="A12" s="484"/>
      <c r="B12" s="484"/>
      <c r="C12" s="484"/>
      <c r="D12" s="484"/>
      <c r="E12" s="484"/>
      <c r="F12" s="484"/>
      <c r="G12" s="484"/>
      <c r="H12" s="484"/>
      <c r="I12" s="484"/>
    </row>
    <row r="13" spans="1:9" x14ac:dyDescent="0.25">
      <c r="A13" s="484"/>
      <c r="B13" s="484"/>
      <c r="C13" s="484"/>
      <c r="D13" s="484"/>
      <c r="E13" s="484"/>
      <c r="F13" s="484"/>
      <c r="G13" s="484"/>
      <c r="H13" s="484"/>
      <c r="I13" s="484"/>
    </row>
    <row r="14" spans="1:9" x14ac:dyDescent="0.25">
      <c r="A14" s="484"/>
      <c r="B14" s="484"/>
      <c r="C14" s="484"/>
      <c r="D14" s="484"/>
      <c r="E14" s="484"/>
      <c r="F14" s="484"/>
      <c r="G14" s="484"/>
      <c r="H14" s="484"/>
      <c r="I14" s="484"/>
    </row>
    <row r="15" spans="1:9" ht="19.5" customHeight="1" x14ac:dyDescent="0.3">
      <c r="A15" s="235"/>
    </row>
    <row r="16" spans="1:9" ht="19.5" customHeight="1" x14ac:dyDescent="0.3">
      <c r="A16" s="469" t="s">
        <v>33</v>
      </c>
      <c r="B16" s="470"/>
      <c r="C16" s="470"/>
      <c r="D16" s="470"/>
      <c r="E16" s="470"/>
      <c r="F16" s="470"/>
      <c r="G16" s="470"/>
      <c r="H16" s="507"/>
    </row>
    <row r="17" spans="1:14" ht="20.25" customHeight="1" x14ac:dyDescent="0.25">
      <c r="A17" s="508" t="s">
        <v>34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237" t="s">
        <v>35</v>
      </c>
      <c r="B18" s="506" t="s">
        <v>147</v>
      </c>
      <c r="C18" s="506"/>
      <c r="D18" s="404"/>
      <c r="E18" s="238"/>
      <c r="F18" s="239"/>
      <c r="G18" s="239"/>
      <c r="H18" s="239"/>
    </row>
    <row r="19" spans="1:14" ht="26.25" customHeight="1" x14ac:dyDescent="0.4">
      <c r="A19" s="237" t="s">
        <v>36</v>
      </c>
      <c r="B19" s="240" t="s">
        <v>7</v>
      </c>
      <c r="C19" s="417">
        <v>29</v>
      </c>
      <c r="D19" s="239"/>
      <c r="E19" s="239"/>
      <c r="F19" s="239"/>
      <c r="G19" s="239"/>
      <c r="H19" s="239"/>
    </row>
    <row r="20" spans="1:14" ht="26.25" customHeight="1" x14ac:dyDescent="0.4">
      <c r="A20" s="237" t="s">
        <v>37</v>
      </c>
      <c r="B20" s="509" t="s">
        <v>148</v>
      </c>
      <c r="C20" s="509"/>
      <c r="D20" s="239"/>
      <c r="E20" s="239"/>
      <c r="F20" s="239"/>
      <c r="G20" s="239"/>
      <c r="H20" s="239"/>
    </row>
    <row r="21" spans="1:14" ht="26.25" customHeight="1" x14ac:dyDescent="0.4">
      <c r="A21" s="237" t="s">
        <v>38</v>
      </c>
      <c r="B21" s="509" t="s">
        <v>149</v>
      </c>
      <c r="C21" s="509"/>
      <c r="D21" s="509"/>
      <c r="E21" s="509"/>
      <c r="F21" s="509"/>
      <c r="G21" s="509"/>
      <c r="H21" s="509"/>
      <c r="I21" s="241"/>
    </row>
    <row r="22" spans="1:14" ht="26.25" customHeight="1" x14ac:dyDescent="0.4">
      <c r="A22" s="237" t="s">
        <v>39</v>
      </c>
      <c r="B22" s="242">
        <v>42545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237" t="s">
        <v>40</v>
      </c>
      <c r="B23" s="242">
        <v>42549</v>
      </c>
      <c r="C23" s="239"/>
      <c r="D23" s="239"/>
      <c r="E23" s="239"/>
      <c r="F23" s="239"/>
      <c r="G23" s="239"/>
      <c r="H23" s="239"/>
    </row>
    <row r="24" spans="1:14" ht="18.75" x14ac:dyDescent="0.3">
      <c r="A24" s="237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506" t="s">
        <v>145</v>
      </c>
      <c r="C26" s="506"/>
    </row>
    <row r="27" spans="1:14" ht="26.25" customHeight="1" x14ac:dyDescent="0.4">
      <c r="A27" s="246" t="s">
        <v>41</v>
      </c>
      <c r="B27" s="472">
        <v>99.13</v>
      </c>
      <c r="C27" s="472"/>
    </row>
    <row r="28" spans="1:14" ht="27" customHeight="1" x14ac:dyDescent="0.4">
      <c r="A28" s="246" t="s">
        <v>6</v>
      </c>
      <c r="B28" s="247">
        <v>99.1</v>
      </c>
    </row>
    <row r="29" spans="1:14" s="14" customFormat="1" ht="27" customHeight="1" x14ac:dyDescent="0.4">
      <c r="A29" s="246" t="s">
        <v>42</v>
      </c>
      <c r="B29" s="248">
        <v>4.67</v>
      </c>
      <c r="C29" s="491" t="s">
        <v>99</v>
      </c>
      <c r="D29" s="492"/>
      <c r="E29" s="492"/>
      <c r="F29" s="492"/>
      <c r="G29" s="493"/>
      <c r="I29" s="249"/>
      <c r="J29" s="249"/>
      <c r="K29" s="249"/>
      <c r="L29" s="249"/>
    </row>
    <row r="30" spans="1:14" s="14" customFormat="1" ht="19.5" customHeight="1" x14ac:dyDescent="0.3">
      <c r="A30" s="246" t="s">
        <v>44</v>
      </c>
      <c r="B30" s="250">
        <f>B28-B29</f>
        <v>94.429999999999993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">
      <c r="A31" s="246" t="s">
        <v>45</v>
      </c>
      <c r="B31" s="253">
        <f>UoN!B31</f>
        <v>1115.3599999999999</v>
      </c>
      <c r="C31" s="473" t="s">
        <v>46</v>
      </c>
      <c r="D31" s="474"/>
      <c r="E31" s="474"/>
      <c r="F31" s="474"/>
      <c r="G31" s="474"/>
      <c r="H31" s="475"/>
      <c r="I31" s="249"/>
      <c r="J31" s="249"/>
      <c r="K31" s="249"/>
      <c r="L31" s="249"/>
    </row>
    <row r="32" spans="1:14" s="14" customFormat="1" ht="27" customHeight="1" x14ac:dyDescent="0.4">
      <c r="A32" s="246" t="s">
        <v>47</v>
      </c>
      <c r="B32" s="253">
        <f>UoN!B32</f>
        <v>1155.3599999999999</v>
      </c>
      <c r="C32" s="473" t="s">
        <v>48</v>
      </c>
      <c r="D32" s="474"/>
      <c r="E32" s="474"/>
      <c r="F32" s="474"/>
      <c r="G32" s="474"/>
      <c r="H32" s="475"/>
      <c r="I32" s="249"/>
      <c r="J32" s="249"/>
      <c r="K32" s="249"/>
      <c r="L32" s="254"/>
      <c r="M32" s="254"/>
      <c r="N32" s="255"/>
    </row>
    <row r="33" spans="1:14" s="14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.75" x14ac:dyDescent="0.3">
      <c r="A34" s="246" t="s">
        <v>49</v>
      </c>
      <c r="B34" s="258">
        <f>B31/B32</f>
        <v>0.96537875640493009</v>
      </c>
      <c r="C34" s="236" t="s">
        <v>50</v>
      </c>
      <c r="D34" s="236"/>
      <c r="E34" s="236"/>
      <c r="F34" s="236"/>
      <c r="G34" s="236"/>
      <c r="I34" s="249"/>
      <c r="J34" s="249"/>
      <c r="K34" s="249"/>
      <c r="L34" s="254"/>
      <c r="M34" s="254"/>
      <c r="N34" s="255"/>
    </row>
    <row r="35" spans="1:14" s="14" customFormat="1" ht="19.5" customHeight="1" x14ac:dyDescent="0.3">
      <c r="A35" s="246"/>
      <c r="B35" s="250"/>
      <c r="G35" s="236"/>
      <c r="I35" s="249"/>
      <c r="J35" s="249"/>
      <c r="K35" s="249"/>
      <c r="L35" s="254"/>
      <c r="M35" s="254"/>
      <c r="N35" s="255"/>
    </row>
    <row r="36" spans="1:14" s="14" customFormat="1" ht="27" customHeight="1" x14ac:dyDescent="0.4">
      <c r="A36" s="259" t="s">
        <v>117</v>
      </c>
      <c r="B36" s="260">
        <v>25</v>
      </c>
      <c r="C36" s="236"/>
      <c r="D36" s="476" t="s">
        <v>52</v>
      </c>
      <c r="E36" s="477"/>
      <c r="F36" s="476" t="s">
        <v>53</v>
      </c>
      <c r="G36" s="478"/>
      <c r="J36" s="249"/>
      <c r="K36" s="249"/>
      <c r="L36" s="254"/>
      <c r="M36" s="254"/>
      <c r="N36" s="255"/>
    </row>
    <row r="37" spans="1:14" s="14" customFormat="1" ht="27" customHeight="1" x14ac:dyDescent="0.4">
      <c r="A37" s="261" t="s">
        <v>54</v>
      </c>
      <c r="B37" s="262">
        <v>4</v>
      </c>
      <c r="C37" s="263" t="s">
        <v>55</v>
      </c>
      <c r="D37" s="264" t="s">
        <v>56</v>
      </c>
      <c r="E37" s="265" t="s">
        <v>57</v>
      </c>
      <c r="F37" s="264" t="s">
        <v>56</v>
      </c>
      <c r="G37" s="266" t="s">
        <v>57</v>
      </c>
      <c r="I37" s="267" t="s">
        <v>118</v>
      </c>
      <c r="J37" s="249"/>
      <c r="K37" s="249"/>
      <c r="L37" s="254"/>
      <c r="M37" s="254"/>
      <c r="N37" s="255"/>
    </row>
    <row r="38" spans="1:14" s="14" customFormat="1" ht="26.25" customHeight="1" x14ac:dyDescent="0.4">
      <c r="A38" s="261" t="s">
        <v>58</v>
      </c>
      <c r="B38" s="262">
        <v>25</v>
      </c>
      <c r="C38" s="268">
        <v>1</v>
      </c>
      <c r="D38" s="464">
        <v>21563446</v>
      </c>
      <c r="E38" s="270">
        <f>IF(ISBLANK(D38),"-",$D$48/$D$45*D38)</f>
        <v>24355764.403151203</v>
      </c>
      <c r="F38" s="464">
        <v>18592534</v>
      </c>
      <c r="G38" s="271">
        <f>IF(ISBLANK(F38),"-",$D$48/$F$45*F38)</f>
        <v>24280161.484859772</v>
      </c>
      <c r="I38" s="272"/>
      <c r="J38" s="249"/>
      <c r="K38" s="249"/>
      <c r="L38" s="254"/>
      <c r="M38" s="254"/>
      <c r="N38" s="255"/>
    </row>
    <row r="39" spans="1:14" s="14" customFormat="1" ht="26.25" customHeight="1" x14ac:dyDescent="0.4">
      <c r="A39" s="261" t="s">
        <v>59</v>
      </c>
      <c r="B39" s="262">
        <v>1</v>
      </c>
      <c r="C39" s="273">
        <v>2</v>
      </c>
      <c r="D39" s="465">
        <v>21535636</v>
      </c>
      <c r="E39" s="275">
        <f>IF(ISBLANK(D39),"-",$D$48/$D$45*D39)</f>
        <v>24324353.198835731</v>
      </c>
      <c r="F39" s="465">
        <v>18570775</v>
      </c>
      <c r="G39" s="276">
        <f>IF(ISBLANK(F39),"-",$D$48/$F$45*F39)</f>
        <v>24251746.206245836</v>
      </c>
      <c r="I39" s="494">
        <f>ABS((F43/D43*D42)-F42)/D42</f>
        <v>2.235809244989677E-3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60</v>
      </c>
      <c r="B40" s="262">
        <v>1</v>
      </c>
      <c r="C40" s="273">
        <v>3</v>
      </c>
      <c r="D40" s="465">
        <v>21327538</v>
      </c>
      <c r="E40" s="275">
        <f>IF(ISBLANK(D40),"-",$D$48/$D$45*D40)</f>
        <v>24089307.934699055</v>
      </c>
      <c r="F40" s="465">
        <v>18415834</v>
      </c>
      <c r="G40" s="276">
        <f>IF(ISBLANK(F40),"-",$D$48/$F$45*F40)</f>
        <v>24049407.326530695</v>
      </c>
      <c r="I40" s="494"/>
      <c r="L40" s="254"/>
      <c r="M40" s="254"/>
      <c r="N40" s="277"/>
    </row>
    <row r="41" spans="1:14" ht="27" customHeight="1" x14ac:dyDescent="0.4">
      <c r="A41" s="261" t="s">
        <v>61</v>
      </c>
      <c r="B41" s="262">
        <v>1</v>
      </c>
      <c r="C41" s="278">
        <v>4</v>
      </c>
      <c r="D41" s="466"/>
      <c r="E41" s="280" t="str">
        <f>IF(ISBLANK(D41),"-",$D$48/$D$45*D41)</f>
        <v>-</v>
      </c>
      <c r="F41" s="466"/>
      <c r="G41" s="281" t="str">
        <f>IF(ISBLANK(F41),"-",$D$48/$F$45*F41)</f>
        <v>-</v>
      </c>
      <c r="I41" s="282"/>
      <c r="L41" s="254"/>
      <c r="M41" s="254"/>
      <c r="N41" s="277"/>
    </row>
    <row r="42" spans="1:14" ht="27" customHeight="1" x14ac:dyDescent="0.4">
      <c r="A42" s="261" t="s">
        <v>62</v>
      </c>
      <c r="B42" s="262">
        <v>1</v>
      </c>
      <c r="C42" s="283" t="s">
        <v>63</v>
      </c>
      <c r="D42" s="284">
        <f>AVERAGE(D38:D41)</f>
        <v>21475540</v>
      </c>
      <c r="E42" s="285">
        <f>AVERAGE(E38:E41)</f>
        <v>24256475.178895328</v>
      </c>
      <c r="F42" s="284">
        <f>AVERAGE(F38:F41)</f>
        <v>18526381</v>
      </c>
      <c r="G42" s="286">
        <f>AVERAGE(G38:G41)</f>
        <v>24193771.672545433</v>
      </c>
      <c r="H42" s="287"/>
    </row>
    <row r="43" spans="1:14" ht="26.25" customHeight="1" x14ac:dyDescent="0.4">
      <c r="A43" s="261" t="s">
        <v>64</v>
      </c>
      <c r="B43" s="262">
        <v>1</v>
      </c>
      <c r="C43" s="288" t="s">
        <v>119</v>
      </c>
      <c r="D43" s="289">
        <v>12.14</v>
      </c>
      <c r="E43" s="277"/>
      <c r="F43" s="289">
        <v>10.5</v>
      </c>
      <c r="H43" s="287"/>
    </row>
    <row r="44" spans="1:14" ht="26.25" customHeight="1" x14ac:dyDescent="0.4">
      <c r="A44" s="261" t="s">
        <v>66</v>
      </c>
      <c r="B44" s="262">
        <v>1</v>
      </c>
      <c r="C44" s="290" t="s">
        <v>120</v>
      </c>
      <c r="D44" s="291">
        <f>D43*$B$34</f>
        <v>11.719698102755851</v>
      </c>
      <c r="E44" s="292"/>
      <c r="F44" s="291">
        <f>F43*$B$34</f>
        <v>10.136476942251766</v>
      </c>
      <c r="H44" s="287"/>
    </row>
    <row r="45" spans="1:14" ht="19.5" customHeight="1" x14ac:dyDescent="0.3">
      <c r="A45" s="261" t="s">
        <v>68</v>
      </c>
      <c r="B45" s="293">
        <f>(B44/B43)*(B42/B41)*(B40/B39)*(B38/B37)*B36</f>
        <v>156.25</v>
      </c>
      <c r="C45" s="290" t="s">
        <v>69</v>
      </c>
      <c r="D45" s="294">
        <f>D44*$B$30/100</f>
        <v>11.066910918432349</v>
      </c>
      <c r="E45" s="295"/>
      <c r="F45" s="294">
        <f>F44*$B$30/100</f>
        <v>9.5718751765683425</v>
      </c>
      <c r="H45" s="287"/>
    </row>
    <row r="46" spans="1:14" ht="19.5" customHeight="1" x14ac:dyDescent="0.3">
      <c r="A46" s="479" t="s">
        <v>70</v>
      </c>
      <c r="B46" s="480"/>
      <c r="C46" s="290" t="s">
        <v>71</v>
      </c>
      <c r="D46" s="296">
        <f>D45/$B$45</f>
        <v>7.0828229877967039E-2</v>
      </c>
      <c r="E46" s="297"/>
      <c r="F46" s="298">
        <f>F45/$B$45</f>
        <v>6.1260001130037392E-2</v>
      </c>
      <c r="H46" s="287"/>
    </row>
    <row r="47" spans="1:14" ht="27" customHeight="1" x14ac:dyDescent="0.4">
      <c r="A47" s="481"/>
      <c r="B47" s="482"/>
      <c r="C47" s="299" t="s">
        <v>121</v>
      </c>
      <c r="D47" s="300">
        <v>0.08</v>
      </c>
      <c r="E47" s="301"/>
      <c r="F47" s="297"/>
      <c r="H47" s="287"/>
    </row>
    <row r="48" spans="1:14" ht="18.75" x14ac:dyDescent="0.3">
      <c r="C48" s="302" t="s">
        <v>73</v>
      </c>
      <c r="D48" s="294">
        <f>D47*$B$45</f>
        <v>12.5</v>
      </c>
      <c r="F48" s="303"/>
      <c r="H48" s="287"/>
    </row>
    <row r="49" spans="1:12" ht="19.5" customHeight="1" x14ac:dyDescent="0.3">
      <c r="C49" s="304" t="s">
        <v>74</v>
      </c>
      <c r="D49" s="305">
        <f>D48/B34</f>
        <v>12.94828575527184</v>
      </c>
      <c r="F49" s="303"/>
      <c r="H49" s="287"/>
    </row>
    <row r="50" spans="1:12" ht="18.75" x14ac:dyDescent="0.3">
      <c r="C50" s="259" t="s">
        <v>75</v>
      </c>
      <c r="D50" s="306">
        <f>AVERAGE(E38:E41,G38:G41)</f>
        <v>24225123.425720382</v>
      </c>
      <c r="F50" s="307"/>
      <c r="H50" s="287"/>
    </row>
    <row r="51" spans="1:12" ht="18.75" x14ac:dyDescent="0.3">
      <c r="C51" s="261" t="s">
        <v>76</v>
      </c>
      <c r="D51" s="308">
        <f>STDEV(E38:E41,G38:G41)/D50</f>
        <v>5.220621848607037E-3</v>
      </c>
      <c r="F51" s="307"/>
      <c r="H51" s="287"/>
    </row>
    <row r="52" spans="1:12" ht="19.5" customHeight="1" x14ac:dyDescent="0.3">
      <c r="C52" s="309" t="s">
        <v>20</v>
      </c>
      <c r="D52" s="310">
        <f>COUNT(E38:E41,G38:G41)</f>
        <v>6</v>
      </c>
      <c r="F52" s="307"/>
    </row>
    <row r="54" spans="1:12" ht="18.75" x14ac:dyDescent="0.3">
      <c r="A54" s="311" t="s">
        <v>1</v>
      </c>
      <c r="B54" s="312" t="s">
        <v>77</v>
      </c>
    </row>
    <row r="55" spans="1:12" ht="18.75" x14ac:dyDescent="0.3">
      <c r="A55" s="236" t="s">
        <v>78</v>
      </c>
      <c r="B55" s="313" t="str">
        <f>B21</f>
        <v>20mg Artovastatin</v>
      </c>
    </row>
    <row r="56" spans="1:12" ht="26.25" customHeight="1" x14ac:dyDescent="0.4">
      <c r="A56" s="314" t="s">
        <v>79</v>
      </c>
      <c r="B56" s="315">
        <v>20</v>
      </c>
      <c r="C56" s="236" t="str">
        <f>B20</f>
        <v>Artovastatin</v>
      </c>
      <c r="H56" s="316"/>
    </row>
    <row r="57" spans="1:12" ht="18.75" x14ac:dyDescent="0.3">
      <c r="A57" s="313" t="s">
        <v>122</v>
      </c>
      <c r="B57" s="405">
        <f>Uniformity!C46</f>
        <v>137.29400000000001</v>
      </c>
      <c r="H57" s="316"/>
    </row>
    <row r="58" spans="1:12" ht="19.5" customHeight="1" x14ac:dyDescent="0.3">
      <c r="H58" s="316"/>
    </row>
    <row r="59" spans="1:12" s="14" customFormat="1" ht="27" customHeight="1" x14ac:dyDescent="0.4">
      <c r="A59" s="259" t="s">
        <v>123</v>
      </c>
      <c r="B59" s="260">
        <v>100</v>
      </c>
      <c r="C59" s="236"/>
      <c r="D59" s="317" t="s">
        <v>124</v>
      </c>
      <c r="E59" s="318" t="s">
        <v>55</v>
      </c>
      <c r="F59" s="318" t="s">
        <v>56</v>
      </c>
      <c r="G59" s="318" t="s">
        <v>125</v>
      </c>
      <c r="H59" s="263" t="s">
        <v>126</v>
      </c>
      <c r="L59" s="249"/>
    </row>
    <row r="60" spans="1:12" s="14" customFormat="1" ht="26.25" customHeight="1" x14ac:dyDescent="0.4">
      <c r="A60" s="261" t="s">
        <v>127</v>
      </c>
      <c r="B60" s="262">
        <v>4</v>
      </c>
      <c r="C60" s="495" t="s">
        <v>128</v>
      </c>
      <c r="D60" s="498">
        <v>140.51</v>
      </c>
      <c r="E60" s="319">
        <v>1</v>
      </c>
      <c r="F60" s="320">
        <v>24413932</v>
      </c>
      <c r="G60" s="406">
        <f>IF(ISBLANK(F60),"-",(F60/$D$50*$D$47*$B$68)*($B$57/$D$60))</f>
        <v>19.694549553411353</v>
      </c>
      <c r="H60" s="321">
        <f t="shared" ref="H60:H71" si="0">IF(ISBLANK(F60),"-",G60/$B$56)</f>
        <v>0.98472747767056767</v>
      </c>
      <c r="L60" s="249"/>
    </row>
    <row r="61" spans="1:12" s="14" customFormat="1" ht="26.25" customHeight="1" x14ac:dyDescent="0.4">
      <c r="A61" s="261" t="s">
        <v>107</v>
      </c>
      <c r="B61" s="262">
        <v>10</v>
      </c>
      <c r="C61" s="496"/>
      <c r="D61" s="499"/>
      <c r="E61" s="322">
        <v>2</v>
      </c>
      <c r="F61" s="274">
        <v>24466009</v>
      </c>
      <c r="G61" s="407">
        <f>IF(ISBLANK(F61),"-",(F61/$D$50*$D$47*$B$68)*($B$57/$D$60))</f>
        <v>19.736559707985922</v>
      </c>
      <c r="H61" s="323">
        <f t="shared" si="0"/>
        <v>0.98682798539929606</v>
      </c>
      <c r="L61" s="249"/>
    </row>
    <row r="62" spans="1:12" s="14" customFormat="1" ht="26.25" customHeight="1" x14ac:dyDescent="0.4">
      <c r="A62" s="261" t="s">
        <v>108</v>
      </c>
      <c r="B62" s="262">
        <v>1</v>
      </c>
      <c r="C62" s="496"/>
      <c r="D62" s="499"/>
      <c r="E62" s="322">
        <v>3</v>
      </c>
      <c r="F62" s="324">
        <v>24458116</v>
      </c>
      <c r="G62" s="407">
        <f>IF(ISBLANK(F62),"-",(F62/$D$50*$D$47*$B$68)*($B$57/$D$60))</f>
        <v>19.730192479649862</v>
      </c>
      <c r="H62" s="323">
        <f t="shared" si="0"/>
        <v>0.98650962398249309</v>
      </c>
      <c r="L62" s="249"/>
    </row>
    <row r="63" spans="1:12" ht="27" customHeight="1" x14ac:dyDescent="0.4">
      <c r="A63" s="261" t="s">
        <v>109</v>
      </c>
      <c r="B63" s="262">
        <v>1</v>
      </c>
      <c r="C63" s="505"/>
      <c r="D63" s="500"/>
      <c r="E63" s="325">
        <v>4</v>
      </c>
      <c r="F63" s="326"/>
      <c r="G63" s="407" t="str">
        <f>IF(ISBLANK(F63),"-",(F63/$D$50*$D$47*$B$68)*($B$57/$D$60))</f>
        <v>-</v>
      </c>
      <c r="H63" s="323" t="str">
        <f t="shared" si="0"/>
        <v>-</v>
      </c>
    </row>
    <row r="64" spans="1:12" ht="26.25" customHeight="1" x14ac:dyDescent="0.4">
      <c r="A64" s="261" t="s">
        <v>110</v>
      </c>
      <c r="B64" s="262">
        <v>1</v>
      </c>
      <c r="C64" s="495" t="s">
        <v>129</v>
      </c>
      <c r="D64" s="498">
        <v>135.75</v>
      </c>
      <c r="E64" s="319">
        <v>1</v>
      </c>
      <c r="F64" s="320">
        <v>23949591</v>
      </c>
      <c r="G64" s="408">
        <f>IF(ISBLANK(F64),"-",(F64/$D$50*$D$47*$B$68)*($B$57/$D$64))</f>
        <v>19.997413103472542</v>
      </c>
      <c r="H64" s="327">
        <f t="shared" si="0"/>
        <v>0.99987065517362717</v>
      </c>
    </row>
    <row r="65" spans="1:8" ht="26.25" customHeight="1" x14ac:dyDescent="0.4">
      <c r="A65" s="261" t="s">
        <v>111</v>
      </c>
      <c r="B65" s="262">
        <v>1</v>
      </c>
      <c r="C65" s="496"/>
      <c r="D65" s="499"/>
      <c r="E65" s="322">
        <v>2</v>
      </c>
      <c r="F65" s="274">
        <v>23920662</v>
      </c>
      <c r="G65" s="409">
        <f>IF(ISBLANK(F65),"-",(F65/$D$50*$D$47*$B$68)*($B$57/$D$64))</f>
        <v>19.973257986849866</v>
      </c>
      <c r="H65" s="328">
        <f t="shared" si="0"/>
        <v>0.9986628993424933</v>
      </c>
    </row>
    <row r="66" spans="1:8" ht="26.25" customHeight="1" x14ac:dyDescent="0.4">
      <c r="A66" s="261" t="s">
        <v>112</v>
      </c>
      <c r="B66" s="262">
        <v>1</v>
      </c>
      <c r="C66" s="496"/>
      <c r="D66" s="499"/>
      <c r="E66" s="322">
        <v>3</v>
      </c>
      <c r="F66" s="274">
        <v>24260955</v>
      </c>
      <c r="G66" s="409">
        <f>IF(ISBLANK(F66),"-",(F66/$D$50*$D$47*$B$68)*($B$57/$D$64))</f>
        <v>20.257395603113125</v>
      </c>
      <c r="H66" s="328">
        <f t="shared" si="0"/>
        <v>1.0128697801556563</v>
      </c>
    </row>
    <row r="67" spans="1:8" ht="27" customHeight="1" x14ac:dyDescent="0.4">
      <c r="A67" s="261" t="s">
        <v>113</v>
      </c>
      <c r="B67" s="262">
        <v>1</v>
      </c>
      <c r="C67" s="505"/>
      <c r="D67" s="500"/>
      <c r="E67" s="325">
        <v>4</v>
      </c>
      <c r="F67" s="326"/>
      <c r="G67" s="410" t="str">
        <f>IF(ISBLANK(F67),"-",(F67/$D$50*$D$47*$B$68)*($B$57/$D$64))</f>
        <v>-</v>
      </c>
      <c r="H67" s="329" t="str">
        <f t="shared" si="0"/>
        <v>-</v>
      </c>
    </row>
    <row r="68" spans="1:8" ht="26.25" customHeight="1" x14ac:dyDescent="0.4">
      <c r="A68" s="261" t="s">
        <v>114</v>
      </c>
      <c r="B68" s="330">
        <f>(B67/B66)*(B65/B64)*(B63/B62)*(B61/B60)*B59</f>
        <v>250</v>
      </c>
      <c r="C68" s="495" t="s">
        <v>130</v>
      </c>
      <c r="D68" s="498">
        <v>138.34</v>
      </c>
      <c r="E68" s="319">
        <v>1</v>
      </c>
      <c r="F68" s="320">
        <v>24512469</v>
      </c>
      <c r="G68" s="408">
        <f>IF(ISBLANK(F68),"-",(F68/$D$50*$D$47*$B$68)*($B$57/$D$68))</f>
        <v>20.084214060930282</v>
      </c>
      <c r="H68" s="323">
        <f t="shared" si="0"/>
        <v>1.0042107030465142</v>
      </c>
    </row>
    <row r="69" spans="1:8" ht="27" customHeight="1" x14ac:dyDescent="0.4">
      <c r="A69" s="309" t="s">
        <v>131</v>
      </c>
      <c r="B69" s="331">
        <f>(D47*B68)/B56*B57</f>
        <v>137.29400000000001</v>
      </c>
      <c r="C69" s="496"/>
      <c r="D69" s="499"/>
      <c r="E69" s="322">
        <v>2</v>
      </c>
      <c r="F69" s="274">
        <v>24473382</v>
      </c>
      <c r="G69" s="409">
        <f>IF(ISBLANK(F69),"-",(F69/$D$50*$D$47*$B$68)*($B$57/$D$68))</f>
        <v>20.052188250923159</v>
      </c>
      <c r="H69" s="323">
        <f t="shared" si="0"/>
        <v>1.002609412546158</v>
      </c>
    </row>
    <row r="70" spans="1:8" ht="26.25" customHeight="1" x14ac:dyDescent="0.4">
      <c r="A70" s="501" t="s">
        <v>70</v>
      </c>
      <c r="B70" s="502"/>
      <c r="C70" s="496"/>
      <c r="D70" s="499"/>
      <c r="E70" s="322">
        <v>3</v>
      </c>
      <c r="F70" s="274">
        <v>24330442</v>
      </c>
      <c r="G70" s="409">
        <f>IF(ISBLANK(F70),"-",(F70/$D$50*$D$47*$B$68)*($B$57/$D$68))</f>
        <v>19.93507081335008</v>
      </c>
      <c r="H70" s="323">
        <f t="shared" si="0"/>
        <v>0.99675354066750399</v>
      </c>
    </row>
    <row r="71" spans="1:8" ht="27" customHeight="1" x14ac:dyDescent="0.4">
      <c r="A71" s="503"/>
      <c r="B71" s="504"/>
      <c r="C71" s="497"/>
      <c r="D71" s="500"/>
      <c r="E71" s="325">
        <v>4</v>
      </c>
      <c r="F71" s="326"/>
      <c r="G71" s="410" t="str">
        <f>IF(ISBLANK(F71),"-",(F71/$D$50*$D$47*$B$68)*($B$57/$D$68))</f>
        <v>-</v>
      </c>
      <c r="H71" s="332" t="str">
        <f t="shared" si="0"/>
        <v>-</v>
      </c>
    </row>
    <row r="72" spans="1:8" ht="26.25" customHeight="1" x14ac:dyDescent="0.4">
      <c r="A72" s="333"/>
      <c r="B72" s="333"/>
      <c r="C72" s="333"/>
      <c r="D72" s="333"/>
      <c r="E72" s="333"/>
      <c r="F72" s="335" t="s">
        <v>63</v>
      </c>
      <c r="G72" s="415">
        <f>AVERAGE(G60:G71)</f>
        <v>19.940093506631801</v>
      </c>
      <c r="H72" s="336">
        <f>AVERAGE(H60:H71)</f>
        <v>0.99700467533158998</v>
      </c>
    </row>
    <row r="73" spans="1:8" ht="26.25" customHeight="1" x14ac:dyDescent="0.4">
      <c r="C73" s="333"/>
      <c r="D73" s="333"/>
      <c r="E73" s="333"/>
      <c r="F73" s="337" t="s">
        <v>76</v>
      </c>
      <c r="G73" s="411">
        <f>STDEV(G60:G71)/G72</f>
        <v>9.4524097095471521E-3</v>
      </c>
      <c r="H73" s="411">
        <f>STDEV(H60:H71)/H72</f>
        <v>9.4524097095471799E-3</v>
      </c>
    </row>
    <row r="74" spans="1:8" ht="27" customHeight="1" x14ac:dyDescent="0.4">
      <c r="A74" s="333"/>
      <c r="B74" s="333"/>
      <c r="C74" s="334"/>
      <c r="D74" s="334"/>
      <c r="E74" s="338"/>
      <c r="F74" s="339" t="s">
        <v>20</v>
      </c>
      <c r="G74" s="340">
        <f>COUNT(G60:G71)</f>
        <v>9</v>
      </c>
      <c r="H74" s="340">
        <f>COUNT(H60:H71)</f>
        <v>9</v>
      </c>
    </row>
    <row r="76" spans="1:8" ht="26.25" customHeight="1" x14ac:dyDescent="0.4">
      <c r="A76" s="245" t="s">
        <v>132</v>
      </c>
      <c r="B76" s="341" t="s">
        <v>88</v>
      </c>
      <c r="C76" s="486" t="str">
        <f>B20</f>
        <v>Artovastatin</v>
      </c>
      <c r="D76" s="486"/>
      <c r="E76" s="342" t="s">
        <v>89</v>
      </c>
      <c r="F76" s="342"/>
      <c r="G76" s="343">
        <f>H72</f>
        <v>0.99700467533158998</v>
      </c>
      <c r="H76" s="344"/>
    </row>
    <row r="77" spans="1:8" ht="18.75" x14ac:dyDescent="0.3">
      <c r="A77" s="244" t="s">
        <v>97</v>
      </c>
      <c r="B77" s="244" t="s">
        <v>98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471" t="str">
        <f>B26</f>
        <v>A73 1</v>
      </c>
      <c r="C79" s="471"/>
    </row>
    <row r="80" spans="1:8" ht="26.25" customHeight="1" x14ac:dyDescent="0.4">
      <c r="A80" s="246" t="s">
        <v>41</v>
      </c>
      <c r="B80" s="471">
        <f>B27</f>
        <v>99.13</v>
      </c>
      <c r="C80" s="471"/>
    </row>
    <row r="81" spans="1:12" ht="27" customHeight="1" x14ac:dyDescent="0.4">
      <c r="A81" s="246" t="s">
        <v>6</v>
      </c>
      <c r="B81" s="345">
        <f>B28</f>
        <v>99.1</v>
      </c>
    </row>
    <row r="82" spans="1:12" s="14" customFormat="1" ht="27" customHeight="1" x14ac:dyDescent="0.4">
      <c r="A82" s="246" t="s">
        <v>42</v>
      </c>
      <c r="B82" s="248">
        <v>0</v>
      </c>
      <c r="C82" s="491" t="s">
        <v>99</v>
      </c>
      <c r="D82" s="492"/>
      <c r="E82" s="492"/>
      <c r="F82" s="492"/>
      <c r="G82" s="493"/>
      <c r="I82" s="249"/>
      <c r="J82" s="249"/>
      <c r="K82" s="249"/>
      <c r="L82" s="249"/>
    </row>
    <row r="83" spans="1:12" s="14" customFormat="1" ht="19.5" customHeight="1" x14ac:dyDescent="0.3">
      <c r="A83" s="246" t="s">
        <v>44</v>
      </c>
      <c r="B83" s="250">
        <f>B81-B82</f>
        <v>99.1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">
      <c r="A84" s="246" t="s">
        <v>45</v>
      </c>
      <c r="B84" s="253">
        <f>B31</f>
        <v>1115.3599999999999</v>
      </c>
      <c r="C84" s="473" t="s">
        <v>133</v>
      </c>
      <c r="D84" s="474"/>
      <c r="E84" s="474"/>
      <c r="F84" s="474"/>
      <c r="G84" s="474"/>
      <c r="H84" s="475"/>
      <c r="I84" s="249"/>
      <c r="J84" s="249"/>
      <c r="K84" s="249"/>
      <c r="L84" s="249"/>
    </row>
    <row r="85" spans="1:12" s="14" customFormat="1" ht="27" customHeight="1" x14ac:dyDescent="0.4">
      <c r="A85" s="246" t="s">
        <v>47</v>
      </c>
      <c r="B85" s="253">
        <f>B32</f>
        <v>1155.3599999999999</v>
      </c>
      <c r="C85" s="473" t="s">
        <v>134</v>
      </c>
      <c r="D85" s="474"/>
      <c r="E85" s="474"/>
      <c r="F85" s="474"/>
      <c r="G85" s="474"/>
      <c r="H85" s="475"/>
      <c r="I85" s="249"/>
      <c r="J85" s="249"/>
      <c r="K85" s="249"/>
      <c r="L85" s="249"/>
    </row>
    <row r="86" spans="1:12" s="14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.75" x14ac:dyDescent="0.3">
      <c r="A87" s="246" t="s">
        <v>49</v>
      </c>
      <c r="B87" s="258">
        <f>B84/B85</f>
        <v>0.96537875640493009</v>
      </c>
      <c r="C87" s="236" t="s">
        <v>50</v>
      </c>
      <c r="D87" s="236"/>
      <c r="E87" s="236"/>
      <c r="F87" s="236"/>
      <c r="G87" s="236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117</v>
      </c>
      <c r="B89" s="260">
        <v>25</v>
      </c>
      <c r="D89" s="346" t="s">
        <v>52</v>
      </c>
      <c r="E89" s="347"/>
      <c r="F89" s="476" t="s">
        <v>53</v>
      </c>
      <c r="G89" s="478"/>
    </row>
    <row r="90" spans="1:12" ht="27" customHeight="1" x14ac:dyDescent="0.4">
      <c r="A90" s="261" t="s">
        <v>54</v>
      </c>
      <c r="B90" s="262">
        <v>4</v>
      </c>
      <c r="C90" s="348" t="s">
        <v>55</v>
      </c>
      <c r="D90" s="264" t="s">
        <v>56</v>
      </c>
      <c r="E90" s="265" t="s">
        <v>57</v>
      </c>
      <c r="F90" s="264" t="s">
        <v>56</v>
      </c>
      <c r="G90" s="349" t="s">
        <v>57</v>
      </c>
      <c r="I90" s="267" t="s">
        <v>118</v>
      </c>
    </row>
    <row r="91" spans="1:12" ht="26.25" customHeight="1" x14ac:dyDescent="0.4">
      <c r="A91" s="261" t="s">
        <v>58</v>
      </c>
      <c r="B91" s="262">
        <v>100</v>
      </c>
      <c r="C91" s="350">
        <v>1</v>
      </c>
      <c r="D91" s="269">
        <v>5575542</v>
      </c>
      <c r="E91" s="270">
        <f>IF(ISBLANK(D91),"-",$D$101/$D$98*D91)</f>
        <v>6667522.9044301761</v>
      </c>
      <c r="F91" s="269">
        <v>5055947</v>
      </c>
      <c r="G91" s="271">
        <f>IF(ISBLANK(F91),"-",$D$101/$F$98*F91)</f>
        <v>6990517.4634685069</v>
      </c>
      <c r="I91" s="272"/>
    </row>
    <row r="92" spans="1:12" ht="26.25" customHeight="1" x14ac:dyDescent="0.4">
      <c r="A92" s="261" t="s">
        <v>59</v>
      </c>
      <c r="B92" s="262">
        <v>1</v>
      </c>
      <c r="C92" s="334">
        <v>2</v>
      </c>
      <c r="D92" s="274">
        <v>5745214</v>
      </c>
      <c r="E92" s="275">
        <f>IF(ISBLANK(D92),"-",$D$101/$D$98*D92)</f>
        <v>6870425.5004899809</v>
      </c>
      <c r="F92" s="274">
        <v>4944635</v>
      </c>
      <c r="G92" s="276">
        <f>IF(ISBLANK(F92),"-",$D$101/$F$98*F92)</f>
        <v>6836613.8565094927</v>
      </c>
      <c r="I92" s="494">
        <f>ABS((F96/D96*D95)-F95)/D95</f>
        <v>1.7533207322806301E-2</v>
      </c>
    </row>
    <row r="93" spans="1:12" ht="26.25" customHeight="1" x14ac:dyDescent="0.4">
      <c r="A93" s="261" t="s">
        <v>60</v>
      </c>
      <c r="B93" s="262">
        <v>1</v>
      </c>
      <c r="C93" s="334">
        <v>3</v>
      </c>
      <c r="D93" s="274"/>
      <c r="E93" s="275" t="str">
        <f>IF(ISBLANK(D93),"-",$D$101/$D$98*D93)</f>
        <v>-</v>
      </c>
      <c r="F93" s="274">
        <v>4984294</v>
      </c>
      <c r="G93" s="276">
        <f>IF(ISBLANK(F93),"-",$D$101/$F$98*F93)</f>
        <v>6891447.6852825591</v>
      </c>
      <c r="I93" s="494"/>
    </row>
    <row r="94" spans="1:12" ht="27" customHeight="1" x14ac:dyDescent="0.4">
      <c r="A94" s="261" t="s">
        <v>61</v>
      </c>
      <c r="B94" s="262">
        <v>1</v>
      </c>
      <c r="C94" s="351">
        <v>4</v>
      </c>
      <c r="D94" s="279"/>
      <c r="E94" s="280" t="str">
        <f>IF(ISBLANK(D94),"-",$D$101/$D$98*D94)</f>
        <v>-</v>
      </c>
      <c r="F94" s="352"/>
      <c r="G94" s="281" t="str">
        <f>IF(ISBLANK(F94),"-",$D$101/$F$98*F94)</f>
        <v>-</v>
      </c>
      <c r="I94" s="282"/>
    </row>
    <row r="95" spans="1:12" ht="27" customHeight="1" x14ac:dyDescent="0.4">
      <c r="A95" s="261" t="s">
        <v>62</v>
      </c>
      <c r="B95" s="262">
        <v>1</v>
      </c>
      <c r="C95" s="353" t="s">
        <v>63</v>
      </c>
      <c r="D95" s="354">
        <f>AVERAGE(D91:D94)</f>
        <v>5660378</v>
      </c>
      <c r="E95" s="285">
        <f>AVERAGE(E91:E94)</f>
        <v>6768974.2024600785</v>
      </c>
      <c r="F95" s="355">
        <f>AVERAGE(F91:F94)</f>
        <v>4994958.666666667</v>
      </c>
      <c r="G95" s="356">
        <f>AVERAGE(G91:G94)</f>
        <v>6906193.0017535193</v>
      </c>
    </row>
    <row r="96" spans="1:12" ht="26.25" customHeight="1" x14ac:dyDescent="0.4">
      <c r="A96" s="261" t="s">
        <v>64</v>
      </c>
      <c r="B96" s="247">
        <v>1</v>
      </c>
      <c r="C96" s="357" t="s">
        <v>65</v>
      </c>
      <c r="D96" s="358">
        <f>D43</f>
        <v>12.14</v>
      </c>
      <c r="E96" s="277"/>
      <c r="F96" s="289">
        <f>F43</f>
        <v>10.5</v>
      </c>
    </row>
    <row r="97" spans="1:10" ht="26.25" customHeight="1" x14ac:dyDescent="0.4">
      <c r="A97" s="261" t="s">
        <v>66</v>
      </c>
      <c r="B97" s="247">
        <v>1</v>
      </c>
      <c r="C97" s="359" t="s">
        <v>67</v>
      </c>
      <c r="D97" s="360">
        <f>D96*$B$87</f>
        <v>11.719698102755851</v>
      </c>
      <c r="E97" s="292"/>
      <c r="F97" s="291">
        <f>F96*$B$87</f>
        <v>10.136476942251766</v>
      </c>
    </row>
    <row r="98" spans="1:10" ht="19.5" customHeight="1" x14ac:dyDescent="0.3">
      <c r="A98" s="261" t="s">
        <v>68</v>
      </c>
      <c r="B98" s="361">
        <f>(B97/B96)*(B95/B94)*(B93/B92)*(B91/B90)*B89</f>
        <v>625</v>
      </c>
      <c r="C98" s="359" t="s">
        <v>135</v>
      </c>
      <c r="D98" s="362">
        <f>D97*$B$83/100</f>
        <v>11.614220819831049</v>
      </c>
      <c r="E98" s="295"/>
      <c r="F98" s="294">
        <f>F97*$B$83/100</f>
        <v>10.0452486497715</v>
      </c>
    </row>
    <row r="99" spans="1:10" ht="19.5" customHeight="1" x14ac:dyDescent="0.3">
      <c r="A99" s="479" t="s">
        <v>70</v>
      </c>
      <c r="B99" s="487"/>
      <c r="C99" s="359" t="s">
        <v>136</v>
      </c>
      <c r="D99" s="363">
        <f>D98/$B$98</f>
        <v>1.8582753311729677E-2</v>
      </c>
      <c r="E99" s="295"/>
      <c r="F99" s="298">
        <f>F98/$B$98</f>
        <v>1.6072397839634399E-2</v>
      </c>
      <c r="G99" s="364"/>
      <c r="H99" s="287"/>
    </row>
    <row r="100" spans="1:10" ht="19.5" customHeight="1" x14ac:dyDescent="0.3">
      <c r="A100" s="481"/>
      <c r="B100" s="488"/>
      <c r="C100" s="359" t="s">
        <v>121</v>
      </c>
      <c r="D100" s="365">
        <f>$B$56/$B$116</f>
        <v>2.2222222222222223E-2</v>
      </c>
      <c r="F100" s="303"/>
      <c r="G100" s="366"/>
      <c r="H100" s="287"/>
    </row>
    <row r="101" spans="1:10" ht="18.75" x14ac:dyDescent="0.3">
      <c r="C101" s="359" t="s">
        <v>73</v>
      </c>
      <c r="D101" s="360">
        <f>D100*$B$98</f>
        <v>13.888888888888889</v>
      </c>
      <c r="F101" s="303"/>
      <c r="G101" s="364"/>
      <c r="H101" s="287"/>
    </row>
    <row r="102" spans="1:10" ht="19.5" customHeight="1" x14ac:dyDescent="0.3">
      <c r="C102" s="367" t="s">
        <v>74</v>
      </c>
      <c r="D102" s="368">
        <f>D101/B34</f>
        <v>14.386984172524267</v>
      </c>
      <c r="F102" s="307"/>
      <c r="G102" s="364"/>
      <c r="H102" s="287"/>
      <c r="J102" s="369"/>
    </row>
    <row r="103" spans="1:10" ht="18.75" x14ac:dyDescent="0.3">
      <c r="C103" s="370" t="s">
        <v>137</v>
      </c>
      <c r="D103" s="371">
        <f>AVERAGE(E91:E94,G91:G94)</f>
        <v>6851305.4820361435</v>
      </c>
      <c r="F103" s="307"/>
      <c r="G103" s="372"/>
      <c r="H103" s="287"/>
      <c r="J103" s="373"/>
    </row>
    <row r="104" spans="1:10" ht="18.75" x14ac:dyDescent="0.3">
      <c r="C104" s="337" t="s">
        <v>76</v>
      </c>
      <c r="D104" s="374">
        <f>STDEV(E91:E94,G91:G94)/D103</f>
        <v>1.7169232558156274E-2</v>
      </c>
      <c r="F104" s="307"/>
      <c r="G104" s="364"/>
      <c r="H104" s="287"/>
      <c r="J104" s="373"/>
    </row>
    <row r="105" spans="1:10" ht="19.5" customHeight="1" x14ac:dyDescent="0.3">
      <c r="C105" s="339" t="s">
        <v>20</v>
      </c>
      <c r="D105" s="375">
        <f>COUNT(E91:E94,G91:G94)</f>
        <v>5</v>
      </c>
      <c r="F105" s="307"/>
      <c r="G105" s="364"/>
      <c r="H105" s="287"/>
      <c r="J105" s="373"/>
    </row>
    <row r="106" spans="1:10" ht="19.5" customHeight="1" x14ac:dyDescent="0.3">
      <c r="A106" s="311"/>
      <c r="B106" s="311"/>
      <c r="C106" s="311"/>
      <c r="D106" s="311"/>
      <c r="E106" s="311"/>
    </row>
    <row r="107" spans="1:10" ht="26.25" customHeight="1" x14ac:dyDescent="0.4">
      <c r="A107" s="259" t="s">
        <v>102</v>
      </c>
      <c r="B107" s="260">
        <v>900</v>
      </c>
      <c r="C107" s="376" t="s">
        <v>138</v>
      </c>
      <c r="D107" s="377" t="s">
        <v>56</v>
      </c>
      <c r="E107" s="378" t="s">
        <v>104</v>
      </c>
      <c r="F107" s="379" t="s">
        <v>105</v>
      </c>
    </row>
    <row r="108" spans="1:10" ht="26.25" customHeight="1" x14ac:dyDescent="0.4">
      <c r="A108" s="261" t="s">
        <v>106</v>
      </c>
      <c r="B108" s="262">
        <v>1</v>
      </c>
      <c r="C108" s="380">
        <v>1</v>
      </c>
      <c r="D108" s="381">
        <v>6230866</v>
      </c>
      <c r="E108" s="412">
        <f t="shared" ref="E108:E113" si="1">IF(ISBLANK(D108),"-",D108/$D$103*$D$100*$B$116)</f>
        <v>18.188843035351699</v>
      </c>
      <c r="F108" s="382">
        <f t="shared" ref="F108:F113" si="2">IF(ISBLANK(D108), "-", E108/$B$56)</f>
        <v>0.90944215176758492</v>
      </c>
    </row>
    <row r="109" spans="1:10" ht="26.25" customHeight="1" x14ac:dyDescent="0.4">
      <c r="A109" s="261" t="s">
        <v>107</v>
      </c>
      <c r="B109" s="262">
        <v>1</v>
      </c>
      <c r="C109" s="380">
        <v>2</v>
      </c>
      <c r="D109" s="381">
        <v>6604369</v>
      </c>
      <c r="E109" s="413">
        <f t="shared" si="1"/>
        <v>19.279154950297862</v>
      </c>
      <c r="F109" s="383">
        <f t="shared" si="2"/>
        <v>0.96395774751489305</v>
      </c>
    </row>
    <row r="110" spans="1:10" ht="26.25" customHeight="1" x14ac:dyDescent="0.4">
      <c r="A110" s="261" t="s">
        <v>108</v>
      </c>
      <c r="B110" s="262">
        <v>1</v>
      </c>
      <c r="C110" s="380">
        <v>3</v>
      </c>
      <c r="D110" s="381">
        <v>6682129</v>
      </c>
      <c r="E110" s="413">
        <f t="shared" si="1"/>
        <v>19.506148185977935</v>
      </c>
      <c r="F110" s="383">
        <f t="shared" si="2"/>
        <v>0.9753074092988967</v>
      </c>
    </row>
    <row r="111" spans="1:10" ht="26.25" customHeight="1" x14ac:dyDescent="0.4">
      <c r="A111" s="261" t="s">
        <v>109</v>
      </c>
      <c r="B111" s="262">
        <v>1</v>
      </c>
      <c r="C111" s="380">
        <v>4</v>
      </c>
      <c r="D111" s="381">
        <v>6243328</v>
      </c>
      <c r="E111" s="413">
        <f t="shared" si="1"/>
        <v>18.225221503755055</v>
      </c>
      <c r="F111" s="383">
        <f t="shared" si="2"/>
        <v>0.91126107518775279</v>
      </c>
    </row>
    <row r="112" spans="1:10" ht="26.25" customHeight="1" x14ac:dyDescent="0.4">
      <c r="A112" s="261" t="s">
        <v>110</v>
      </c>
      <c r="B112" s="262">
        <v>1</v>
      </c>
      <c r="C112" s="380">
        <v>5</v>
      </c>
      <c r="D112" s="381">
        <v>6757951</v>
      </c>
      <c r="E112" s="413">
        <f t="shared" si="1"/>
        <v>19.727484105676165</v>
      </c>
      <c r="F112" s="383">
        <f t="shared" si="2"/>
        <v>0.98637420528380826</v>
      </c>
    </row>
    <row r="113" spans="1:10" ht="26.25" customHeight="1" x14ac:dyDescent="0.4">
      <c r="A113" s="261" t="s">
        <v>111</v>
      </c>
      <c r="B113" s="262">
        <v>1</v>
      </c>
      <c r="C113" s="384">
        <v>6</v>
      </c>
      <c r="D113" s="385">
        <v>6513349</v>
      </c>
      <c r="E113" s="414">
        <f t="shared" si="1"/>
        <v>19.013453763163085</v>
      </c>
      <c r="F113" s="386">
        <f t="shared" si="2"/>
        <v>0.9506726881581542</v>
      </c>
    </row>
    <row r="114" spans="1:10" ht="26.25" customHeight="1" x14ac:dyDescent="0.4">
      <c r="A114" s="261" t="s">
        <v>112</v>
      </c>
      <c r="B114" s="262">
        <v>1</v>
      </c>
      <c r="C114" s="380"/>
      <c r="D114" s="334"/>
      <c r="E114" s="235"/>
      <c r="F114" s="387"/>
    </row>
    <row r="115" spans="1:10" ht="26.25" customHeight="1" x14ac:dyDescent="0.4">
      <c r="A115" s="261" t="s">
        <v>113</v>
      </c>
      <c r="B115" s="262">
        <v>1</v>
      </c>
      <c r="C115" s="380"/>
      <c r="D115" s="388" t="s">
        <v>63</v>
      </c>
      <c r="E115" s="416">
        <f>AVERAGE(E108:E113)</f>
        <v>18.990050924036968</v>
      </c>
      <c r="F115" s="389">
        <f>AVERAGE(F108:F113)</f>
        <v>0.94950254620184837</v>
      </c>
    </row>
    <row r="116" spans="1:10" ht="27" customHeight="1" x14ac:dyDescent="0.4">
      <c r="A116" s="261" t="s">
        <v>114</v>
      </c>
      <c r="B116" s="293">
        <f>(B115/B114)*(B113/B112)*(B111/B110)*(B109/B108)*B107</f>
        <v>900</v>
      </c>
      <c r="C116" s="390"/>
      <c r="D116" s="353" t="s">
        <v>76</v>
      </c>
      <c r="E116" s="391">
        <f>STDEV(E108:E113)/E115</f>
        <v>3.4298786902805189E-2</v>
      </c>
      <c r="F116" s="391">
        <f>STDEV(F108:F113)/F115</f>
        <v>3.4298786902805176E-2</v>
      </c>
      <c r="I116" s="235"/>
    </row>
    <row r="117" spans="1:10" ht="27" customHeight="1" x14ac:dyDescent="0.4">
      <c r="A117" s="479" t="s">
        <v>70</v>
      </c>
      <c r="B117" s="480"/>
      <c r="C117" s="392"/>
      <c r="D117" s="393" t="s">
        <v>20</v>
      </c>
      <c r="E117" s="394">
        <f>COUNT(E108:E113)</f>
        <v>6</v>
      </c>
      <c r="F117" s="394">
        <f>COUNT(F108:F113)</f>
        <v>6</v>
      </c>
      <c r="I117" s="235"/>
      <c r="J117" s="373"/>
    </row>
    <row r="118" spans="1:10" ht="19.5" customHeight="1" x14ac:dyDescent="0.3">
      <c r="A118" s="481"/>
      <c r="B118" s="482"/>
      <c r="C118" s="235"/>
      <c r="D118" s="235"/>
      <c r="E118" s="235"/>
      <c r="F118" s="334"/>
      <c r="G118" s="235"/>
      <c r="H118" s="235"/>
      <c r="I118" s="235"/>
    </row>
    <row r="119" spans="1:10" ht="18.75" x14ac:dyDescent="0.3">
      <c r="A119" s="403"/>
      <c r="B119" s="257"/>
      <c r="C119" s="235"/>
      <c r="D119" s="235"/>
      <c r="E119" s="235"/>
      <c r="F119" s="334"/>
      <c r="G119" s="235"/>
      <c r="H119" s="235"/>
      <c r="I119" s="235"/>
    </row>
    <row r="120" spans="1:10" ht="26.25" customHeight="1" x14ac:dyDescent="0.4">
      <c r="A120" s="245" t="s">
        <v>132</v>
      </c>
      <c r="B120" s="341" t="s">
        <v>115</v>
      </c>
      <c r="C120" s="486" t="str">
        <f>B20</f>
        <v>Artovastatin</v>
      </c>
      <c r="D120" s="486"/>
      <c r="E120" s="342" t="s">
        <v>116</v>
      </c>
      <c r="F120" s="342"/>
      <c r="G120" s="343">
        <f>F115</f>
        <v>0.94950254620184837</v>
      </c>
      <c r="H120" s="235"/>
      <c r="I120" s="235"/>
    </row>
    <row r="121" spans="1:10" ht="19.5" customHeight="1" x14ac:dyDescent="0.3">
      <c r="A121" s="395"/>
      <c r="B121" s="395"/>
      <c r="C121" s="396"/>
      <c r="D121" s="396"/>
      <c r="E121" s="396"/>
      <c r="F121" s="396"/>
      <c r="G121" s="396"/>
      <c r="H121" s="396"/>
    </row>
    <row r="122" spans="1:10" ht="18.75" x14ac:dyDescent="0.3">
      <c r="B122" s="485" t="s">
        <v>26</v>
      </c>
      <c r="C122" s="485"/>
      <c r="E122" s="348" t="s">
        <v>27</v>
      </c>
      <c r="F122" s="397"/>
      <c r="G122" s="485" t="s">
        <v>28</v>
      </c>
      <c r="H122" s="485"/>
    </row>
    <row r="123" spans="1:10" ht="69.95" customHeight="1" x14ac:dyDescent="0.3">
      <c r="A123" s="398" t="s">
        <v>29</v>
      </c>
      <c r="B123" s="399"/>
      <c r="C123" s="399"/>
      <c r="E123" s="399"/>
      <c r="F123" s="235"/>
      <c r="G123" s="400"/>
      <c r="H123" s="400"/>
    </row>
    <row r="124" spans="1:10" ht="69.95" customHeight="1" x14ac:dyDescent="0.3">
      <c r="A124" s="398" t="s">
        <v>30</v>
      </c>
      <c r="B124" s="401"/>
      <c r="C124" s="401"/>
      <c r="E124" s="401"/>
      <c r="F124" s="235"/>
      <c r="G124" s="402"/>
      <c r="H124" s="402"/>
    </row>
    <row r="125" spans="1:10" ht="18.75" x14ac:dyDescent="0.3">
      <c r="A125" s="333"/>
      <c r="B125" s="333"/>
      <c r="C125" s="334"/>
      <c r="D125" s="334"/>
      <c r="E125" s="334"/>
      <c r="F125" s="338"/>
      <c r="G125" s="334"/>
      <c r="H125" s="334"/>
      <c r="I125" s="235"/>
    </row>
    <row r="126" spans="1:10" ht="18.75" x14ac:dyDescent="0.3">
      <c r="A126" s="333"/>
      <c r="B126" s="333"/>
      <c r="C126" s="334"/>
      <c r="D126" s="334"/>
      <c r="E126" s="334"/>
      <c r="F126" s="338"/>
      <c r="G126" s="334"/>
      <c r="H126" s="334"/>
      <c r="I126" s="235"/>
    </row>
    <row r="127" spans="1:10" ht="18.75" x14ac:dyDescent="0.3">
      <c r="A127" s="333"/>
      <c r="B127" s="333"/>
      <c r="C127" s="334"/>
      <c r="D127" s="334"/>
      <c r="E127" s="334"/>
      <c r="F127" s="338"/>
      <c r="G127" s="334"/>
      <c r="H127" s="334"/>
      <c r="I127" s="235"/>
    </row>
    <row r="128" spans="1:10" ht="18.75" x14ac:dyDescent="0.3">
      <c r="A128" s="333"/>
      <c r="B128" s="333"/>
      <c r="C128" s="334"/>
      <c r="D128" s="334"/>
      <c r="E128" s="334"/>
      <c r="F128" s="338"/>
      <c r="G128" s="334"/>
      <c r="H128" s="334"/>
      <c r="I128" s="235"/>
    </row>
    <row r="129" spans="1:9" ht="18.75" x14ac:dyDescent="0.3">
      <c r="A129" s="333"/>
      <c r="B129" s="333"/>
      <c r="C129" s="334"/>
      <c r="D129" s="334"/>
      <c r="E129" s="334"/>
      <c r="F129" s="338"/>
      <c r="G129" s="334"/>
      <c r="H129" s="334"/>
      <c r="I129" s="235"/>
    </row>
    <row r="130" spans="1:9" ht="18.75" x14ac:dyDescent="0.3">
      <c r="A130" s="333"/>
      <c r="B130" s="333"/>
      <c r="C130" s="334"/>
      <c r="D130" s="334"/>
      <c r="E130" s="334"/>
      <c r="F130" s="338"/>
      <c r="G130" s="334"/>
      <c r="H130" s="334"/>
      <c r="I130" s="235"/>
    </row>
    <row r="131" spans="1:9" ht="18.75" x14ac:dyDescent="0.3">
      <c r="A131" s="333"/>
      <c r="B131" s="333"/>
      <c r="C131" s="334"/>
      <c r="D131" s="334"/>
      <c r="E131" s="334"/>
      <c r="F131" s="338"/>
      <c r="G131" s="334"/>
      <c r="H131" s="334"/>
      <c r="I131" s="235"/>
    </row>
    <row r="132" spans="1:9" ht="18.75" x14ac:dyDescent="0.3">
      <c r="A132" s="333"/>
      <c r="B132" s="333"/>
      <c r="C132" s="334"/>
      <c r="D132" s="334"/>
      <c r="E132" s="334"/>
      <c r="F132" s="338"/>
      <c r="G132" s="334"/>
      <c r="H132" s="334"/>
      <c r="I132" s="235"/>
    </row>
    <row r="133" spans="1:9" ht="18.75" x14ac:dyDescent="0.3">
      <c r="A133" s="333"/>
      <c r="B133" s="333"/>
      <c r="C133" s="334"/>
      <c r="D133" s="334"/>
      <c r="E133" s="334"/>
      <c r="F133" s="338"/>
      <c r="G133" s="334"/>
      <c r="H133" s="334"/>
      <c r="I133" s="23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2" priority="1" operator="greaterThan">
      <formula>0.02</formula>
    </cfRule>
  </conditionalFormatting>
  <conditionalFormatting sqref="D51">
    <cfRule type="cellIs" dxfId="31" priority="2" operator="greaterThan">
      <formula>0.02</formula>
    </cfRule>
  </conditionalFormatting>
  <conditionalFormatting sqref="G73">
    <cfRule type="cellIs" dxfId="30" priority="3" operator="greaterThan">
      <formula>0.02</formula>
    </cfRule>
  </conditionalFormatting>
  <conditionalFormatting sqref="H73">
    <cfRule type="cellIs" dxfId="29" priority="4" operator="greaterThan">
      <formula>0.02</formula>
    </cfRule>
  </conditionalFormatting>
  <conditionalFormatting sqref="D104">
    <cfRule type="cellIs" dxfId="28" priority="5" operator="greaterThan">
      <formula>0.02</formula>
    </cfRule>
  </conditionalFormatting>
  <conditionalFormatting sqref="I39">
    <cfRule type="cellIs" dxfId="27" priority="6" operator="lessThanOrEqual">
      <formula>0.02</formula>
    </cfRule>
  </conditionalFormatting>
  <conditionalFormatting sqref="I39">
    <cfRule type="cellIs" dxfId="26" priority="7" operator="greaterThan">
      <formula>0.02</formula>
    </cfRule>
  </conditionalFormatting>
  <conditionalFormatting sqref="I92">
    <cfRule type="cellIs" dxfId="25" priority="8" operator="lessThanOrEqual">
      <formula>0.02</formula>
    </cfRule>
  </conditionalFormatting>
  <conditionalFormatting sqref="I92">
    <cfRule type="cellIs" dxfId="24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3" t="s">
        <v>33</v>
      </c>
      <c r="B11" s="514"/>
      <c r="C11" s="514"/>
      <c r="D11" s="514"/>
      <c r="E11" s="514"/>
      <c r="F11" s="515"/>
      <c r="G11" s="457"/>
    </row>
    <row r="12" spans="1:7" ht="16.5" customHeight="1" x14ac:dyDescent="0.3">
      <c r="A12" s="512" t="s">
        <v>139</v>
      </c>
      <c r="B12" s="512"/>
      <c r="C12" s="512"/>
      <c r="D12" s="512"/>
      <c r="E12" s="512"/>
      <c r="F12" s="512"/>
      <c r="G12" s="456"/>
    </row>
    <row r="14" spans="1:7" ht="16.5" customHeight="1" x14ac:dyDescent="0.3">
      <c r="A14" s="517" t="s">
        <v>35</v>
      </c>
      <c r="B14" s="517"/>
      <c r="C14" s="426" t="s">
        <v>5</v>
      </c>
    </row>
    <row r="15" spans="1:7" ht="16.5" customHeight="1" x14ac:dyDescent="0.3">
      <c r="A15" s="517" t="s">
        <v>36</v>
      </c>
      <c r="B15" s="517"/>
      <c r="C15" s="426" t="s">
        <v>7</v>
      </c>
    </row>
    <row r="16" spans="1:7" ht="16.5" customHeight="1" x14ac:dyDescent="0.3">
      <c r="A16" s="517" t="s">
        <v>37</v>
      </c>
      <c r="B16" s="517"/>
      <c r="C16" s="426" t="s">
        <v>9</v>
      </c>
    </row>
    <row r="17" spans="1:5" ht="16.5" customHeight="1" x14ac:dyDescent="0.3">
      <c r="A17" s="517" t="s">
        <v>38</v>
      </c>
      <c r="B17" s="517"/>
      <c r="C17" s="426" t="s">
        <v>11</v>
      </c>
    </row>
    <row r="18" spans="1:5" ht="16.5" customHeight="1" x14ac:dyDescent="0.3">
      <c r="A18" s="517" t="s">
        <v>39</v>
      </c>
      <c r="B18" s="517"/>
      <c r="C18" s="463" t="s">
        <v>12</v>
      </c>
    </row>
    <row r="19" spans="1:5" ht="16.5" customHeight="1" x14ac:dyDescent="0.3">
      <c r="A19" s="517" t="s">
        <v>40</v>
      </c>
      <c r="B19" s="517"/>
      <c r="C19" s="463" t="e">
        <f>#REF!</f>
        <v>#REF!</v>
      </c>
    </row>
    <row r="20" spans="1:5" ht="16.5" customHeight="1" x14ac:dyDescent="0.3">
      <c r="A20" s="428"/>
      <c r="B20" s="428"/>
      <c r="C20" s="443"/>
    </row>
    <row r="21" spans="1:5" ht="16.5" customHeight="1" x14ac:dyDescent="0.3">
      <c r="A21" s="512" t="s">
        <v>1</v>
      </c>
      <c r="B21" s="512"/>
      <c r="C21" s="425" t="s">
        <v>140</v>
      </c>
      <c r="D21" s="432"/>
    </row>
    <row r="22" spans="1:5" ht="15.75" customHeight="1" x14ac:dyDescent="0.3">
      <c r="A22" s="516"/>
      <c r="B22" s="516"/>
      <c r="C22" s="423"/>
      <c r="D22" s="516"/>
      <c r="E22" s="516"/>
    </row>
    <row r="23" spans="1:5" ht="33.75" customHeight="1" x14ac:dyDescent="0.3">
      <c r="C23" s="452" t="s">
        <v>141</v>
      </c>
      <c r="D23" s="451" t="s">
        <v>142</v>
      </c>
      <c r="E23" s="418"/>
    </row>
    <row r="24" spans="1:5" ht="15.75" customHeight="1" x14ac:dyDescent="0.3">
      <c r="C24" s="461">
        <v>140.79</v>
      </c>
      <c r="D24" s="453">
        <f t="shared" ref="D24:D43" si="0">(C24-$C$46)/$C$46</f>
        <v>2.5463603653473426E-2</v>
      </c>
      <c r="E24" s="419"/>
    </row>
    <row r="25" spans="1:5" ht="15.75" customHeight="1" x14ac:dyDescent="0.3">
      <c r="C25" s="461">
        <v>138.51</v>
      </c>
      <c r="D25" s="454">
        <f t="shared" si="0"/>
        <v>8.856905618599354E-3</v>
      </c>
      <c r="E25" s="419"/>
    </row>
    <row r="26" spans="1:5" ht="15.75" customHeight="1" x14ac:dyDescent="0.3">
      <c r="C26" s="461">
        <v>138.6</v>
      </c>
      <c r="D26" s="454">
        <f t="shared" si="0"/>
        <v>9.5124331726075661E-3</v>
      </c>
      <c r="E26" s="419"/>
    </row>
    <row r="27" spans="1:5" ht="15.75" customHeight="1" x14ac:dyDescent="0.3">
      <c r="C27" s="461">
        <v>135.33000000000001</v>
      </c>
      <c r="D27" s="454">
        <f t="shared" si="0"/>
        <v>-1.4305067956356421E-2</v>
      </c>
      <c r="E27" s="419"/>
    </row>
    <row r="28" spans="1:5" ht="15.75" customHeight="1" x14ac:dyDescent="0.3">
      <c r="C28" s="461">
        <v>136.88999999999999</v>
      </c>
      <c r="D28" s="454">
        <f t="shared" si="0"/>
        <v>-2.9425903535480412E-3</v>
      </c>
      <c r="E28" s="419"/>
    </row>
    <row r="29" spans="1:5" ht="15.75" customHeight="1" x14ac:dyDescent="0.3">
      <c r="C29" s="461">
        <v>140.43</v>
      </c>
      <c r="D29" s="454">
        <f t="shared" si="0"/>
        <v>2.2841493437440786E-2</v>
      </c>
      <c r="E29" s="419"/>
    </row>
    <row r="30" spans="1:5" ht="15.75" customHeight="1" x14ac:dyDescent="0.3">
      <c r="C30" s="461">
        <v>135.35</v>
      </c>
      <c r="D30" s="454">
        <f t="shared" si="0"/>
        <v>-1.4159395166576957E-2</v>
      </c>
      <c r="E30" s="419"/>
    </row>
    <row r="31" spans="1:5" ht="15.75" customHeight="1" x14ac:dyDescent="0.3">
      <c r="C31" s="461">
        <v>138.34</v>
      </c>
      <c r="D31" s="454">
        <f t="shared" si="0"/>
        <v>7.6186869054728698E-3</v>
      </c>
      <c r="E31" s="419"/>
    </row>
    <row r="32" spans="1:5" ht="15.75" customHeight="1" x14ac:dyDescent="0.3">
      <c r="C32" s="461">
        <v>138.81</v>
      </c>
      <c r="D32" s="454">
        <f t="shared" si="0"/>
        <v>1.1041997465293392E-2</v>
      </c>
      <c r="E32" s="419"/>
    </row>
    <row r="33" spans="1:7" ht="15.75" customHeight="1" x14ac:dyDescent="0.3">
      <c r="C33" s="461">
        <v>129.87</v>
      </c>
      <c r="D33" s="454">
        <f t="shared" si="0"/>
        <v>-5.4073739566186475E-2</v>
      </c>
      <c r="E33" s="419"/>
    </row>
    <row r="34" spans="1:7" ht="15.75" customHeight="1" x14ac:dyDescent="0.3">
      <c r="C34" s="461">
        <v>130.47</v>
      </c>
      <c r="D34" s="454">
        <f t="shared" si="0"/>
        <v>-4.9703555872798608E-2</v>
      </c>
      <c r="E34" s="419"/>
    </row>
    <row r="35" spans="1:7" ht="15.75" customHeight="1" x14ac:dyDescent="0.3">
      <c r="C35" s="461">
        <v>134.77000000000001</v>
      </c>
      <c r="D35" s="454">
        <f t="shared" si="0"/>
        <v>-1.8383906070185155E-2</v>
      </c>
      <c r="E35" s="419"/>
    </row>
    <row r="36" spans="1:7" ht="15.75" customHeight="1" x14ac:dyDescent="0.3">
      <c r="C36" s="461">
        <v>135.72</v>
      </c>
      <c r="D36" s="454">
        <f t="shared" si="0"/>
        <v>-1.1464448555654377E-2</v>
      </c>
      <c r="E36" s="419"/>
    </row>
    <row r="37" spans="1:7" ht="15.75" customHeight="1" x14ac:dyDescent="0.3">
      <c r="C37" s="461">
        <v>137.02000000000001</v>
      </c>
      <c r="D37" s="454">
        <f t="shared" si="0"/>
        <v>-1.9957172199804862E-3</v>
      </c>
      <c r="E37" s="419"/>
    </row>
    <row r="38" spans="1:7" ht="15.75" customHeight="1" x14ac:dyDescent="0.3">
      <c r="C38" s="461">
        <v>140.62</v>
      </c>
      <c r="D38" s="454">
        <f t="shared" si="0"/>
        <v>2.4225384940346942E-2</v>
      </c>
      <c r="E38" s="419"/>
    </row>
    <row r="39" spans="1:7" ht="15.75" customHeight="1" x14ac:dyDescent="0.3">
      <c r="C39" s="461">
        <v>140.91999999999999</v>
      </c>
      <c r="D39" s="454">
        <f t="shared" si="0"/>
        <v>2.6410476787040775E-2</v>
      </c>
      <c r="E39" s="419"/>
    </row>
    <row r="40" spans="1:7" ht="15.75" customHeight="1" x14ac:dyDescent="0.3">
      <c r="C40" s="461">
        <v>140.66999999999999</v>
      </c>
      <c r="D40" s="454">
        <f t="shared" si="0"/>
        <v>2.4589566914795812E-2</v>
      </c>
      <c r="E40" s="419"/>
    </row>
    <row r="41" spans="1:7" ht="15.75" customHeight="1" x14ac:dyDescent="0.3">
      <c r="C41" s="461">
        <v>136.91</v>
      </c>
      <c r="D41" s="454">
        <f t="shared" si="0"/>
        <v>-2.7969175637683696E-3</v>
      </c>
      <c r="E41" s="419"/>
    </row>
    <row r="42" spans="1:7" ht="15.75" customHeight="1" x14ac:dyDescent="0.3">
      <c r="C42" s="461">
        <v>138.94</v>
      </c>
      <c r="D42" s="454">
        <f t="shared" si="0"/>
        <v>1.1988870598860741E-2</v>
      </c>
      <c r="E42" s="419"/>
    </row>
    <row r="43" spans="1:7" ht="16.5" customHeight="1" x14ac:dyDescent="0.3">
      <c r="C43" s="462">
        <v>136.91999999999999</v>
      </c>
      <c r="D43" s="455">
        <f t="shared" si="0"/>
        <v>-2.7240811688786374E-3</v>
      </c>
      <c r="E43" s="419"/>
    </row>
    <row r="44" spans="1:7" ht="16.5" customHeight="1" x14ac:dyDescent="0.3">
      <c r="C44" s="420"/>
      <c r="D44" s="419"/>
      <c r="E44" s="421"/>
    </row>
    <row r="45" spans="1:7" ht="16.5" customHeight="1" x14ac:dyDescent="0.3">
      <c r="B45" s="448" t="s">
        <v>143</v>
      </c>
      <c r="C45" s="449">
        <f>SUM(C24:C44)</f>
        <v>2745.88</v>
      </c>
      <c r="D45" s="444"/>
      <c r="E45" s="420"/>
    </row>
    <row r="46" spans="1:7" ht="17.25" customHeight="1" x14ac:dyDescent="0.3">
      <c r="B46" s="448" t="s">
        <v>92</v>
      </c>
      <c r="C46" s="450">
        <f>AVERAGE(C24:C44)</f>
        <v>137.29400000000001</v>
      </c>
      <c r="E46" s="422"/>
    </row>
    <row r="47" spans="1:7" ht="17.25" customHeight="1" x14ac:dyDescent="0.3">
      <c r="A47" s="426"/>
      <c r="B47" s="445"/>
      <c r="D47" s="424"/>
      <c r="E47" s="422"/>
    </row>
    <row r="48" spans="1:7" ht="33.75" customHeight="1" x14ac:dyDescent="0.3">
      <c r="B48" s="458" t="s">
        <v>92</v>
      </c>
      <c r="C48" s="451" t="s">
        <v>144</v>
      </c>
      <c r="D48" s="446"/>
      <c r="G48" s="424"/>
    </row>
    <row r="49" spans="1:6" ht="17.25" customHeight="1" x14ac:dyDescent="0.3">
      <c r="B49" s="510">
        <f>C46</f>
        <v>137.29400000000001</v>
      </c>
      <c r="C49" s="459">
        <f>-IF(C46&lt;=80,10%,IF(C46&lt;250,7.5%,5%))</f>
        <v>-7.4999999999999997E-2</v>
      </c>
      <c r="D49" s="447">
        <f>IF(C46&lt;=80,C46*0.9,IF(C46&lt;250,C46*0.925,C46*0.95))</f>
        <v>126.99695000000001</v>
      </c>
    </row>
    <row r="50" spans="1:6" ht="17.25" customHeight="1" x14ac:dyDescent="0.3">
      <c r="B50" s="511"/>
      <c r="C50" s="460">
        <f>IF(C46&lt;=80, 10%, IF(C46&lt;250, 7.5%, 5%))</f>
        <v>7.4999999999999997E-2</v>
      </c>
      <c r="D50" s="447">
        <f>IF(C46&lt;=80, C46*1.1, IF(C46&lt;250, C46*1.075, C46*1.05))</f>
        <v>147.59105</v>
      </c>
    </row>
    <row r="51" spans="1:6" ht="16.5" customHeight="1" x14ac:dyDescent="0.3">
      <c r="A51" s="429"/>
      <c r="B51" s="430"/>
      <c r="C51" s="426"/>
      <c r="D51" s="431"/>
      <c r="E51" s="426"/>
      <c r="F51" s="432"/>
    </row>
    <row r="52" spans="1:6" ht="16.5" customHeight="1" x14ac:dyDescent="0.3">
      <c r="A52" s="426"/>
      <c r="B52" s="433" t="s">
        <v>26</v>
      </c>
      <c r="C52" s="433"/>
      <c r="D52" s="434" t="s">
        <v>27</v>
      </c>
      <c r="E52" s="435"/>
      <c r="F52" s="434" t="s">
        <v>28</v>
      </c>
    </row>
    <row r="53" spans="1:6" ht="34.5" customHeight="1" x14ac:dyDescent="0.3">
      <c r="A53" s="436" t="s">
        <v>29</v>
      </c>
      <c r="B53" s="437"/>
      <c r="C53" s="438"/>
      <c r="D53" s="437"/>
      <c r="E53" s="427"/>
      <c r="F53" s="439"/>
    </row>
    <row r="54" spans="1:6" ht="34.5" customHeight="1" x14ac:dyDescent="0.3">
      <c r="A54" s="436" t="s">
        <v>30</v>
      </c>
      <c r="B54" s="440"/>
      <c r="C54" s="441"/>
      <c r="D54" s="440"/>
      <c r="E54" s="427"/>
      <c r="F54" s="442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E30" sqref="E30"/>
    </sheetView>
  </sheetViews>
  <sheetFormatPr defaultRowHeight="13.5" x14ac:dyDescent="0.25"/>
  <cols>
    <col min="1" max="1" width="27.5703125" style="519" customWidth="1"/>
    <col min="2" max="2" width="20.42578125" style="519" customWidth="1"/>
    <col min="3" max="3" width="31.85546875" style="519" customWidth="1"/>
    <col min="4" max="4" width="25.85546875" style="519" customWidth="1"/>
    <col min="5" max="5" width="25.7109375" style="519" customWidth="1"/>
    <col min="6" max="6" width="23.140625" style="519" customWidth="1"/>
    <col min="7" max="7" width="28.42578125" style="519" customWidth="1"/>
    <col min="8" max="8" width="21.5703125" style="519" customWidth="1"/>
    <col min="9" max="9" width="9.140625" style="519" customWidth="1"/>
    <col min="10" max="16384" width="9.140625" style="556"/>
  </cols>
  <sheetData>
    <row r="14" spans="1:6" ht="15" customHeight="1" x14ac:dyDescent="0.3">
      <c r="A14" s="518"/>
      <c r="C14" s="520"/>
      <c r="F14" s="520"/>
    </row>
    <row r="15" spans="1:6" ht="18.75" customHeight="1" x14ac:dyDescent="0.3">
      <c r="A15" s="521" t="s">
        <v>0</v>
      </c>
      <c r="B15" s="521"/>
      <c r="C15" s="521"/>
      <c r="D15" s="521"/>
      <c r="E15" s="521"/>
    </row>
    <row r="16" spans="1:6" ht="16.5" customHeight="1" x14ac:dyDescent="0.3">
      <c r="A16" s="522" t="s">
        <v>1</v>
      </c>
      <c r="B16" s="523" t="s">
        <v>2</v>
      </c>
    </row>
    <row r="17" spans="1:5" ht="16.5" customHeight="1" x14ac:dyDescent="0.3">
      <c r="A17" s="524" t="s">
        <v>3</v>
      </c>
      <c r="B17" s="524"/>
      <c r="D17" s="525"/>
      <c r="E17" s="526"/>
    </row>
    <row r="18" spans="1:5" ht="16.5" customHeight="1" x14ac:dyDescent="0.3">
      <c r="A18" s="527" t="s">
        <v>4</v>
      </c>
      <c r="B18" s="524" t="s">
        <v>5</v>
      </c>
      <c r="C18" s="526"/>
      <c r="D18" s="526"/>
      <c r="E18" s="526"/>
    </row>
    <row r="19" spans="1:5" ht="16.5" customHeight="1" x14ac:dyDescent="0.3">
      <c r="A19" s="527" t="s">
        <v>6</v>
      </c>
      <c r="B19" s="528" t="s">
        <v>7</v>
      </c>
      <c r="C19" s="526"/>
      <c r="D19" s="526"/>
      <c r="E19" s="526"/>
    </row>
    <row r="20" spans="1:5" ht="16.5" customHeight="1" x14ac:dyDescent="0.3">
      <c r="A20" s="524" t="s">
        <v>8</v>
      </c>
      <c r="B20" s="528" t="s">
        <v>9</v>
      </c>
      <c r="C20" s="526"/>
      <c r="D20" s="526"/>
      <c r="E20" s="526"/>
    </row>
    <row r="21" spans="1:5" ht="16.5" customHeight="1" x14ac:dyDescent="0.3">
      <c r="A21" s="524" t="s">
        <v>10</v>
      </c>
      <c r="B21" s="529" t="s">
        <v>150</v>
      </c>
      <c r="C21" s="526"/>
      <c r="D21" s="526"/>
      <c r="E21" s="526"/>
    </row>
    <row r="22" spans="1:5" ht="15.75" customHeight="1" x14ac:dyDescent="0.25">
      <c r="A22" s="526"/>
      <c r="B22" s="526" t="s">
        <v>12</v>
      </c>
      <c r="C22" s="526"/>
      <c r="D22" s="526"/>
      <c r="E22" s="526"/>
    </row>
    <row r="23" spans="1:5" ht="16.5" customHeight="1" x14ac:dyDescent="0.3">
      <c r="A23" s="530" t="s">
        <v>13</v>
      </c>
      <c r="B23" s="531" t="s">
        <v>14</v>
      </c>
      <c r="C23" s="530" t="s">
        <v>15</v>
      </c>
      <c r="D23" s="530" t="s">
        <v>16</v>
      </c>
      <c r="E23" s="530" t="s">
        <v>17</v>
      </c>
    </row>
    <row r="24" spans="1:5" ht="16.5" customHeight="1" x14ac:dyDescent="0.3">
      <c r="A24" s="532">
        <v>1</v>
      </c>
      <c r="B24" s="533">
        <v>51831555</v>
      </c>
      <c r="C24" s="533">
        <v>8834.7999999999993</v>
      </c>
      <c r="D24" s="534">
        <v>1.1000000000000001</v>
      </c>
      <c r="E24" s="535">
        <v>10.3</v>
      </c>
    </row>
    <row r="25" spans="1:5" ht="16.5" customHeight="1" x14ac:dyDescent="0.3">
      <c r="A25" s="532">
        <v>2</v>
      </c>
      <c r="B25" s="533">
        <v>52455535</v>
      </c>
      <c r="C25" s="533">
        <v>9760.4</v>
      </c>
      <c r="D25" s="534">
        <v>1.1000000000000001</v>
      </c>
      <c r="E25" s="534">
        <v>10.199999999999999</v>
      </c>
    </row>
    <row r="26" spans="1:5" ht="16.5" customHeight="1" x14ac:dyDescent="0.3">
      <c r="A26" s="532">
        <v>3</v>
      </c>
      <c r="B26" s="533">
        <v>52383051</v>
      </c>
      <c r="C26" s="533">
        <v>9687.2999999999993</v>
      </c>
      <c r="D26" s="534">
        <v>1.1000000000000001</v>
      </c>
      <c r="E26" s="534">
        <v>10.199999999999999</v>
      </c>
    </row>
    <row r="27" spans="1:5" ht="16.5" customHeight="1" x14ac:dyDescent="0.3">
      <c r="A27" s="532">
        <v>4</v>
      </c>
      <c r="B27" s="533">
        <v>52422745</v>
      </c>
      <c r="C27" s="533">
        <v>9721.7000000000007</v>
      </c>
      <c r="D27" s="534">
        <v>1</v>
      </c>
      <c r="E27" s="534">
        <v>10.3</v>
      </c>
    </row>
    <row r="28" spans="1:5" ht="16.5" customHeight="1" x14ac:dyDescent="0.3">
      <c r="A28" s="532">
        <v>5</v>
      </c>
      <c r="B28" s="533">
        <v>52472522</v>
      </c>
      <c r="C28" s="533">
        <v>9822.5</v>
      </c>
      <c r="D28" s="534">
        <v>1.1000000000000001</v>
      </c>
      <c r="E28" s="534">
        <v>10.199999999999999</v>
      </c>
    </row>
    <row r="29" spans="1:5" ht="16.5" customHeight="1" x14ac:dyDescent="0.3">
      <c r="A29" s="532">
        <v>6</v>
      </c>
      <c r="B29" s="536">
        <v>52351812</v>
      </c>
      <c r="C29" s="536">
        <v>9813.7999999999993</v>
      </c>
      <c r="D29" s="537">
        <v>1.1000000000000001</v>
      </c>
      <c r="E29" s="537">
        <v>10.199999999999999</v>
      </c>
    </row>
    <row r="30" spans="1:5" ht="16.5" customHeight="1" x14ac:dyDescent="0.3">
      <c r="A30" s="538" t="s">
        <v>18</v>
      </c>
      <c r="B30" s="539">
        <f>AVERAGE(B24:B29)</f>
        <v>52319536.666666664</v>
      </c>
      <c r="C30" s="540">
        <f>AVERAGE(C24:C29)</f>
        <v>9606.75</v>
      </c>
      <c r="D30" s="541">
        <f>AVERAGE(D24:D29)</f>
        <v>1.0833333333333333</v>
      </c>
      <c r="E30" s="541">
        <f>AVERAGE(E24:E29)</f>
        <v>10.233333333333334</v>
      </c>
    </row>
    <row r="31" spans="1:5" ht="16.5" customHeight="1" x14ac:dyDescent="0.3">
      <c r="A31" s="542" t="s">
        <v>19</v>
      </c>
      <c r="B31" s="543">
        <f>(STDEV(B24:B29)/B30)</f>
        <v>4.6485375555952663E-3</v>
      </c>
      <c r="C31" s="544"/>
      <c r="D31" s="544"/>
      <c r="E31" s="545"/>
    </row>
    <row r="32" spans="1:5" s="519" customFormat="1" ht="16.5" customHeight="1" x14ac:dyDescent="0.3">
      <c r="A32" s="546" t="s">
        <v>20</v>
      </c>
      <c r="B32" s="547">
        <f>COUNT(B24:B29)</f>
        <v>6</v>
      </c>
      <c r="C32" s="548"/>
      <c r="D32" s="549"/>
      <c r="E32" s="550"/>
    </row>
    <row r="33" spans="1:5" s="519" customFormat="1" ht="15.75" customHeight="1" x14ac:dyDescent="0.25">
      <c r="A33" s="526"/>
      <c r="B33" s="526"/>
      <c r="C33" s="526"/>
      <c r="D33" s="526"/>
      <c r="E33" s="526"/>
    </row>
    <row r="34" spans="1:5" s="519" customFormat="1" ht="16.5" customHeight="1" x14ac:dyDescent="0.3">
      <c r="A34" s="527" t="s">
        <v>21</v>
      </c>
      <c r="B34" s="551" t="s">
        <v>22</v>
      </c>
      <c r="C34" s="552"/>
      <c r="D34" s="552"/>
      <c r="E34" s="552"/>
    </row>
    <row r="35" spans="1:5" ht="16.5" customHeight="1" x14ac:dyDescent="0.3">
      <c r="A35" s="527"/>
      <c r="B35" s="551" t="s">
        <v>23</v>
      </c>
      <c r="C35" s="552"/>
      <c r="D35" s="552"/>
      <c r="E35" s="552"/>
    </row>
    <row r="36" spans="1:5" ht="16.5" customHeight="1" x14ac:dyDescent="0.3">
      <c r="A36" s="527"/>
      <c r="B36" s="551" t="s">
        <v>24</v>
      </c>
      <c r="C36" s="552"/>
      <c r="D36" s="552"/>
      <c r="E36" s="552"/>
    </row>
    <row r="37" spans="1:5" ht="15.75" customHeight="1" x14ac:dyDescent="0.25">
      <c r="A37" s="526"/>
      <c r="B37" s="526"/>
      <c r="C37" s="526"/>
      <c r="D37" s="526"/>
      <c r="E37" s="526"/>
    </row>
    <row r="38" spans="1:5" ht="16.5" customHeight="1" x14ac:dyDescent="0.3">
      <c r="A38" s="522" t="s">
        <v>1</v>
      </c>
      <c r="B38" s="523" t="s">
        <v>25</v>
      </c>
    </row>
    <row r="39" spans="1:5" ht="16.5" customHeight="1" x14ac:dyDescent="0.3">
      <c r="A39" s="527" t="s">
        <v>4</v>
      </c>
      <c r="B39" s="524"/>
      <c r="C39" s="526"/>
      <c r="D39" s="526"/>
      <c r="E39" s="526"/>
    </row>
    <row r="40" spans="1:5" ht="16.5" customHeight="1" x14ac:dyDescent="0.3">
      <c r="A40" s="527" t="s">
        <v>6</v>
      </c>
      <c r="B40" s="528"/>
      <c r="C40" s="526"/>
      <c r="D40" s="526"/>
      <c r="E40" s="526"/>
    </row>
    <row r="41" spans="1:5" ht="16.5" customHeight="1" x14ac:dyDescent="0.3">
      <c r="A41" s="524" t="s">
        <v>8</v>
      </c>
      <c r="B41" s="528"/>
      <c r="C41" s="526"/>
      <c r="D41" s="526"/>
      <c r="E41" s="526"/>
    </row>
    <row r="42" spans="1:5" ht="16.5" customHeight="1" x14ac:dyDescent="0.3">
      <c r="A42" s="524" t="s">
        <v>10</v>
      </c>
      <c r="B42" s="529"/>
      <c r="C42" s="526"/>
      <c r="D42" s="526"/>
      <c r="E42" s="526"/>
    </row>
    <row r="43" spans="1:5" ht="15.75" customHeight="1" x14ac:dyDescent="0.25">
      <c r="A43" s="526"/>
      <c r="B43" s="526"/>
      <c r="C43" s="526"/>
      <c r="D43" s="526"/>
      <c r="E43" s="526"/>
    </row>
    <row r="44" spans="1:5" ht="16.5" customHeight="1" x14ac:dyDescent="0.3">
      <c r="A44" s="530" t="s">
        <v>13</v>
      </c>
      <c r="B44" s="531" t="s">
        <v>14</v>
      </c>
      <c r="C44" s="530" t="s">
        <v>15</v>
      </c>
      <c r="D44" s="530" t="s">
        <v>16</v>
      </c>
      <c r="E44" s="530" t="s">
        <v>17</v>
      </c>
    </row>
    <row r="45" spans="1:5" ht="16.5" customHeight="1" x14ac:dyDescent="0.3">
      <c r="A45" s="532">
        <v>1</v>
      </c>
      <c r="B45" s="533"/>
      <c r="C45" s="533"/>
      <c r="D45" s="534"/>
      <c r="E45" s="535"/>
    </row>
    <row r="46" spans="1:5" ht="16.5" customHeight="1" x14ac:dyDescent="0.3">
      <c r="A46" s="532">
        <v>2</v>
      </c>
      <c r="B46" s="533"/>
      <c r="C46" s="533"/>
      <c r="D46" s="534"/>
      <c r="E46" s="534"/>
    </row>
    <row r="47" spans="1:5" ht="16.5" customHeight="1" x14ac:dyDescent="0.3">
      <c r="A47" s="532">
        <v>3</v>
      </c>
      <c r="B47" s="533"/>
      <c r="C47" s="533"/>
      <c r="D47" s="534"/>
      <c r="E47" s="534"/>
    </row>
    <row r="48" spans="1:5" ht="16.5" customHeight="1" x14ac:dyDescent="0.3">
      <c r="A48" s="532">
        <v>4</v>
      </c>
      <c r="B48" s="533"/>
      <c r="C48" s="533"/>
      <c r="D48" s="534"/>
      <c r="E48" s="534"/>
    </row>
    <row r="49" spans="1:7" ht="16.5" customHeight="1" x14ac:dyDescent="0.3">
      <c r="A49" s="532">
        <v>5</v>
      </c>
      <c r="B49" s="533"/>
      <c r="C49" s="533"/>
      <c r="D49" s="534"/>
      <c r="E49" s="534"/>
    </row>
    <row r="50" spans="1:7" ht="16.5" customHeight="1" x14ac:dyDescent="0.3">
      <c r="A50" s="532">
        <v>6</v>
      </c>
      <c r="B50" s="536"/>
      <c r="C50" s="536"/>
      <c r="D50" s="537"/>
      <c r="E50" s="537"/>
    </row>
    <row r="51" spans="1:7" ht="16.5" customHeight="1" x14ac:dyDescent="0.3">
      <c r="A51" s="538" t="s">
        <v>18</v>
      </c>
      <c r="B51" s="539" t="e">
        <f>AVERAGE(B45:B50)</f>
        <v>#DIV/0!</v>
      </c>
      <c r="C51" s="540" t="e">
        <f>AVERAGE(C45:C50)</f>
        <v>#DIV/0!</v>
      </c>
      <c r="D51" s="541" t="e">
        <f>AVERAGE(D45:D50)</f>
        <v>#DIV/0!</v>
      </c>
      <c r="E51" s="541" t="e">
        <f>AVERAGE(E45:E50)</f>
        <v>#DIV/0!</v>
      </c>
    </row>
    <row r="52" spans="1:7" ht="16.5" customHeight="1" x14ac:dyDescent="0.3">
      <c r="A52" s="542" t="s">
        <v>19</v>
      </c>
      <c r="B52" s="543" t="e">
        <f>(STDEV(B45:B50)/B51)</f>
        <v>#DIV/0!</v>
      </c>
      <c r="C52" s="544"/>
      <c r="D52" s="544"/>
      <c r="E52" s="545"/>
    </row>
    <row r="53" spans="1:7" s="519" customFormat="1" ht="16.5" customHeight="1" x14ac:dyDescent="0.3">
      <c r="A53" s="546" t="s">
        <v>20</v>
      </c>
      <c r="B53" s="547">
        <f>COUNT(B45:B50)</f>
        <v>0</v>
      </c>
      <c r="C53" s="548"/>
      <c r="D53" s="549"/>
      <c r="E53" s="550"/>
    </row>
    <row r="54" spans="1:7" s="519" customFormat="1" ht="15.75" customHeight="1" x14ac:dyDescent="0.25">
      <c r="A54" s="526"/>
      <c r="B54" s="526"/>
      <c r="C54" s="526"/>
      <c r="D54" s="526"/>
      <c r="E54" s="526"/>
    </row>
    <row r="55" spans="1:7" s="519" customFormat="1" ht="16.5" customHeight="1" x14ac:dyDescent="0.3">
      <c r="A55" s="527" t="s">
        <v>21</v>
      </c>
      <c r="B55" s="551" t="s">
        <v>22</v>
      </c>
      <c r="C55" s="552"/>
      <c r="D55" s="552"/>
      <c r="E55" s="552"/>
    </row>
    <row r="56" spans="1:7" ht="16.5" customHeight="1" x14ac:dyDescent="0.3">
      <c r="A56" s="527"/>
      <c r="B56" s="551" t="s">
        <v>23</v>
      </c>
      <c r="C56" s="552"/>
      <c r="D56" s="552"/>
      <c r="E56" s="552"/>
    </row>
    <row r="57" spans="1:7" ht="16.5" customHeight="1" x14ac:dyDescent="0.3">
      <c r="A57" s="527"/>
      <c r="B57" s="551" t="s">
        <v>24</v>
      </c>
      <c r="C57" s="552"/>
      <c r="D57" s="552"/>
      <c r="E57" s="552"/>
    </row>
    <row r="58" spans="1:7" ht="14.25" customHeight="1" thickBot="1" x14ac:dyDescent="0.3">
      <c r="A58" s="553"/>
      <c r="B58" s="554"/>
      <c r="D58" s="555"/>
      <c r="F58" s="556"/>
      <c r="G58" s="556"/>
    </row>
    <row r="59" spans="1:7" ht="15" customHeight="1" x14ac:dyDescent="0.3">
      <c r="B59" s="557" t="s">
        <v>26</v>
      </c>
      <c r="C59" s="557"/>
      <c r="E59" s="558" t="s">
        <v>27</v>
      </c>
      <c r="F59" s="559"/>
      <c r="G59" s="558" t="s">
        <v>28</v>
      </c>
    </row>
    <row r="60" spans="1:7" ht="15" customHeight="1" x14ac:dyDescent="0.3">
      <c r="A60" s="560" t="s">
        <v>29</v>
      </c>
      <c r="B60" s="561"/>
      <c r="C60" s="561"/>
      <c r="E60" s="561"/>
      <c r="G60" s="561"/>
    </row>
    <row r="61" spans="1:7" ht="15" customHeight="1" x14ac:dyDescent="0.3">
      <c r="A61" s="560" t="s">
        <v>30</v>
      </c>
      <c r="B61" s="562"/>
      <c r="C61" s="562"/>
      <c r="E61" s="562"/>
      <c r="G61" s="5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61" zoomScale="60" zoomScaleNormal="70" workbookViewId="0">
      <selection activeCell="D60" sqref="D60"/>
    </sheetView>
  </sheetViews>
  <sheetFormatPr defaultRowHeight="12.75" x14ac:dyDescent="0.2"/>
  <cols>
    <col min="1" max="1" width="54.85546875" style="556" customWidth="1"/>
    <col min="2" max="2" width="39.42578125" style="556" customWidth="1"/>
    <col min="3" max="3" width="42.5703125" style="556" customWidth="1"/>
    <col min="4" max="4" width="21" style="556" customWidth="1"/>
    <col min="5" max="5" width="28.28515625" style="556" customWidth="1"/>
    <col min="6" max="6" width="23.85546875" style="556" customWidth="1"/>
    <col min="7" max="7" width="26" style="556" customWidth="1"/>
    <col min="8" max="16384" width="9.140625" style="556"/>
  </cols>
  <sheetData>
    <row r="1" spans="1:7" x14ac:dyDescent="0.2">
      <c r="A1" s="564" t="s">
        <v>31</v>
      </c>
      <c r="B1" s="564"/>
      <c r="C1" s="564"/>
      <c r="D1" s="564"/>
      <c r="E1" s="564"/>
      <c r="F1" s="564"/>
      <c r="G1" s="564"/>
    </row>
    <row r="2" spans="1:7" x14ac:dyDescent="0.2">
      <c r="A2" s="564"/>
      <c r="B2" s="564"/>
      <c r="C2" s="564"/>
      <c r="D2" s="564"/>
      <c r="E2" s="564"/>
      <c r="F2" s="564"/>
      <c r="G2" s="564"/>
    </row>
    <row r="3" spans="1:7" x14ac:dyDescent="0.2">
      <c r="A3" s="564"/>
      <c r="B3" s="564"/>
      <c r="C3" s="564"/>
      <c r="D3" s="564"/>
      <c r="E3" s="564"/>
      <c r="F3" s="564"/>
      <c r="G3" s="564"/>
    </row>
    <row r="4" spans="1:7" x14ac:dyDescent="0.2">
      <c r="A4" s="564"/>
      <c r="B4" s="564"/>
      <c r="C4" s="564"/>
      <c r="D4" s="564"/>
      <c r="E4" s="564"/>
      <c r="F4" s="564"/>
      <c r="G4" s="564"/>
    </row>
    <row r="5" spans="1:7" x14ac:dyDescent="0.2">
      <c r="A5" s="564"/>
      <c r="B5" s="564"/>
      <c r="C5" s="564"/>
      <c r="D5" s="564"/>
      <c r="E5" s="564"/>
      <c r="F5" s="564"/>
      <c r="G5" s="564"/>
    </row>
    <row r="6" spans="1:7" x14ac:dyDescent="0.2">
      <c r="A6" s="564"/>
      <c r="B6" s="564"/>
      <c r="C6" s="564"/>
      <c r="D6" s="564"/>
      <c r="E6" s="564"/>
      <c r="F6" s="564"/>
      <c r="G6" s="564"/>
    </row>
    <row r="7" spans="1:7" x14ac:dyDescent="0.2">
      <c r="A7" s="564"/>
      <c r="B7" s="564"/>
      <c r="C7" s="564"/>
      <c r="D7" s="564"/>
      <c r="E7" s="564"/>
      <c r="F7" s="564"/>
      <c r="G7" s="564"/>
    </row>
    <row r="8" spans="1:7" x14ac:dyDescent="0.2">
      <c r="A8" s="565" t="s">
        <v>32</v>
      </c>
      <c r="B8" s="565"/>
      <c r="C8" s="565"/>
      <c r="D8" s="565"/>
      <c r="E8" s="565"/>
      <c r="F8" s="565"/>
      <c r="G8" s="565"/>
    </row>
    <row r="9" spans="1:7" x14ac:dyDescent="0.2">
      <c r="A9" s="565"/>
      <c r="B9" s="565"/>
      <c r="C9" s="565"/>
      <c r="D9" s="565"/>
      <c r="E9" s="565"/>
      <c r="F9" s="565"/>
      <c r="G9" s="565"/>
    </row>
    <row r="10" spans="1:7" x14ac:dyDescent="0.2">
      <c r="A10" s="565"/>
      <c r="B10" s="565"/>
      <c r="C10" s="565"/>
      <c r="D10" s="565"/>
      <c r="E10" s="565"/>
      <c r="F10" s="565"/>
      <c r="G10" s="565"/>
    </row>
    <row r="11" spans="1:7" x14ac:dyDescent="0.2">
      <c r="A11" s="565"/>
      <c r="B11" s="565"/>
      <c r="C11" s="565"/>
      <c r="D11" s="565"/>
      <c r="E11" s="565"/>
      <c r="F11" s="565"/>
      <c r="G11" s="565"/>
    </row>
    <row r="12" spans="1:7" x14ac:dyDescent="0.2">
      <c r="A12" s="565"/>
      <c r="B12" s="565"/>
      <c r="C12" s="565"/>
      <c r="D12" s="565"/>
      <c r="E12" s="565"/>
      <c r="F12" s="565"/>
      <c r="G12" s="565"/>
    </row>
    <row r="13" spans="1:7" x14ac:dyDescent="0.2">
      <c r="A13" s="565"/>
      <c r="B13" s="565"/>
      <c r="C13" s="565"/>
      <c r="D13" s="565"/>
      <c r="E13" s="565"/>
      <c r="F13" s="565"/>
      <c r="G13" s="565"/>
    </row>
    <row r="14" spans="1:7" x14ac:dyDescent="0.2">
      <c r="A14" s="565"/>
      <c r="B14" s="565"/>
      <c r="C14" s="565"/>
      <c r="D14" s="565"/>
      <c r="E14" s="565"/>
      <c r="F14" s="565"/>
      <c r="G14" s="565"/>
    </row>
    <row r="15" spans="1:7" ht="19.5" customHeight="1" thickBot="1" x14ac:dyDescent="0.35">
      <c r="A15" s="566"/>
      <c r="B15" s="566"/>
      <c r="C15" s="566"/>
      <c r="D15" s="566"/>
      <c r="E15" s="566"/>
      <c r="F15" s="566"/>
      <c r="G15" s="566"/>
    </row>
    <row r="16" spans="1:7" ht="19.5" customHeight="1" thickBot="1" x14ac:dyDescent="0.35">
      <c r="A16" s="567" t="s">
        <v>33</v>
      </c>
      <c r="B16" s="568"/>
      <c r="C16" s="568"/>
      <c r="D16" s="568"/>
      <c r="E16" s="568"/>
      <c r="F16" s="568"/>
      <c r="G16" s="568"/>
    </row>
    <row r="17" spans="1:7" ht="18.75" customHeight="1" x14ac:dyDescent="0.3">
      <c r="A17" s="569" t="s">
        <v>34</v>
      </c>
      <c r="B17" s="569"/>
      <c r="C17" s="566"/>
      <c r="D17" s="566"/>
      <c r="E17" s="566"/>
      <c r="F17" s="566"/>
      <c r="G17" s="566"/>
    </row>
    <row r="18" spans="1:7" ht="26.25" customHeight="1" x14ac:dyDescent="0.4">
      <c r="A18" s="570" t="s">
        <v>35</v>
      </c>
      <c r="B18" s="571" t="s">
        <v>5</v>
      </c>
      <c r="C18" s="571"/>
      <c r="D18" s="572"/>
      <c r="E18" s="572"/>
      <c r="F18" s="566"/>
      <c r="G18" s="566"/>
    </row>
    <row r="19" spans="1:7" ht="26.25" customHeight="1" x14ac:dyDescent="0.4">
      <c r="A19" s="570" t="s">
        <v>36</v>
      </c>
      <c r="B19" s="573" t="s">
        <v>7</v>
      </c>
      <c r="C19" s="566">
        <v>36</v>
      </c>
      <c r="E19" s="566"/>
      <c r="F19" s="566"/>
      <c r="G19" s="566"/>
    </row>
    <row r="20" spans="1:7" ht="26.25" customHeight="1" x14ac:dyDescent="0.4">
      <c r="A20" s="570" t="s">
        <v>37</v>
      </c>
      <c r="B20" s="574" t="s">
        <v>9</v>
      </c>
      <c r="C20" s="574"/>
      <c r="D20" s="566"/>
      <c r="E20" s="566"/>
      <c r="F20" s="566"/>
      <c r="G20" s="566"/>
    </row>
    <row r="21" spans="1:7" ht="26.25" customHeight="1" x14ac:dyDescent="0.4">
      <c r="A21" s="570" t="s">
        <v>38</v>
      </c>
      <c r="B21" s="575" t="s">
        <v>150</v>
      </c>
      <c r="C21" s="575"/>
      <c r="D21" s="576"/>
      <c r="E21" s="576"/>
      <c r="F21" s="576"/>
      <c r="G21" s="576"/>
    </row>
    <row r="22" spans="1:7" ht="26.25" customHeight="1" x14ac:dyDescent="0.4">
      <c r="A22" s="570" t="s">
        <v>39</v>
      </c>
      <c r="B22" s="577" t="s">
        <v>12</v>
      </c>
      <c r="C22" s="578"/>
      <c r="D22" s="566"/>
      <c r="E22" s="566"/>
      <c r="F22" s="566"/>
      <c r="G22" s="566"/>
    </row>
    <row r="23" spans="1:7" ht="26.25" customHeight="1" x14ac:dyDescent="0.4">
      <c r="A23" s="570" t="s">
        <v>40</v>
      </c>
      <c r="B23" s="577"/>
      <c r="C23" s="578"/>
      <c r="D23" s="566"/>
      <c r="E23" s="566"/>
      <c r="F23" s="566"/>
      <c r="G23" s="566"/>
    </row>
    <row r="24" spans="1:7" ht="18.75" customHeight="1" x14ac:dyDescent="0.3">
      <c r="A24" s="570"/>
      <c r="B24" s="579"/>
      <c r="C24" s="566"/>
      <c r="D24" s="566"/>
      <c r="E24" s="566"/>
      <c r="F24" s="566"/>
      <c r="G24" s="566"/>
    </row>
    <row r="25" spans="1:7" ht="18.75" customHeight="1" x14ac:dyDescent="0.3">
      <c r="A25" s="580" t="s">
        <v>1</v>
      </c>
      <c r="B25" s="579"/>
      <c r="C25" s="566"/>
      <c r="D25" s="566"/>
      <c r="E25" s="566"/>
      <c r="F25" s="566"/>
      <c r="G25" s="566"/>
    </row>
    <row r="26" spans="1:7" ht="26.25" customHeight="1" x14ac:dyDescent="0.4">
      <c r="A26" s="581" t="s">
        <v>4</v>
      </c>
      <c r="B26" s="571" t="s">
        <v>151</v>
      </c>
      <c r="C26" s="571"/>
      <c r="D26" s="566"/>
      <c r="E26" s="566"/>
      <c r="F26" s="566"/>
      <c r="G26" s="566"/>
    </row>
    <row r="27" spans="1:7" ht="26.25" customHeight="1" x14ac:dyDescent="0.4">
      <c r="A27" s="582" t="s">
        <v>41</v>
      </c>
      <c r="B27" s="574" t="s">
        <v>145</v>
      </c>
      <c r="C27" s="574"/>
      <c r="D27" s="566"/>
      <c r="E27" s="566"/>
      <c r="F27" s="566"/>
      <c r="G27" s="566"/>
    </row>
    <row r="28" spans="1:7" ht="27" customHeight="1" thickBot="1" x14ac:dyDescent="0.45">
      <c r="A28" s="582" t="s">
        <v>6</v>
      </c>
      <c r="B28" s="583">
        <v>99.1</v>
      </c>
      <c r="C28" s="566"/>
      <c r="D28" s="566"/>
      <c r="E28" s="566"/>
      <c r="F28" s="566"/>
      <c r="G28" s="566"/>
    </row>
    <row r="29" spans="1:7" ht="27" customHeight="1" thickBot="1" x14ac:dyDescent="0.45">
      <c r="A29" s="582" t="s">
        <v>42</v>
      </c>
      <c r="B29" s="584">
        <v>0</v>
      </c>
      <c r="C29" s="585" t="s">
        <v>43</v>
      </c>
      <c r="D29" s="586"/>
      <c r="E29" s="586"/>
      <c r="F29" s="586"/>
      <c r="G29" s="587"/>
    </row>
    <row r="30" spans="1:7" ht="19.5" customHeight="1" thickBot="1" x14ac:dyDescent="0.35">
      <c r="A30" s="582" t="s">
        <v>44</v>
      </c>
      <c r="B30" s="588">
        <f>B28-B29</f>
        <v>99.1</v>
      </c>
      <c r="C30" s="589"/>
      <c r="D30" s="589"/>
      <c r="E30" s="589"/>
      <c r="F30" s="589"/>
      <c r="G30" s="589"/>
    </row>
    <row r="31" spans="1:7" ht="27" customHeight="1" thickBot="1" x14ac:dyDescent="0.45">
      <c r="A31" s="582" t="s">
        <v>45</v>
      </c>
      <c r="B31" s="253">
        <f>UoN!B31</f>
        <v>1115.3599999999999</v>
      </c>
      <c r="C31" s="585" t="s">
        <v>46</v>
      </c>
      <c r="D31" s="586"/>
      <c r="E31" s="586"/>
      <c r="F31" s="586"/>
      <c r="G31" s="587"/>
    </row>
    <row r="32" spans="1:7" ht="27" customHeight="1" thickBot="1" x14ac:dyDescent="0.45">
      <c r="A32" s="582" t="s">
        <v>47</v>
      </c>
      <c r="B32" s="253">
        <f>UoN!B32</f>
        <v>1155.3599999999999</v>
      </c>
      <c r="C32" s="585" t="s">
        <v>48</v>
      </c>
      <c r="D32" s="586"/>
      <c r="E32" s="586"/>
      <c r="F32" s="586"/>
      <c r="G32" s="587"/>
    </row>
    <row r="33" spans="1:7" ht="18.75" customHeight="1" x14ac:dyDescent="0.3">
      <c r="A33" s="582"/>
      <c r="B33" s="591"/>
      <c r="C33" s="592"/>
      <c r="D33" s="592"/>
      <c r="E33" s="592"/>
      <c r="F33" s="592"/>
      <c r="G33" s="592"/>
    </row>
    <row r="34" spans="1:7" ht="18.75" customHeight="1" x14ac:dyDescent="0.3">
      <c r="A34" s="582" t="s">
        <v>49</v>
      </c>
      <c r="B34" s="593">
        <f>B31/B32</f>
        <v>0.96537875640493009</v>
      </c>
      <c r="C34" s="566" t="s">
        <v>50</v>
      </c>
      <c r="D34" s="566"/>
      <c r="E34" s="566"/>
      <c r="F34" s="566"/>
      <c r="G34" s="566"/>
    </row>
    <row r="35" spans="1:7" ht="19.5" customHeight="1" thickBot="1" x14ac:dyDescent="0.35">
      <c r="A35" s="582"/>
      <c r="B35" s="588"/>
      <c r="C35" s="594"/>
      <c r="D35" s="594"/>
      <c r="E35" s="594"/>
      <c r="F35" s="594"/>
      <c r="G35" s="566"/>
    </row>
    <row r="36" spans="1:7" ht="27" customHeight="1" thickBot="1" x14ac:dyDescent="0.45">
      <c r="A36" s="595" t="s">
        <v>51</v>
      </c>
      <c r="B36" s="596">
        <v>50</v>
      </c>
      <c r="C36" s="566"/>
      <c r="D36" s="597" t="s">
        <v>52</v>
      </c>
      <c r="E36" s="598"/>
      <c r="F36" s="597" t="s">
        <v>53</v>
      </c>
      <c r="G36" s="599"/>
    </row>
    <row r="37" spans="1:7" ht="26.25" customHeight="1" x14ac:dyDescent="0.4">
      <c r="A37" s="600" t="s">
        <v>54</v>
      </c>
      <c r="B37" s="601">
        <v>5</v>
      </c>
      <c r="C37" s="602" t="s">
        <v>55</v>
      </c>
      <c r="D37" s="603" t="s">
        <v>56</v>
      </c>
      <c r="E37" s="604" t="s">
        <v>57</v>
      </c>
      <c r="F37" s="603" t="s">
        <v>56</v>
      </c>
      <c r="G37" s="605" t="s">
        <v>57</v>
      </c>
    </row>
    <row r="38" spans="1:7" ht="26.25" customHeight="1" x14ac:dyDescent="0.4">
      <c r="A38" s="600" t="s">
        <v>58</v>
      </c>
      <c r="B38" s="601">
        <v>50</v>
      </c>
      <c r="C38" s="606">
        <v>1</v>
      </c>
      <c r="D38" s="607">
        <v>52494647</v>
      </c>
      <c r="E38" s="608">
        <f>IF(ISBLANK(D38),"-",$D$48/$D$45*D38)</f>
        <v>54638879.814521775</v>
      </c>
      <c r="F38" s="607">
        <v>54898209</v>
      </c>
      <c r="G38" s="609">
        <f>IF(ISBLANK(F38),"-",$D$48/$F$45*F38)</f>
        <v>54508161.491198905</v>
      </c>
    </row>
    <row r="39" spans="1:7" ht="26.25" customHeight="1" x14ac:dyDescent="0.4">
      <c r="A39" s="600" t="s">
        <v>59</v>
      </c>
      <c r="B39" s="601">
        <v>1</v>
      </c>
      <c r="C39" s="610">
        <v>2</v>
      </c>
      <c r="D39" s="611">
        <v>52498548</v>
      </c>
      <c r="E39" s="612">
        <f>IF(ISBLANK(D39),"-",$D$48/$D$45*D39)</f>
        <v>54642940.157477438</v>
      </c>
      <c r="F39" s="611">
        <v>55042379</v>
      </c>
      <c r="G39" s="613">
        <f>IF(ISBLANK(F39),"-",$D$48/$F$45*F39)</f>
        <v>54651307.174552366</v>
      </c>
    </row>
    <row r="40" spans="1:7" ht="26.25" customHeight="1" x14ac:dyDescent="0.4">
      <c r="A40" s="600" t="s">
        <v>60</v>
      </c>
      <c r="B40" s="601">
        <v>1</v>
      </c>
      <c r="C40" s="610">
        <v>3</v>
      </c>
      <c r="D40" s="611">
        <v>52497272</v>
      </c>
      <c r="E40" s="612">
        <f>IF(ISBLANK(D40),"-",$D$48/$D$45*D40)</f>
        <v>54641612.037095122</v>
      </c>
      <c r="F40" s="611">
        <v>54986489</v>
      </c>
      <c r="G40" s="613">
        <f>IF(ISBLANK(F40),"-",$D$48/$F$45*F40)</f>
        <v>54595814.268659145</v>
      </c>
    </row>
    <row r="41" spans="1:7" ht="26.25" customHeight="1" x14ac:dyDescent="0.4">
      <c r="A41" s="600" t="s">
        <v>61</v>
      </c>
      <c r="B41" s="601">
        <v>1</v>
      </c>
      <c r="C41" s="614">
        <v>4</v>
      </c>
      <c r="D41" s="615"/>
      <c r="E41" s="616" t="str">
        <f>IF(ISBLANK(D41),"-",$D$48/$D$45*D41)</f>
        <v>-</v>
      </c>
      <c r="F41" s="615"/>
      <c r="G41" s="617" t="str">
        <f>IF(ISBLANK(F41),"-",$D$48/$F$45*F41)</f>
        <v>-</v>
      </c>
    </row>
    <row r="42" spans="1:7" ht="27" customHeight="1" thickBot="1" x14ac:dyDescent="0.45">
      <c r="A42" s="600" t="s">
        <v>62</v>
      </c>
      <c r="B42" s="601">
        <v>1</v>
      </c>
      <c r="C42" s="618" t="s">
        <v>63</v>
      </c>
      <c r="D42" s="619">
        <f>AVERAGE(D38:D41)</f>
        <v>52496822.333333336</v>
      </c>
      <c r="E42" s="620">
        <f>AVERAGE(E38:E41)</f>
        <v>54641144.00303144</v>
      </c>
      <c r="F42" s="619">
        <f>AVERAGE(F38:F41)</f>
        <v>54975692.333333336</v>
      </c>
      <c r="G42" s="621">
        <f>AVERAGE(G38:G41)</f>
        <v>54585094.311470143</v>
      </c>
    </row>
    <row r="43" spans="1:7" ht="26.25" customHeight="1" x14ac:dyDescent="0.4">
      <c r="A43" s="600" t="s">
        <v>64</v>
      </c>
      <c r="B43" s="601">
        <v>1</v>
      </c>
      <c r="C43" s="622" t="s">
        <v>65</v>
      </c>
      <c r="D43" s="623">
        <v>40.17</v>
      </c>
      <c r="E43" s="566"/>
      <c r="F43" s="623">
        <v>42.11</v>
      </c>
      <c r="G43" s="566"/>
    </row>
    <row r="44" spans="1:7" ht="26.25" customHeight="1" x14ac:dyDescent="0.4">
      <c r="A44" s="600" t="s">
        <v>66</v>
      </c>
      <c r="B44" s="601">
        <v>1</v>
      </c>
      <c r="C44" s="624" t="s">
        <v>67</v>
      </c>
      <c r="D44" s="625">
        <f>D43*$B$34</f>
        <v>38.779264644786046</v>
      </c>
      <c r="E44" s="626"/>
      <c r="F44" s="625">
        <f>F43*$B$34</f>
        <v>40.652099432211607</v>
      </c>
      <c r="G44" s="566"/>
    </row>
    <row r="45" spans="1:7" ht="19.5" customHeight="1" thickBot="1" x14ac:dyDescent="0.35">
      <c r="A45" s="600" t="s">
        <v>68</v>
      </c>
      <c r="B45" s="627">
        <f>(B44/B43)*(B42/B41)*(B40/B39)*(B38/B37)*B36</f>
        <v>500</v>
      </c>
      <c r="C45" s="624" t="s">
        <v>69</v>
      </c>
      <c r="D45" s="628">
        <f>D44*$B$30/100</f>
        <v>38.430251262982971</v>
      </c>
      <c r="E45" s="629"/>
      <c r="F45" s="628">
        <f>F44*$B$30/100</f>
        <v>40.2862305373217</v>
      </c>
      <c r="G45" s="566"/>
    </row>
    <row r="46" spans="1:7" ht="19.5" customHeight="1" thickBot="1" x14ac:dyDescent="0.35">
      <c r="A46" s="630" t="s">
        <v>70</v>
      </c>
      <c r="B46" s="631"/>
      <c r="C46" s="624" t="s">
        <v>71</v>
      </c>
      <c r="D46" s="625">
        <f>D45/$B$45</f>
        <v>7.6860502525965935E-2</v>
      </c>
      <c r="E46" s="629"/>
      <c r="F46" s="632">
        <f>F45/$B$45</f>
        <v>8.0572461074643401E-2</v>
      </c>
      <c r="G46" s="566"/>
    </row>
    <row r="47" spans="1:7" ht="27" customHeight="1" thickBot="1" x14ac:dyDescent="0.45">
      <c r="A47" s="633"/>
      <c r="B47" s="634"/>
      <c r="C47" s="635" t="s">
        <v>72</v>
      </c>
      <c r="D47" s="636">
        <v>0.08</v>
      </c>
      <c r="E47" s="566"/>
      <c r="F47" s="637"/>
      <c r="G47" s="566"/>
    </row>
    <row r="48" spans="1:7" ht="18.75" customHeight="1" x14ac:dyDescent="0.3">
      <c r="A48" s="566"/>
      <c r="B48" s="566"/>
      <c r="C48" s="638" t="s">
        <v>73</v>
      </c>
      <c r="D48" s="628">
        <f>D47*$B$45</f>
        <v>40</v>
      </c>
      <c r="E48" s="566"/>
      <c r="F48" s="637"/>
      <c r="G48" s="566"/>
    </row>
    <row r="49" spans="1:7" ht="19.5" customHeight="1" thickBot="1" x14ac:dyDescent="0.35">
      <c r="A49" s="566"/>
      <c r="B49" s="566"/>
      <c r="C49" s="582" t="s">
        <v>74</v>
      </c>
      <c r="D49" s="639">
        <f>D48/B34</f>
        <v>41.434514416869888</v>
      </c>
      <c r="E49" s="566"/>
      <c r="F49" s="637"/>
      <c r="G49" s="566"/>
    </row>
    <row r="50" spans="1:7" ht="18.75" customHeight="1" x14ac:dyDescent="0.3">
      <c r="A50" s="566"/>
      <c r="B50" s="566"/>
      <c r="C50" s="595" t="s">
        <v>75</v>
      </c>
      <c r="D50" s="640">
        <f>AVERAGE(E38:E41,G38:G41)</f>
        <v>54613119.157250784</v>
      </c>
      <c r="E50" s="566"/>
      <c r="F50" s="641"/>
      <c r="G50" s="566"/>
    </row>
    <row r="51" spans="1:7" ht="18.75" customHeight="1" x14ac:dyDescent="0.3">
      <c r="A51" s="566"/>
      <c r="B51" s="566"/>
      <c r="C51" s="600" t="s">
        <v>76</v>
      </c>
      <c r="D51" s="642">
        <f>STDEV(E38:E41,G38:G41)/D50</f>
        <v>1.0075381356504675E-3</v>
      </c>
      <c r="E51" s="566"/>
      <c r="F51" s="641"/>
      <c r="G51" s="566"/>
    </row>
    <row r="52" spans="1:7" ht="19.5" customHeight="1" thickBot="1" x14ac:dyDescent="0.35">
      <c r="A52" s="566"/>
      <c r="B52" s="566"/>
      <c r="C52" s="643" t="s">
        <v>20</v>
      </c>
      <c r="D52" s="644">
        <f>COUNT(E38:E41,G38:G41)</f>
        <v>6</v>
      </c>
      <c r="E52" s="566"/>
      <c r="F52" s="641"/>
      <c r="G52" s="566"/>
    </row>
    <row r="53" spans="1:7" ht="18.75" customHeight="1" x14ac:dyDescent="0.3">
      <c r="A53" s="566"/>
      <c r="B53" s="566"/>
      <c r="C53" s="566"/>
      <c r="D53" s="566"/>
      <c r="E53" s="566"/>
      <c r="F53" s="566"/>
      <c r="G53" s="566"/>
    </row>
    <row r="54" spans="1:7" ht="18.75" customHeight="1" x14ac:dyDescent="0.3">
      <c r="A54" s="569" t="s">
        <v>1</v>
      </c>
      <c r="B54" s="645" t="s">
        <v>77</v>
      </c>
      <c r="C54" s="566"/>
      <c r="D54" s="566"/>
      <c r="E54" s="566"/>
      <c r="F54" s="566"/>
      <c r="G54" s="566"/>
    </row>
    <row r="55" spans="1:7" ht="18.75" customHeight="1" x14ac:dyDescent="0.3">
      <c r="A55" s="566" t="s">
        <v>78</v>
      </c>
      <c r="B55" s="646" t="str">
        <f>B21</f>
        <v>Each film coated tablets contains Atorvastatin calcium equivalent to Atorvastatin 20 mg</v>
      </c>
      <c r="C55" s="566"/>
      <c r="D55" s="566"/>
      <c r="E55" s="566"/>
      <c r="F55" s="566"/>
      <c r="G55" s="566"/>
    </row>
    <row r="56" spans="1:7" ht="26.25" customHeight="1" x14ac:dyDescent="0.4">
      <c r="A56" s="646" t="s">
        <v>79</v>
      </c>
      <c r="B56" s="583">
        <v>20</v>
      </c>
      <c r="C56" s="566" t="str">
        <f>B20</f>
        <v>Atorvastatin</v>
      </c>
      <c r="D56" s="566"/>
      <c r="E56" s="566"/>
      <c r="F56" s="566"/>
      <c r="G56" s="566"/>
    </row>
    <row r="57" spans="1:7" ht="17.25" customHeight="1" thickBot="1" x14ac:dyDescent="0.35">
      <c r="A57" s="522"/>
      <c r="B57" s="522"/>
      <c r="C57" s="522"/>
      <c r="D57" s="526"/>
      <c r="E57" s="526"/>
      <c r="F57" s="526"/>
      <c r="G57" s="526"/>
    </row>
    <row r="58" spans="1:7" ht="57.75" customHeight="1" x14ac:dyDescent="0.4">
      <c r="A58" s="595" t="s">
        <v>80</v>
      </c>
      <c r="B58" s="596">
        <v>100</v>
      </c>
      <c r="C58" s="647" t="s">
        <v>81</v>
      </c>
      <c r="D58" s="648" t="s">
        <v>82</v>
      </c>
      <c r="E58" s="649" t="s">
        <v>83</v>
      </c>
      <c r="F58" s="650" t="s">
        <v>84</v>
      </c>
      <c r="G58" s="651" t="s">
        <v>85</v>
      </c>
    </row>
    <row r="59" spans="1:7" ht="26.25" customHeight="1" x14ac:dyDescent="0.4">
      <c r="A59" s="600" t="s">
        <v>54</v>
      </c>
      <c r="B59" s="601">
        <v>10</v>
      </c>
      <c r="C59" s="652">
        <v>1</v>
      </c>
      <c r="D59" s="653">
        <v>55234246</v>
      </c>
      <c r="E59" s="654">
        <f t="shared" ref="E59:E68" si="0">IF(ISBLANK(D59),"-",D59/$D$50*$D$47*$B$67)</f>
        <v>20.227464335432213</v>
      </c>
      <c r="F59" s="655">
        <f t="shared" ref="F59:F68" si="1">IF(ISBLANK(D59),"-",E59/$E$70*100)</f>
        <v>97.355306940805676</v>
      </c>
      <c r="G59" s="656">
        <f t="shared" ref="G59:G68" si="2">IF(ISBLANK(D59),"-",E59/$B$56*100)</f>
        <v>101.13732167716107</v>
      </c>
    </row>
    <row r="60" spans="1:7" ht="26.25" customHeight="1" x14ac:dyDescent="0.4">
      <c r="A60" s="600" t="s">
        <v>58</v>
      </c>
      <c r="B60" s="601">
        <v>25</v>
      </c>
      <c r="C60" s="657">
        <v>2</v>
      </c>
      <c r="D60" s="658">
        <v>58022988</v>
      </c>
      <c r="E60" s="659">
        <f t="shared" si="0"/>
        <v>21.248736162800363</v>
      </c>
      <c r="F60" s="660">
        <f t="shared" si="1"/>
        <v>102.2707145556524</v>
      </c>
      <c r="G60" s="661">
        <f t="shared" si="2"/>
        <v>106.24368081400182</v>
      </c>
    </row>
    <row r="61" spans="1:7" ht="26.25" customHeight="1" x14ac:dyDescent="0.4">
      <c r="A61" s="600" t="s">
        <v>59</v>
      </c>
      <c r="B61" s="601">
        <v>1</v>
      </c>
      <c r="C61" s="657">
        <v>3</v>
      </c>
      <c r="D61" s="658">
        <v>57112622</v>
      </c>
      <c r="E61" s="659">
        <f t="shared" si="0"/>
        <v>20.915348869033554</v>
      </c>
      <c r="F61" s="660">
        <f t="shared" si="1"/>
        <v>100.66611292212102</v>
      </c>
      <c r="G61" s="661">
        <f t="shared" si="2"/>
        <v>104.57674434516777</v>
      </c>
    </row>
    <row r="62" spans="1:7" ht="26.25" customHeight="1" x14ac:dyDescent="0.4">
      <c r="A62" s="600" t="s">
        <v>60</v>
      </c>
      <c r="B62" s="601">
        <v>1</v>
      </c>
      <c r="C62" s="657">
        <v>4</v>
      </c>
      <c r="D62" s="658">
        <v>56576508</v>
      </c>
      <c r="E62" s="659">
        <f t="shared" si="0"/>
        <v>20.719017288536815</v>
      </c>
      <c r="F62" s="660">
        <f t="shared" si="1"/>
        <v>99.721163967350051</v>
      </c>
      <c r="G62" s="661">
        <f t="shared" si="2"/>
        <v>103.59508644268406</v>
      </c>
    </row>
    <row r="63" spans="1:7" ht="26.25" customHeight="1" x14ac:dyDescent="0.4">
      <c r="A63" s="600" t="s">
        <v>61</v>
      </c>
      <c r="B63" s="601">
        <v>1</v>
      </c>
      <c r="C63" s="657">
        <v>5</v>
      </c>
      <c r="D63" s="658">
        <v>57877547</v>
      </c>
      <c r="E63" s="659">
        <f t="shared" si="0"/>
        <v>21.195473868961688</v>
      </c>
      <c r="F63" s="660">
        <f t="shared" si="1"/>
        <v>102.01436176327829</v>
      </c>
      <c r="G63" s="661">
        <f t="shared" si="2"/>
        <v>105.97736934480844</v>
      </c>
    </row>
    <row r="64" spans="1:7" ht="26.25" customHeight="1" x14ac:dyDescent="0.4">
      <c r="A64" s="600" t="s">
        <v>62</v>
      </c>
      <c r="B64" s="601">
        <v>1</v>
      </c>
      <c r="C64" s="657">
        <v>6</v>
      </c>
      <c r="D64" s="658">
        <v>57974922</v>
      </c>
      <c r="E64" s="659">
        <f t="shared" si="0"/>
        <v>21.23113379884763</v>
      </c>
      <c r="F64" s="660">
        <f t="shared" si="1"/>
        <v>102.18599392448063</v>
      </c>
      <c r="G64" s="661">
        <f t="shared" si="2"/>
        <v>106.15566899423814</v>
      </c>
    </row>
    <row r="65" spans="1:7" ht="26.25" customHeight="1" x14ac:dyDescent="0.4">
      <c r="A65" s="600" t="s">
        <v>64</v>
      </c>
      <c r="B65" s="601">
        <v>1</v>
      </c>
      <c r="C65" s="657">
        <v>7</v>
      </c>
      <c r="D65" s="658">
        <v>54496830</v>
      </c>
      <c r="E65" s="659">
        <f t="shared" si="0"/>
        <v>19.957413471691318</v>
      </c>
      <c r="F65" s="660">
        <f t="shared" si="1"/>
        <v>96.055545176644713</v>
      </c>
      <c r="G65" s="661">
        <f t="shared" si="2"/>
        <v>99.787067358456596</v>
      </c>
    </row>
    <row r="66" spans="1:7" ht="26.25" customHeight="1" x14ac:dyDescent="0.4">
      <c r="A66" s="600" t="s">
        <v>66</v>
      </c>
      <c r="B66" s="601">
        <v>1</v>
      </c>
      <c r="C66" s="657">
        <v>8</v>
      </c>
      <c r="D66" s="658">
        <v>57846303</v>
      </c>
      <c r="E66" s="659">
        <f t="shared" si="0"/>
        <v>21.184031929558799</v>
      </c>
      <c r="F66" s="660">
        <f t="shared" si="1"/>
        <v>101.95929141416809</v>
      </c>
      <c r="G66" s="661">
        <f t="shared" si="2"/>
        <v>105.92015964779399</v>
      </c>
    </row>
    <row r="67" spans="1:7" ht="27" customHeight="1" thickBot="1" x14ac:dyDescent="0.45">
      <c r="A67" s="600" t="s">
        <v>68</v>
      </c>
      <c r="B67" s="627">
        <f>(B66/B65)*(B64/B63)*(B62/B61)*(B60/B59)*B58</f>
        <v>250</v>
      </c>
      <c r="C67" s="657">
        <v>9</v>
      </c>
      <c r="D67" s="658">
        <v>55616811</v>
      </c>
      <c r="E67" s="659">
        <f t="shared" si="0"/>
        <v>20.36756437216458</v>
      </c>
      <c r="F67" s="660">
        <f t="shared" si="1"/>
        <v>98.029612026817162</v>
      </c>
      <c r="G67" s="661">
        <f t="shared" si="2"/>
        <v>101.83782186082291</v>
      </c>
    </row>
    <row r="68" spans="1:7" ht="27" customHeight="1" thickBot="1" x14ac:dyDescent="0.45">
      <c r="A68" s="630" t="s">
        <v>70</v>
      </c>
      <c r="B68" s="662"/>
      <c r="C68" s="663">
        <v>10</v>
      </c>
      <c r="D68" s="664">
        <v>56588271</v>
      </c>
      <c r="E68" s="665">
        <f t="shared" si="0"/>
        <v>20.72332504468827</v>
      </c>
      <c r="F68" s="666">
        <f t="shared" si="1"/>
        <v>99.74189730868224</v>
      </c>
      <c r="G68" s="667">
        <f t="shared" si="2"/>
        <v>103.61662522344135</v>
      </c>
    </row>
    <row r="69" spans="1:7" ht="19.5" customHeight="1" thickBot="1" x14ac:dyDescent="0.35">
      <c r="A69" s="633"/>
      <c r="B69" s="668"/>
      <c r="C69" s="657"/>
      <c r="D69" s="629"/>
      <c r="E69" s="566"/>
      <c r="F69" s="526"/>
      <c r="G69" s="669"/>
    </row>
    <row r="70" spans="1:7" ht="26.25" customHeight="1" x14ac:dyDescent="0.4">
      <c r="A70" s="526"/>
      <c r="B70" s="526"/>
      <c r="C70" s="657" t="s">
        <v>86</v>
      </c>
      <c r="D70" s="670"/>
      <c r="E70" s="671">
        <f>AVERAGE(E59:E68)</f>
        <v>20.776950914171518</v>
      </c>
      <c r="F70" s="671">
        <f>AVERAGE(F59:F68)</f>
        <v>100.00000000000003</v>
      </c>
      <c r="G70" s="672">
        <f>AVERAGE(G59:G68)</f>
        <v>103.88475457085762</v>
      </c>
    </row>
    <row r="71" spans="1:7" ht="26.25" customHeight="1" x14ac:dyDescent="0.4">
      <c r="A71" s="526"/>
      <c r="B71" s="526"/>
      <c r="C71" s="657"/>
      <c r="D71" s="670"/>
      <c r="E71" s="673">
        <f>STDEV(E59:E68)/E70</f>
        <v>2.2324579663381326E-2</v>
      </c>
      <c r="F71" s="673">
        <f>STDEV(F59:F68)/F70</f>
        <v>2.2324579663381326E-2</v>
      </c>
      <c r="G71" s="674">
        <f>STDEV(G59:G68)/G70</f>
        <v>2.2324579663381285E-2</v>
      </c>
    </row>
    <row r="72" spans="1:7" ht="27" customHeight="1" thickBot="1" x14ac:dyDescent="0.45">
      <c r="A72" s="526"/>
      <c r="B72" s="526"/>
      <c r="C72" s="663"/>
      <c r="D72" s="675"/>
      <c r="E72" s="676">
        <f>COUNT(E59:E68)</f>
        <v>10</v>
      </c>
      <c r="F72" s="676">
        <f>COUNT(F59:F68)</f>
        <v>10</v>
      </c>
      <c r="G72" s="677">
        <f>COUNT(G59:G68)</f>
        <v>10</v>
      </c>
    </row>
    <row r="73" spans="1:7" ht="18.75" customHeight="1" x14ac:dyDescent="0.3">
      <c r="A73" s="526"/>
      <c r="B73" s="566"/>
      <c r="C73" s="566"/>
      <c r="D73" s="626"/>
      <c r="E73" s="670"/>
      <c r="F73" s="566"/>
      <c r="G73" s="678"/>
    </row>
    <row r="74" spans="1:7" ht="18.75" customHeight="1" x14ac:dyDescent="0.3">
      <c r="A74" s="581" t="s">
        <v>87</v>
      </c>
      <c r="B74" s="582" t="s">
        <v>88</v>
      </c>
      <c r="C74" s="679" t="str">
        <f>B20</f>
        <v>Atorvastatin</v>
      </c>
      <c r="D74" s="679"/>
      <c r="E74" s="566" t="s">
        <v>89</v>
      </c>
      <c r="F74" s="566"/>
      <c r="G74" s="680">
        <f>G70</f>
        <v>103.88475457085762</v>
      </c>
    </row>
    <row r="75" spans="1:7" ht="18.75" customHeight="1" x14ac:dyDescent="0.3">
      <c r="A75" s="581"/>
      <c r="B75" s="582"/>
      <c r="C75" s="588"/>
      <c r="D75" s="588"/>
      <c r="E75" s="566"/>
      <c r="F75" s="566"/>
      <c r="G75" s="681"/>
    </row>
    <row r="76" spans="1:7" ht="18.75" customHeight="1" x14ac:dyDescent="0.3">
      <c r="A76" s="569" t="s">
        <v>1</v>
      </c>
      <c r="B76" s="580" t="s">
        <v>90</v>
      </c>
      <c r="C76" s="566"/>
      <c r="D76" s="566"/>
      <c r="E76" s="566"/>
      <c r="F76" s="566"/>
      <c r="G76" s="526"/>
    </row>
    <row r="77" spans="1:7" ht="18.75" customHeight="1" x14ac:dyDescent="0.3">
      <c r="A77" s="569"/>
      <c r="B77" s="645"/>
      <c r="C77" s="566"/>
      <c r="D77" s="566"/>
      <c r="E77" s="566"/>
      <c r="F77" s="566"/>
      <c r="G77" s="526"/>
    </row>
    <row r="78" spans="1:7" ht="18.75" customHeight="1" x14ac:dyDescent="0.3">
      <c r="A78" s="526"/>
      <c r="B78" s="682" t="s">
        <v>91</v>
      </c>
      <c r="C78" s="683"/>
      <c r="D78" s="566"/>
      <c r="E78" s="526"/>
      <c r="F78" s="526"/>
      <c r="G78" s="526"/>
    </row>
    <row r="79" spans="1:7" ht="18.75" customHeight="1" x14ac:dyDescent="0.3">
      <c r="A79" s="526"/>
      <c r="B79" s="684" t="s">
        <v>92</v>
      </c>
      <c r="C79" s="685">
        <f>G70</f>
        <v>103.88475457085762</v>
      </c>
      <c r="D79" s="566"/>
      <c r="E79" s="526"/>
      <c r="F79" s="526"/>
      <c r="G79" s="526"/>
    </row>
    <row r="80" spans="1:7" ht="26.25" customHeight="1" x14ac:dyDescent="0.4">
      <c r="A80" s="526"/>
      <c r="B80" s="684" t="s">
        <v>93</v>
      </c>
      <c r="C80" s="686">
        <v>2.4</v>
      </c>
      <c r="D80" s="566"/>
      <c r="E80" s="526"/>
      <c r="F80" s="526"/>
      <c r="G80" s="526"/>
    </row>
    <row r="81" spans="1:7" ht="18.75" customHeight="1" x14ac:dyDescent="0.3">
      <c r="A81" s="526"/>
      <c r="B81" s="684" t="s">
        <v>94</v>
      </c>
      <c r="C81" s="685">
        <f>STDEV(G59:G68)</f>
        <v>2.3191834792279242</v>
      </c>
      <c r="D81" s="566"/>
      <c r="E81" s="526"/>
      <c r="F81" s="526"/>
      <c r="G81" s="526"/>
    </row>
    <row r="82" spans="1:7" ht="18.75" customHeight="1" x14ac:dyDescent="0.3">
      <c r="A82" s="526"/>
      <c r="B82" s="684" t="s">
        <v>95</v>
      </c>
      <c r="C82" s="685">
        <f>IF(OR(G70&lt;98.5,G70&gt;101.5),(IF(98.5&gt;G70,98.5,101.5)),C79)</f>
        <v>101.5</v>
      </c>
      <c r="D82" s="566"/>
      <c r="E82" s="526"/>
      <c r="F82" s="526"/>
      <c r="G82" s="526"/>
    </row>
    <row r="83" spans="1:7" ht="18.75" customHeight="1" x14ac:dyDescent="0.3">
      <c r="A83" s="526"/>
      <c r="B83" s="684" t="s">
        <v>96</v>
      </c>
      <c r="C83" s="687">
        <f>ABS(C82-C79)+(C80*C81)</f>
        <v>7.9507949210046416</v>
      </c>
      <c r="D83" s="566"/>
      <c r="E83" s="526"/>
      <c r="F83" s="526"/>
      <c r="G83" s="526"/>
    </row>
    <row r="84" spans="1:7" ht="18.75" customHeight="1" x14ac:dyDescent="0.3">
      <c r="A84" s="646"/>
      <c r="B84" s="688"/>
      <c r="C84" s="566"/>
      <c r="D84" s="566"/>
      <c r="E84" s="566"/>
      <c r="F84" s="566"/>
      <c r="G84" s="566"/>
    </row>
    <row r="85" spans="1:7" ht="18.75" customHeight="1" x14ac:dyDescent="0.3">
      <c r="A85" s="580" t="s">
        <v>97</v>
      </c>
      <c r="B85" s="580" t="s">
        <v>98</v>
      </c>
      <c r="C85" s="566"/>
      <c r="D85" s="566"/>
      <c r="E85" s="566"/>
      <c r="F85" s="566"/>
      <c r="G85" s="566"/>
    </row>
    <row r="86" spans="1:7" ht="18.75" customHeight="1" x14ac:dyDescent="0.3">
      <c r="A86" s="580"/>
      <c r="B86" s="580"/>
      <c r="C86" s="566"/>
      <c r="D86" s="566"/>
      <c r="E86" s="566"/>
      <c r="F86" s="566"/>
      <c r="G86" s="566"/>
    </row>
    <row r="87" spans="1:7" ht="26.25" customHeight="1" x14ac:dyDescent="0.4">
      <c r="A87" s="581" t="s">
        <v>4</v>
      </c>
      <c r="B87" s="571"/>
      <c r="C87" s="571"/>
      <c r="D87" s="566"/>
      <c r="E87" s="566"/>
      <c r="F87" s="566"/>
      <c r="G87" s="566"/>
    </row>
    <row r="88" spans="1:7" ht="26.25" customHeight="1" x14ac:dyDescent="0.4">
      <c r="A88" s="582" t="s">
        <v>41</v>
      </c>
      <c r="B88" s="574"/>
      <c r="C88" s="574"/>
      <c r="D88" s="566"/>
      <c r="E88" s="566"/>
      <c r="F88" s="566"/>
      <c r="G88" s="566"/>
    </row>
    <row r="89" spans="1:7" ht="27" customHeight="1" thickBot="1" x14ac:dyDescent="0.45">
      <c r="A89" s="582" t="s">
        <v>6</v>
      </c>
      <c r="B89" s="583">
        <f>B32</f>
        <v>1155.3599999999999</v>
      </c>
      <c r="C89" s="566"/>
      <c r="D89" s="566"/>
      <c r="E89" s="566"/>
      <c r="F89" s="566"/>
      <c r="G89" s="566"/>
    </row>
    <row r="90" spans="1:7" ht="27" customHeight="1" thickBot="1" x14ac:dyDescent="0.45">
      <c r="A90" s="582" t="s">
        <v>42</v>
      </c>
      <c r="B90" s="583">
        <f>B33</f>
        <v>0</v>
      </c>
      <c r="C90" s="689" t="s">
        <v>99</v>
      </c>
      <c r="D90" s="690"/>
      <c r="E90" s="690"/>
      <c r="F90" s="690"/>
      <c r="G90" s="691"/>
    </row>
    <row r="91" spans="1:7" ht="18.75" customHeight="1" x14ac:dyDescent="0.3">
      <c r="A91" s="582" t="s">
        <v>44</v>
      </c>
      <c r="B91" s="588">
        <f>B89-B90</f>
        <v>1155.3599999999999</v>
      </c>
      <c r="C91" s="589"/>
      <c r="D91" s="589"/>
      <c r="E91" s="589"/>
      <c r="F91" s="589"/>
      <c r="G91" s="692"/>
    </row>
    <row r="92" spans="1:7" ht="19.5" customHeight="1" thickBot="1" x14ac:dyDescent="0.35">
      <c r="A92" s="582"/>
      <c r="B92" s="588"/>
      <c r="C92" s="589"/>
      <c r="D92" s="589"/>
      <c r="E92" s="589"/>
      <c r="F92" s="589"/>
      <c r="G92" s="692"/>
    </row>
    <row r="93" spans="1:7" ht="27" customHeight="1" thickBot="1" x14ac:dyDescent="0.45">
      <c r="A93" s="582" t="s">
        <v>45</v>
      </c>
      <c r="B93" s="590">
        <v>1</v>
      </c>
      <c r="C93" s="585" t="s">
        <v>100</v>
      </c>
      <c r="D93" s="586"/>
      <c r="E93" s="586"/>
      <c r="F93" s="586"/>
      <c r="G93" s="586"/>
    </row>
    <row r="94" spans="1:7" ht="27" customHeight="1" thickBot="1" x14ac:dyDescent="0.45">
      <c r="A94" s="582" t="s">
        <v>47</v>
      </c>
      <c r="B94" s="590">
        <v>1</v>
      </c>
      <c r="C94" s="585" t="s">
        <v>101</v>
      </c>
      <c r="D94" s="586"/>
      <c r="E94" s="586"/>
      <c r="F94" s="586"/>
      <c r="G94" s="586"/>
    </row>
    <row r="95" spans="1:7" ht="18.75" customHeight="1" x14ac:dyDescent="0.3">
      <c r="A95" s="582"/>
      <c r="B95" s="591"/>
      <c r="C95" s="592"/>
      <c r="D95" s="592"/>
      <c r="E95" s="592"/>
      <c r="F95" s="592"/>
      <c r="G95" s="592"/>
    </row>
    <row r="96" spans="1:7" ht="18.75" customHeight="1" x14ac:dyDescent="0.3">
      <c r="A96" s="582" t="s">
        <v>49</v>
      </c>
      <c r="B96" s="593">
        <f>B93/B94</f>
        <v>1</v>
      </c>
      <c r="C96" s="566" t="s">
        <v>50</v>
      </c>
      <c r="D96" s="566"/>
      <c r="E96" s="566"/>
      <c r="F96" s="566"/>
      <c r="G96" s="566"/>
    </row>
    <row r="97" spans="1:7" ht="19.5" customHeight="1" thickBot="1" x14ac:dyDescent="0.35">
      <c r="A97" s="580"/>
      <c r="B97" s="580"/>
      <c r="C97" s="566"/>
      <c r="D97" s="566"/>
      <c r="E97" s="566"/>
      <c r="F97" s="566"/>
      <c r="G97" s="566"/>
    </row>
    <row r="98" spans="1:7" ht="27" customHeight="1" thickBot="1" x14ac:dyDescent="0.45">
      <c r="A98" s="595" t="s">
        <v>51</v>
      </c>
      <c r="B98" s="693">
        <v>1</v>
      </c>
      <c r="C98" s="566"/>
      <c r="D98" s="694" t="s">
        <v>52</v>
      </c>
      <c r="E98" s="695"/>
      <c r="F98" s="597" t="s">
        <v>53</v>
      </c>
      <c r="G98" s="599"/>
    </row>
    <row r="99" spans="1:7" ht="26.25" customHeight="1" x14ac:dyDescent="0.4">
      <c r="A99" s="600" t="s">
        <v>54</v>
      </c>
      <c r="B99" s="696">
        <v>1</v>
      </c>
      <c r="C99" s="602" t="s">
        <v>55</v>
      </c>
      <c r="D99" s="603" t="s">
        <v>56</v>
      </c>
      <c r="E99" s="604" t="s">
        <v>57</v>
      </c>
      <c r="F99" s="603" t="s">
        <v>56</v>
      </c>
      <c r="G99" s="605" t="s">
        <v>57</v>
      </c>
    </row>
    <row r="100" spans="1:7" ht="26.25" customHeight="1" x14ac:dyDescent="0.4">
      <c r="A100" s="600" t="s">
        <v>58</v>
      </c>
      <c r="B100" s="696">
        <v>1</v>
      </c>
      <c r="C100" s="606">
        <v>1</v>
      </c>
      <c r="D100" s="607"/>
      <c r="E100" s="697" t="str">
        <f>IF(ISBLANK(D100),"-",$D$110/$D$107*D100)</f>
        <v>-</v>
      </c>
      <c r="F100" s="698"/>
      <c r="G100" s="609" t="str">
        <f>IF(ISBLANK(F100),"-",$D$110/$F$107*F100)</f>
        <v>-</v>
      </c>
    </row>
    <row r="101" spans="1:7" ht="26.25" customHeight="1" x14ac:dyDescent="0.4">
      <c r="A101" s="600" t="s">
        <v>59</v>
      </c>
      <c r="B101" s="696">
        <v>1</v>
      </c>
      <c r="C101" s="610">
        <v>2</v>
      </c>
      <c r="D101" s="611"/>
      <c r="E101" s="699" t="str">
        <f>IF(ISBLANK(D101),"-",$D$110/$D$107*D101)</f>
        <v>-</v>
      </c>
      <c r="F101" s="583"/>
      <c r="G101" s="613" t="str">
        <f>IF(ISBLANK(F101),"-",$D$110/$F$107*F101)</f>
        <v>-</v>
      </c>
    </row>
    <row r="102" spans="1:7" ht="26.25" customHeight="1" x14ac:dyDescent="0.4">
      <c r="A102" s="600" t="s">
        <v>60</v>
      </c>
      <c r="B102" s="696">
        <v>1</v>
      </c>
      <c r="C102" s="610">
        <v>3</v>
      </c>
      <c r="D102" s="611"/>
      <c r="E102" s="699" t="str">
        <f>IF(ISBLANK(D102),"-",$D$110/$D$107*D102)</f>
        <v>-</v>
      </c>
      <c r="F102" s="700"/>
      <c r="G102" s="613" t="str">
        <f>IF(ISBLANK(F102),"-",$D$110/$F$107*F102)</f>
        <v>-</v>
      </c>
    </row>
    <row r="103" spans="1:7" ht="26.25" customHeight="1" x14ac:dyDescent="0.4">
      <c r="A103" s="600" t="s">
        <v>61</v>
      </c>
      <c r="B103" s="696">
        <v>1</v>
      </c>
      <c r="C103" s="614">
        <v>4</v>
      </c>
      <c r="D103" s="615"/>
      <c r="E103" s="701" t="str">
        <f>IF(ISBLANK(D103),"-",$D$110/$D$107*D103)</f>
        <v>-</v>
      </c>
      <c r="F103" s="702"/>
      <c r="G103" s="617" t="str">
        <f>IF(ISBLANK(F103),"-",$D$110/$F$107*F103)</f>
        <v>-</v>
      </c>
    </row>
    <row r="104" spans="1:7" ht="27" customHeight="1" thickBot="1" x14ac:dyDescent="0.45">
      <c r="A104" s="600" t="s">
        <v>62</v>
      </c>
      <c r="B104" s="696">
        <v>1</v>
      </c>
      <c r="C104" s="618" t="s">
        <v>63</v>
      </c>
      <c r="D104" s="703" t="e">
        <f>AVERAGE(D100:D103)</f>
        <v>#DIV/0!</v>
      </c>
      <c r="E104" s="620" t="e">
        <f>AVERAGE(E100:E103)</f>
        <v>#DIV/0!</v>
      </c>
      <c r="F104" s="703" t="e">
        <f>AVERAGE(F100:F103)</f>
        <v>#DIV/0!</v>
      </c>
      <c r="G104" s="704" t="e">
        <f>AVERAGE(G100:G103)</f>
        <v>#DIV/0!</v>
      </c>
    </row>
    <row r="105" spans="1:7" ht="26.25" customHeight="1" x14ac:dyDescent="0.4">
      <c r="A105" s="600" t="s">
        <v>64</v>
      </c>
      <c r="B105" s="696">
        <v>1</v>
      </c>
      <c r="C105" s="622" t="s">
        <v>65</v>
      </c>
      <c r="D105" s="705"/>
      <c r="E105" s="566"/>
      <c r="F105" s="623"/>
      <c r="G105" s="566"/>
    </row>
    <row r="106" spans="1:7" ht="26.25" customHeight="1" x14ac:dyDescent="0.4">
      <c r="A106" s="600" t="s">
        <v>66</v>
      </c>
      <c r="B106" s="696">
        <v>1</v>
      </c>
      <c r="C106" s="624" t="s">
        <v>67</v>
      </c>
      <c r="D106" s="706">
        <f>D105*$B$96</f>
        <v>0</v>
      </c>
      <c r="E106" s="626"/>
      <c r="F106" s="625">
        <f>F105*$B$96</f>
        <v>0</v>
      </c>
      <c r="G106" s="566"/>
    </row>
    <row r="107" spans="1:7" ht="19.5" customHeight="1" thickBot="1" x14ac:dyDescent="0.35">
      <c r="A107" s="600" t="s">
        <v>68</v>
      </c>
      <c r="B107" s="610">
        <f>(B106/B105)*(B104/B103)*(B102/B101)*(B100/B99)*B98</f>
        <v>1</v>
      </c>
      <c r="C107" s="624" t="s">
        <v>69</v>
      </c>
      <c r="D107" s="707">
        <f>D106*$B$91/100</f>
        <v>0</v>
      </c>
      <c r="E107" s="629"/>
      <c r="F107" s="628">
        <f>F106*$B$91/100</f>
        <v>0</v>
      </c>
      <c r="G107" s="566"/>
    </row>
    <row r="108" spans="1:7" ht="19.5" customHeight="1" thickBot="1" x14ac:dyDescent="0.35">
      <c r="A108" s="630" t="s">
        <v>70</v>
      </c>
      <c r="B108" s="631"/>
      <c r="C108" s="624" t="s">
        <v>71</v>
      </c>
      <c r="D108" s="706">
        <f>D107/$B$107</f>
        <v>0</v>
      </c>
      <c r="E108" s="629"/>
      <c r="F108" s="632">
        <f>F107/$B$107</f>
        <v>0</v>
      </c>
      <c r="G108" s="519"/>
    </row>
    <row r="109" spans="1:7" ht="19.5" customHeight="1" thickBot="1" x14ac:dyDescent="0.35">
      <c r="A109" s="633"/>
      <c r="B109" s="634"/>
      <c r="C109" s="708" t="s">
        <v>72</v>
      </c>
      <c r="D109" s="709">
        <f>$B$56/$B$125</f>
        <v>20</v>
      </c>
      <c r="E109" s="566"/>
      <c r="F109" s="637"/>
      <c r="G109" s="710"/>
    </row>
    <row r="110" spans="1:7" ht="18.75" customHeight="1" x14ac:dyDescent="0.3">
      <c r="A110" s="566"/>
      <c r="B110" s="566"/>
      <c r="C110" s="711" t="s">
        <v>73</v>
      </c>
      <c r="D110" s="706">
        <f>D109*$B$107</f>
        <v>20</v>
      </c>
      <c r="E110" s="566"/>
      <c r="F110" s="637"/>
      <c r="G110" s="519"/>
    </row>
    <row r="111" spans="1:7" ht="19.5" customHeight="1" thickBot="1" x14ac:dyDescent="0.35">
      <c r="A111" s="566"/>
      <c r="B111" s="566"/>
      <c r="C111" s="712" t="s">
        <v>74</v>
      </c>
      <c r="D111" s="713">
        <f>D110/B96</f>
        <v>20</v>
      </c>
      <c r="E111" s="566"/>
      <c r="F111" s="641"/>
      <c r="G111" s="519"/>
    </row>
    <row r="112" spans="1:7" ht="18.75" customHeight="1" x14ac:dyDescent="0.3">
      <c r="A112" s="566"/>
      <c r="B112" s="566"/>
      <c r="C112" s="714" t="s">
        <v>75</v>
      </c>
      <c r="D112" s="715" t="e">
        <f>AVERAGE(E100:E103,G100:G103)</f>
        <v>#DIV/0!</v>
      </c>
      <c r="E112" s="566"/>
      <c r="F112" s="641"/>
      <c r="G112" s="710"/>
    </row>
    <row r="113" spans="1:7" ht="18.75" customHeight="1" x14ac:dyDescent="0.3">
      <c r="A113" s="566"/>
      <c r="B113" s="566"/>
      <c r="C113" s="716" t="s">
        <v>76</v>
      </c>
      <c r="D113" s="717" t="e">
        <f>STDEV(E100:E103,G100:G103)/D112</f>
        <v>#DIV/0!</v>
      </c>
      <c r="E113" s="566"/>
      <c r="F113" s="641"/>
      <c r="G113" s="519"/>
    </row>
    <row r="114" spans="1:7" ht="19.5" customHeight="1" thickBot="1" x14ac:dyDescent="0.35">
      <c r="A114" s="566"/>
      <c r="B114" s="566"/>
      <c r="C114" s="718" t="s">
        <v>20</v>
      </c>
      <c r="D114" s="719">
        <f>COUNT(E100:E103,G100:G103)</f>
        <v>0</v>
      </c>
      <c r="E114" s="566"/>
      <c r="F114" s="641"/>
      <c r="G114" s="519"/>
    </row>
    <row r="115" spans="1:7" ht="19.5" customHeight="1" thickBot="1" x14ac:dyDescent="0.35">
      <c r="A115" s="569"/>
      <c r="B115" s="569"/>
      <c r="C115" s="569"/>
      <c r="D115" s="569"/>
      <c r="E115" s="569"/>
      <c r="F115" s="566"/>
      <c r="G115" s="566"/>
    </row>
    <row r="116" spans="1:7" ht="26.25" customHeight="1" x14ac:dyDescent="0.4">
      <c r="A116" s="595" t="s">
        <v>102</v>
      </c>
      <c r="B116" s="693">
        <v>1</v>
      </c>
      <c r="C116" s="694" t="s">
        <v>103</v>
      </c>
      <c r="D116" s="720" t="s">
        <v>56</v>
      </c>
      <c r="E116" s="721" t="s">
        <v>104</v>
      </c>
      <c r="F116" s="722" t="s">
        <v>105</v>
      </c>
      <c r="G116" s="566"/>
    </row>
    <row r="117" spans="1:7" ht="26.25" customHeight="1" x14ac:dyDescent="0.4">
      <c r="A117" s="600" t="s">
        <v>106</v>
      </c>
      <c r="B117" s="696">
        <v>1</v>
      </c>
      <c r="C117" s="657">
        <v>1</v>
      </c>
      <c r="D117" s="723"/>
      <c r="E117" s="654" t="str">
        <f t="shared" ref="E117:E122" si="3">IF(ISBLANK(D117),"-",D117/$D$112*$D$109*$B$125)</f>
        <v>-</v>
      </c>
      <c r="F117" s="724" t="str">
        <f t="shared" ref="F117:F122" si="4">IF(ISBLANK(D117), "-", E117/$B$56)</f>
        <v>-</v>
      </c>
      <c r="G117" s="566"/>
    </row>
    <row r="118" spans="1:7" ht="26.25" customHeight="1" x14ac:dyDescent="0.4">
      <c r="A118" s="600" t="s">
        <v>107</v>
      </c>
      <c r="B118" s="696">
        <v>1</v>
      </c>
      <c r="C118" s="657">
        <v>2</v>
      </c>
      <c r="D118" s="723"/>
      <c r="E118" s="659" t="str">
        <f t="shared" si="3"/>
        <v>-</v>
      </c>
      <c r="F118" s="725" t="str">
        <f t="shared" si="4"/>
        <v>-</v>
      </c>
      <c r="G118" s="566"/>
    </row>
    <row r="119" spans="1:7" ht="26.25" customHeight="1" x14ac:dyDescent="0.4">
      <c r="A119" s="600" t="s">
        <v>108</v>
      </c>
      <c r="B119" s="696">
        <v>1</v>
      </c>
      <c r="C119" s="657">
        <v>3</v>
      </c>
      <c r="D119" s="723"/>
      <c r="E119" s="659" t="str">
        <f t="shared" si="3"/>
        <v>-</v>
      </c>
      <c r="F119" s="725" t="str">
        <f t="shared" si="4"/>
        <v>-</v>
      </c>
      <c r="G119" s="566"/>
    </row>
    <row r="120" spans="1:7" ht="26.25" customHeight="1" x14ac:dyDescent="0.4">
      <c r="A120" s="600" t="s">
        <v>109</v>
      </c>
      <c r="B120" s="696">
        <v>1</v>
      </c>
      <c r="C120" s="657">
        <v>4</v>
      </c>
      <c r="D120" s="723"/>
      <c r="E120" s="659" t="str">
        <f t="shared" si="3"/>
        <v>-</v>
      </c>
      <c r="F120" s="725" t="str">
        <f t="shared" si="4"/>
        <v>-</v>
      </c>
      <c r="G120" s="566"/>
    </row>
    <row r="121" spans="1:7" ht="26.25" customHeight="1" x14ac:dyDescent="0.4">
      <c r="A121" s="600" t="s">
        <v>110</v>
      </c>
      <c r="B121" s="696">
        <v>1</v>
      </c>
      <c r="C121" s="657">
        <v>5</v>
      </c>
      <c r="D121" s="723"/>
      <c r="E121" s="659" t="str">
        <f t="shared" si="3"/>
        <v>-</v>
      </c>
      <c r="F121" s="725" t="str">
        <f t="shared" si="4"/>
        <v>-</v>
      </c>
      <c r="G121" s="566"/>
    </row>
    <row r="122" spans="1:7" ht="26.25" customHeight="1" x14ac:dyDescent="0.4">
      <c r="A122" s="600" t="s">
        <v>111</v>
      </c>
      <c r="B122" s="696">
        <v>1</v>
      </c>
      <c r="C122" s="726">
        <v>6</v>
      </c>
      <c r="D122" s="727"/>
      <c r="E122" s="728" t="str">
        <f t="shared" si="3"/>
        <v>-</v>
      </c>
      <c r="F122" s="729" t="str">
        <f t="shared" si="4"/>
        <v>-</v>
      </c>
      <c r="G122" s="566"/>
    </row>
    <row r="123" spans="1:7" ht="26.25" customHeight="1" x14ac:dyDescent="0.4">
      <c r="A123" s="600" t="s">
        <v>112</v>
      </c>
      <c r="B123" s="696">
        <v>1</v>
      </c>
      <c r="C123" s="657"/>
      <c r="D123" s="626"/>
      <c r="E123" s="566"/>
      <c r="F123" s="661"/>
      <c r="G123" s="566"/>
    </row>
    <row r="124" spans="1:7" ht="26.25" customHeight="1" x14ac:dyDescent="0.4">
      <c r="A124" s="600" t="s">
        <v>113</v>
      </c>
      <c r="B124" s="696">
        <v>1</v>
      </c>
      <c r="C124" s="657"/>
      <c r="D124" s="730"/>
      <c r="E124" s="731" t="s">
        <v>63</v>
      </c>
      <c r="F124" s="732" t="e">
        <f>AVERAGE(F117:F122)</f>
        <v>#DIV/0!</v>
      </c>
      <c r="G124" s="566"/>
    </row>
    <row r="125" spans="1:7" ht="27" customHeight="1" thickBot="1" x14ac:dyDescent="0.45">
      <c r="A125" s="600" t="s">
        <v>114</v>
      </c>
      <c r="B125" s="610">
        <f>(B124/B123)*(B122/B121)*(B120/B119)*(B118/B117)*B116</f>
        <v>1</v>
      </c>
      <c r="C125" s="733"/>
      <c r="D125" s="734"/>
      <c r="E125" s="582" t="s">
        <v>76</v>
      </c>
      <c r="F125" s="674" t="e">
        <f>STDEV(F117:F122)/F124</f>
        <v>#DIV/0!</v>
      </c>
      <c r="G125" s="566"/>
    </row>
    <row r="126" spans="1:7" ht="27" customHeight="1" thickBot="1" x14ac:dyDescent="0.45">
      <c r="A126" s="630" t="s">
        <v>70</v>
      </c>
      <c r="B126" s="631"/>
      <c r="C126" s="735"/>
      <c r="D126" s="736"/>
      <c r="E126" s="737" t="s">
        <v>20</v>
      </c>
      <c r="F126" s="738">
        <f>COUNT(F117:F122)</f>
        <v>0</v>
      </c>
      <c r="G126" s="566"/>
    </row>
    <row r="127" spans="1:7" ht="19.5" customHeight="1" thickBot="1" x14ac:dyDescent="0.35">
      <c r="A127" s="633"/>
      <c r="B127" s="634"/>
      <c r="C127" s="566"/>
      <c r="D127" s="566"/>
      <c r="E127" s="566"/>
      <c r="F127" s="626"/>
      <c r="G127" s="566"/>
    </row>
    <row r="128" spans="1:7" ht="18.75" customHeight="1" x14ac:dyDescent="0.3">
      <c r="A128" s="592"/>
      <c r="B128" s="592"/>
      <c r="C128" s="566"/>
      <c r="D128" s="566"/>
      <c r="E128" s="566"/>
      <c r="F128" s="626"/>
      <c r="G128" s="566"/>
    </row>
    <row r="129" spans="1:7" ht="18.75" customHeight="1" x14ac:dyDescent="0.3">
      <c r="A129" s="581" t="s">
        <v>87</v>
      </c>
      <c r="B129" s="582" t="s">
        <v>115</v>
      </c>
      <c r="C129" s="679" t="str">
        <f>B20</f>
        <v>Atorvastatin</v>
      </c>
      <c r="D129" s="679"/>
      <c r="E129" s="566" t="s">
        <v>116</v>
      </c>
      <c r="F129" s="566"/>
      <c r="G129" s="681" t="e">
        <f>F124</f>
        <v>#DIV/0!</v>
      </c>
    </row>
    <row r="130" spans="1:7" ht="19.5" customHeight="1" thickBot="1" x14ac:dyDescent="0.35">
      <c r="A130" s="739"/>
      <c r="B130" s="739"/>
      <c r="C130" s="740"/>
      <c r="D130" s="740"/>
      <c r="E130" s="740"/>
      <c r="F130" s="740"/>
      <c r="G130" s="740"/>
    </row>
    <row r="131" spans="1:7" ht="18.75" customHeight="1" x14ac:dyDescent="0.3">
      <c r="A131" s="566"/>
      <c r="B131" s="741" t="s">
        <v>26</v>
      </c>
      <c r="C131" s="741"/>
      <c r="D131" s="566"/>
      <c r="E131" s="742" t="s">
        <v>27</v>
      </c>
      <c r="F131" s="743"/>
      <c r="G131" s="742" t="s">
        <v>28</v>
      </c>
    </row>
    <row r="132" spans="1:7" ht="60" customHeight="1" x14ac:dyDescent="0.3">
      <c r="A132" s="581" t="s">
        <v>29</v>
      </c>
      <c r="B132" s="744"/>
      <c r="C132" s="744"/>
      <c r="D132" s="566"/>
      <c r="E132" s="744"/>
      <c r="F132" s="566"/>
      <c r="G132" s="744"/>
    </row>
    <row r="133" spans="1:7" ht="60" customHeight="1" x14ac:dyDescent="0.3">
      <c r="A133" s="581" t="s">
        <v>30</v>
      </c>
      <c r="B133" s="745"/>
      <c r="C133" s="745"/>
      <c r="D133" s="566"/>
      <c r="E133" s="745"/>
      <c r="F133" s="566"/>
      <c r="G133" s="746"/>
    </row>
    <row r="250" spans="1:1" x14ac:dyDescent="0.2">
      <c r="A250" s="556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A46:B47"/>
    <mergeCell ref="A68:B69"/>
    <mergeCell ref="C74:D74"/>
    <mergeCell ref="B78:C78"/>
    <mergeCell ref="B87:C87"/>
    <mergeCell ref="B88:C88"/>
    <mergeCell ref="B27:C27"/>
    <mergeCell ref="C29:G29"/>
    <mergeCell ref="C31:G31"/>
    <mergeCell ref="C32:G32"/>
    <mergeCell ref="D36:E36"/>
    <mergeCell ref="F36:G36"/>
    <mergeCell ref="A1:G7"/>
    <mergeCell ref="A8:G14"/>
    <mergeCell ref="A16:G16"/>
    <mergeCell ref="B18:C18"/>
    <mergeCell ref="B20:C20"/>
    <mergeCell ref="B26:C2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SST</vt:lpstr>
      <vt:lpstr>UoN</vt:lpstr>
      <vt:lpstr>Artovastatin 1</vt:lpstr>
      <vt:lpstr>Uniformity</vt:lpstr>
      <vt:lpstr>SST II</vt:lpstr>
      <vt:lpstr>UOC II</vt:lpstr>
      <vt:lpstr>'Artovastatin 1'!Print_Area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2016-06-29T05:30:36Z</cp:lastPrinted>
  <dcterms:created xsi:type="dcterms:W3CDTF">2005-07-05T10:19:27Z</dcterms:created>
  <dcterms:modified xsi:type="dcterms:W3CDTF">2016-09-23T08:14:02Z</dcterms:modified>
  <cp:category/>
</cp:coreProperties>
</file>