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Pantoprazole-Acid Stage" sheetId="3" r:id="rId3"/>
    <sheet name="Pantoprazole Buffer Stage" sheetId="5" r:id="rId4"/>
  </sheets>
  <definedNames>
    <definedName name="_xlnm.Print_Area" localSheetId="3">'Pantoprazole Buffer Stage'!$A$1:$H$145</definedName>
    <definedName name="_xlnm.Print_Area" localSheetId="2">'Pantoprazole-Acid Stage'!$A$1:$H$145</definedName>
    <definedName name="_xlnm.Print_Area" localSheetId="0">SST!$A$15:$G$62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80" i="5" l="1"/>
  <c r="B81" i="5"/>
  <c r="C140" i="5"/>
  <c r="B136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C123" i="5"/>
  <c r="B119" i="5"/>
  <c r="D101" i="5"/>
  <c r="B99" i="5"/>
  <c r="F96" i="5"/>
  <c r="D96" i="5"/>
  <c r="G95" i="5"/>
  <c r="E95" i="5"/>
  <c r="B88" i="5"/>
  <c r="D98" i="5" s="1"/>
  <c r="B83" i="5"/>
  <c r="B82" i="5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B30" i="5"/>
  <c r="C140" i="3"/>
  <c r="B136" i="3"/>
  <c r="D101" i="3" s="1"/>
  <c r="F133" i="3"/>
  <c r="E133" i="3"/>
  <c r="F132" i="3"/>
  <c r="E132" i="3"/>
  <c r="F131" i="3"/>
  <c r="E131" i="3"/>
  <c r="F130" i="3"/>
  <c r="E130" i="3"/>
  <c r="F129" i="3"/>
  <c r="E129" i="3"/>
  <c r="F128" i="3"/>
  <c r="E128" i="3"/>
  <c r="C123" i="3"/>
  <c r="B119" i="3"/>
  <c r="B99" i="3"/>
  <c r="F96" i="3"/>
  <c r="D96" i="3"/>
  <c r="G95" i="3"/>
  <c r="E95" i="3"/>
  <c r="B88" i="3"/>
  <c r="F98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B31" i="1"/>
  <c r="B69" i="3" l="1"/>
  <c r="B57" i="5"/>
  <c r="B84" i="3"/>
  <c r="F99" i="3" s="1"/>
  <c r="B69" i="5"/>
  <c r="B84" i="5"/>
  <c r="F45" i="5"/>
  <c r="G39" i="5" s="1"/>
  <c r="D99" i="5"/>
  <c r="D49" i="3"/>
  <c r="D98" i="3"/>
  <c r="F45" i="3"/>
  <c r="F46" i="3" s="1"/>
  <c r="D44" i="3"/>
  <c r="D45" i="3" s="1"/>
  <c r="F137" i="5"/>
  <c r="D100" i="5"/>
  <c r="D102" i="5"/>
  <c r="D103" i="5" s="1"/>
  <c r="F135" i="5"/>
  <c r="G140" i="5" s="1"/>
  <c r="D102" i="3"/>
  <c r="D103" i="3" s="1"/>
  <c r="F137" i="3"/>
  <c r="F46" i="5"/>
  <c r="D44" i="5"/>
  <c r="D45" i="5" s="1"/>
  <c r="D46" i="5" s="1"/>
  <c r="D49" i="5"/>
  <c r="G40" i="5"/>
  <c r="F98" i="5"/>
  <c r="F99" i="5" s="1"/>
  <c r="D25" i="2"/>
  <c r="D37" i="2"/>
  <c r="D38" i="2"/>
  <c r="D24" i="2"/>
  <c r="D28" i="2"/>
  <c r="D32" i="2"/>
  <c r="D36" i="2"/>
  <c r="D40" i="2"/>
  <c r="D49" i="2"/>
  <c r="F135" i="3"/>
  <c r="D29" i="2"/>
  <c r="D33" i="2"/>
  <c r="D41" i="2"/>
  <c r="D30" i="2"/>
  <c r="D42" i="2"/>
  <c r="B49" i="2"/>
  <c r="D50" i="2"/>
  <c r="C50" i="2"/>
  <c r="D26" i="2"/>
  <c r="D34" i="2"/>
  <c r="D27" i="2"/>
  <c r="D31" i="2"/>
  <c r="D35" i="2"/>
  <c r="D39" i="2"/>
  <c r="D43" i="2"/>
  <c r="C49" i="2"/>
  <c r="F100" i="3" l="1"/>
  <c r="G94" i="3"/>
  <c r="D99" i="3"/>
  <c r="G39" i="3"/>
  <c r="G38" i="5"/>
  <c r="G42" i="5" s="1"/>
  <c r="F100" i="5"/>
  <c r="G94" i="5"/>
  <c r="G92" i="5"/>
  <c r="G93" i="5"/>
  <c r="E94" i="5"/>
  <c r="E92" i="5"/>
  <c r="E93" i="5"/>
  <c r="E38" i="5"/>
  <c r="E40" i="5"/>
  <c r="E39" i="5"/>
  <c r="G40" i="3"/>
  <c r="G38" i="3"/>
  <c r="F136" i="5"/>
  <c r="G93" i="3"/>
  <c r="G92" i="3"/>
  <c r="D100" i="3"/>
  <c r="E93" i="3"/>
  <c r="E94" i="3"/>
  <c r="E92" i="3"/>
  <c r="D46" i="3"/>
  <c r="E39" i="3"/>
  <c r="E40" i="3"/>
  <c r="E38" i="3"/>
  <c r="F136" i="3"/>
  <c r="G140" i="3"/>
  <c r="G42" i="3" l="1"/>
  <c r="E42" i="5"/>
  <c r="D50" i="5"/>
  <c r="G69" i="5" s="1"/>
  <c r="H69" i="5" s="1"/>
  <c r="G96" i="5"/>
  <c r="E96" i="5"/>
  <c r="D104" i="5"/>
  <c r="D106" i="5"/>
  <c r="D52" i="5"/>
  <c r="G96" i="3"/>
  <c r="D104" i="3"/>
  <c r="D106" i="3"/>
  <c r="E96" i="3"/>
  <c r="D51" i="5"/>
  <c r="G65" i="5"/>
  <c r="H65" i="5" s="1"/>
  <c r="D50" i="3"/>
  <c r="D52" i="3"/>
  <c r="E42" i="3"/>
  <c r="G70" i="5" l="1"/>
  <c r="H70" i="5" s="1"/>
  <c r="G62" i="5"/>
  <c r="H62" i="5" s="1"/>
  <c r="G68" i="5"/>
  <c r="H68" i="5" s="1"/>
  <c r="G60" i="5"/>
  <c r="H60" i="5" s="1"/>
  <c r="G64" i="5"/>
  <c r="H64" i="5" s="1"/>
  <c r="G61" i="5"/>
  <c r="H61" i="5" s="1"/>
  <c r="G66" i="5"/>
  <c r="H66" i="5" s="1"/>
  <c r="E113" i="5"/>
  <c r="F113" i="5" s="1"/>
  <c r="E111" i="5"/>
  <c r="F111" i="5" s="1"/>
  <c r="E115" i="5"/>
  <c r="F115" i="5" s="1"/>
  <c r="E116" i="5"/>
  <c r="F116" i="5" s="1"/>
  <c r="E114" i="5"/>
  <c r="F114" i="5" s="1"/>
  <c r="E112" i="5"/>
  <c r="F112" i="5" s="1"/>
  <c r="D105" i="5"/>
  <c r="D105" i="3"/>
  <c r="E115" i="3"/>
  <c r="F115" i="3" s="1"/>
  <c r="E111" i="3"/>
  <c r="F111" i="3" s="1"/>
  <c r="E113" i="3"/>
  <c r="F113" i="3" s="1"/>
  <c r="E116" i="3"/>
  <c r="F116" i="3" s="1"/>
  <c r="E112" i="3"/>
  <c r="F112" i="3" s="1"/>
  <c r="E114" i="3"/>
  <c r="F114" i="3" s="1"/>
  <c r="D51" i="3"/>
  <c r="G65" i="3"/>
  <c r="H65" i="3" s="1"/>
  <c r="G60" i="3"/>
  <c r="H60" i="3" s="1"/>
  <c r="G69" i="3"/>
  <c r="H69" i="3" s="1"/>
  <c r="G68" i="3"/>
  <c r="H68" i="3" s="1"/>
  <c r="G66" i="3"/>
  <c r="H66" i="3" s="1"/>
  <c r="G62" i="3"/>
  <c r="H62" i="3" s="1"/>
  <c r="G70" i="3"/>
  <c r="H70" i="3" s="1"/>
  <c r="G61" i="3"/>
  <c r="H61" i="3" s="1"/>
  <c r="G64" i="3"/>
  <c r="H64" i="3" s="1"/>
  <c r="H72" i="5" l="1"/>
  <c r="H74" i="5"/>
  <c r="F118" i="5"/>
  <c r="F120" i="5"/>
  <c r="F118" i="3"/>
  <c r="G123" i="3" s="1"/>
  <c r="F120" i="3"/>
  <c r="F119" i="3"/>
  <c r="H72" i="3"/>
  <c r="H74" i="3"/>
  <c r="H73" i="5"/>
  <c r="G76" i="5"/>
  <c r="G123" i="5" l="1"/>
  <c r="F119" i="5"/>
  <c r="H73" i="3"/>
  <c r="G76" i="3"/>
</calcChain>
</file>

<file path=xl/sharedStrings.xml><?xml version="1.0" encoding="utf-8"?>
<sst xmlns="http://schemas.openxmlformats.org/spreadsheetml/2006/main" count="433" uniqueCount="125">
  <si>
    <t>HPLC System Suitability Report</t>
  </si>
  <si>
    <t>Analysis Data</t>
  </si>
  <si>
    <t>Assay</t>
  </si>
  <si>
    <t>Sample(s)</t>
  </si>
  <si>
    <t>Reference Substance:</t>
  </si>
  <si>
    <t>MYDAWA PANTOPRAZOLE 40 MG</t>
  </si>
  <si>
    <t>% age Purity:</t>
  </si>
  <si>
    <t>NDQD2016061209</t>
  </si>
  <si>
    <t>Weight (mg):</t>
  </si>
  <si>
    <t>Pantoprazole 40mg</t>
  </si>
  <si>
    <t>Standard Conc (mg/mL):</t>
  </si>
  <si>
    <t xml:space="preserve">Each tablets Pantoprazole 40mg </t>
  </si>
  <si>
    <t>2016-06-23 14:32:36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</si>
  <si>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</si>
  <si>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</si>
  <si>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</si>
  <si>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</si>
  <si>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</si>
  <si>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</si>
  <si>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</si>
  <si>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</si>
  <si>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</si>
  <si>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</si>
  <si>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</si>
  <si>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</si>
  <si>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</si>
  <si>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</si>
  <si>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</si>
  <si>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</si>
  <si>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</si>
  <si>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</si>
  <si>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</si>
  <si>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</si>
  <si>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</si>
  <si>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</si>
  <si>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</si>
  <si>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</si>
  <si>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</si>
  <si>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</si>
  <si>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</si>
  <si>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</si>
  <si>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</si>
  <si>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</si>
  <si>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</si>
  <si>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</si>
  <si>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</si>
  <si>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</si>
  <si>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</si>
  <si>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</si>
  <si>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</si>
  <si>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</si>
  <si>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</si>
  <si>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</si>
  <si>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</si>
  <si>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</si>
  <si>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</si>
  <si>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</si>
  <si>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</si>
  <si>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</si>
  <si>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</si>
  <si>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</si>
  <si>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</si>
  <si>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</si>
  <si>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</si>
  <si>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</si>
  <si>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</si>
  <si>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</si>
  <si>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</si>
  <si>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</si>
  <si>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</si>
  <si>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</si>
  <si>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</si>
  <si>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</si>
  <si>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</si>
  <si>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</si>
  <si>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</si>
  <si>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</si>
  <si>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</si>
  <si>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</si>
  <si>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</si>
  <si>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</si>
  <si>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</si>
  <si>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</si>
  <si>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</si>
  <si>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</si>
  <si>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</si>
  <si>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</si>
  <si>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</si>
  <si>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</si>
  <si>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</si>
  <si>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</si>
  <si>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</si>
  <si>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</si>
  <si>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</si>
  <si>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</si>
  <si>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</si>
  <si>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</si>
  <si>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</si>
  <si>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</si>
  <si>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</si>
  <si>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</si>
  <si>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</si>
  <si>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</si>
  <si>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</si>
  <si>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</si>
  <si>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</si>
  <si>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</si>
  <si>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</si>
  <si>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</si>
  <si>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</si>
  <si>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</si>
  <si>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</si>
  <si>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</si>
  <si>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</si>
  <si>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</si>
  <si>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</si>
  <si>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</si>
  <si>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</si>
  <si>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</si>
  <si>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Pantoprazole Sodium Sesquihydrate</t>
  </si>
  <si>
    <t>P11-2</t>
  </si>
  <si>
    <t xml:space="preserve">Pantoprazole Sodium </t>
  </si>
  <si>
    <t>PANTONIX TABLE 20 MG</t>
  </si>
  <si>
    <t>RUTTO/JOYFRIDA</t>
  </si>
  <si>
    <t>28/06/2016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</si>
</sst>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8" fontId="13" fillId="3" borderId="0" xfId="0" applyNumberFormat="1" applyFont="1" applyFill="1" applyAlignment="1" applyProtection="1">
      <alignment horizontal="left" vertical="center"/>
      <protection locked="0"/>
    </xf>
    <xf numFmtId="168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0" fontId="11" fillId="2" borderId="26" xfId="0" applyNumberFormat="1" applyFont="1" applyFill="1" applyBorder="1" applyAlignment="1">
      <alignment horizontal="center" vertical="center"/>
    </xf>
    <xf numFmtId="170" fontId="11" fillId="2" borderId="27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70" fontId="11" fillId="2" borderId="30" xfId="0" applyNumberFormat="1" applyFont="1" applyFill="1" applyBorder="1" applyAlignment="1">
      <alignment horizontal="center" vertical="center"/>
    </xf>
    <xf numFmtId="170" fontId="11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  <protection locked="0"/>
    </xf>
    <xf numFmtId="170" fontId="11" fillId="2" borderId="34" xfId="0" applyNumberFormat="1" applyFont="1" applyFill="1" applyBorder="1" applyAlignment="1">
      <alignment horizontal="center" vertical="center"/>
    </xf>
    <xf numFmtId="170" fontId="11" fillId="2" borderId="35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right" vertical="center"/>
    </xf>
    <xf numFmtId="1" fontId="12" fillId="6" borderId="36" xfId="0" applyNumberFormat="1" applyFont="1" applyFill="1" applyBorder="1" applyAlignment="1">
      <alignment horizontal="center" vertical="center"/>
    </xf>
    <xf numFmtId="170" fontId="12" fillId="6" borderId="37" xfId="0" applyNumberFormat="1" applyFont="1" applyFill="1" applyBorder="1" applyAlignment="1">
      <alignment horizontal="center" vertical="center"/>
    </xf>
    <xf numFmtId="1" fontId="12" fillId="6" borderId="38" xfId="0" applyNumberFormat="1" applyFont="1" applyFill="1" applyBorder="1" applyAlignment="1">
      <alignment horizontal="center" vertical="center"/>
    </xf>
    <xf numFmtId="170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40" xfId="0" applyFont="1" applyFill="1" applyBorder="1" applyAlignment="1">
      <alignment horizontal="right" vertical="center"/>
    </xf>
    <xf numFmtId="2" fontId="13" fillId="3" borderId="4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4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42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3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36" xfId="0" applyFont="1" applyFill="1" applyBorder="1" applyAlignment="1">
      <alignment horizontal="right" vertical="center"/>
    </xf>
    <xf numFmtId="2" fontId="11" fillId="7" borderId="27" xfId="0" applyNumberFormat="1" applyFont="1" applyFill="1" applyBorder="1" applyAlignment="1">
      <alignment horizontal="center" vertical="center"/>
    </xf>
    <xf numFmtId="170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0" fontId="12" fillId="7" borderId="16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10" fontId="11" fillId="6" borderId="43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4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10" fontId="11" fillId="2" borderId="45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6" xfId="0" applyFont="1" applyFill="1" applyBorder="1" applyAlignment="1">
      <alignment horizontal="right" vertical="center"/>
    </xf>
    <xf numFmtId="10" fontId="13" fillId="7" borderId="32" xfId="0" applyNumberFormat="1" applyFont="1" applyFill="1" applyBorder="1" applyAlignment="1">
      <alignment horizontal="center" vertical="center"/>
    </xf>
    <xf numFmtId="10" fontId="13" fillId="6" borderId="4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4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0" fontId="13" fillId="3" borderId="33" xfId="0" applyNumberFormat="1" applyFont="1" applyFill="1" applyBorder="1" applyAlignment="1" applyProtection="1">
      <alignment horizontal="center" vertical="center"/>
      <protection locked="0"/>
    </xf>
    <xf numFmtId="1" fontId="12" fillId="6" borderId="52" xfId="0" applyNumberFormat="1" applyFont="1" applyFill="1" applyBorder="1" applyAlignment="1">
      <alignment horizontal="center" vertical="center"/>
    </xf>
    <xf numFmtId="1" fontId="12" fillId="6" borderId="53" xfId="0" applyNumberFormat="1" applyFont="1" applyFill="1" applyBorder="1" applyAlignment="1">
      <alignment horizontal="center" vertical="center"/>
    </xf>
    <xf numFmtId="1" fontId="12" fillId="6" borderId="15" xfId="0" applyNumberFormat="1" applyFont="1" applyFill="1" applyBorder="1" applyAlignment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  <protection locked="0"/>
    </xf>
    <xf numFmtId="166" fontId="11" fillId="6" borderId="42" xfId="0" applyNumberFormat="1" applyFont="1" applyFill="1" applyBorder="1" applyAlignment="1">
      <alignment horizontal="center" vertical="center"/>
    </xf>
    <xf numFmtId="166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4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4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0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27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2" fontId="11" fillId="2" borderId="34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170" fontId="11" fillId="2" borderId="2" xfId="0" applyNumberFormat="1" applyFont="1" applyFill="1" applyBorder="1" applyAlignment="1">
      <alignment horizontal="right" vertical="center"/>
    </xf>
    <xf numFmtId="10" fontId="13" fillId="7" borderId="42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42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28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22" fillId="2" borderId="45" xfId="0" applyNumberFormat="1" applyFont="1" applyFill="1" applyBorder="1" applyAlignment="1">
      <alignment horizontal="center" vertical="center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0" fontId="11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2" fillId="2" borderId="0" xfId="0" applyFont="1" applyFill="1"/>
    <xf numFmtId="0" fontId="1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5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6" fontId="13" fillId="3" borderId="30" xfId="0" applyNumberFormat="1" applyFont="1" applyFill="1" applyBorder="1" applyAlignment="1" applyProtection="1">
      <alignment horizontal="center" vertical="center"/>
      <protection locked="0"/>
    </xf>
    <xf numFmtId="166" fontId="13" fillId="3" borderId="3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2" t="s">
        <v>0</v>
      </c>
      <c r="B15" s="292"/>
      <c r="C15" s="292"/>
      <c r="D15" s="292"/>
      <c r="E15" s="2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122</v>
      </c>
      <c r="D17" s="9"/>
      <c r="E17" s="10"/>
    </row>
    <row r="18" spans="1:6" ht="16.5" customHeight="1" x14ac:dyDescent="0.3">
      <c r="A18" s="11" t="s">
        <v>4</v>
      </c>
      <c r="B18" s="8" t="s">
        <v>119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20.04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0.20039999999999999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142280637</v>
      </c>
      <c r="C24" s="18">
        <v>9129.2999999999993</v>
      </c>
      <c r="D24" s="19">
        <v>1</v>
      </c>
      <c r="E24" s="20">
        <v>7.6</v>
      </c>
    </row>
    <row r="25" spans="1:6" ht="16.5" customHeight="1" x14ac:dyDescent="0.3">
      <c r="A25" s="17">
        <v>2</v>
      </c>
      <c r="B25" s="18">
        <v>142217027</v>
      </c>
      <c r="C25" s="18">
        <v>9041.7000000000007</v>
      </c>
      <c r="D25" s="19">
        <v>1</v>
      </c>
      <c r="E25" s="19">
        <v>7.6</v>
      </c>
    </row>
    <row r="26" spans="1:6" ht="16.5" customHeight="1" x14ac:dyDescent="0.3">
      <c r="A26" s="17">
        <v>3</v>
      </c>
      <c r="B26" s="18">
        <v>142245743</v>
      </c>
      <c r="C26" s="18">
        <v>8997.4</v>
      </c>
      <c r="D26" s="19">
        <v>1</v>
      </c>
      <c r="E26" s="19">
        <v>7.6</v>
      </c>
    </row>
    <row r="27" spans="1:6" ht="16.5" customHeight="1" x14ac:dyDescent="0.3">
      <c r="A27" s="17">
        <v>4</v>
      </c>
      <c r="B27" s="18">
        <v>142342668</v>
      </c>
      <c r="C27" s="18">
        <v>8954.7000000000007</v>
      </c>
      <c r="D27" s="19">
        <v>1</v>
      </c>
      <c r="E27" s="19">
        <v>7.6</v>
      </c>
    </row>
    <row r="28" spans="1:6" ht="16.5" customHeight="1" x14ac:dyDescent="0.3">
      <c r="A28" s="17">
        <v>5</v>
      </c>
      <c r="B28" s="18">
        <v>142427743</v>
      </c>
      <c r="C28" s="18">
        <v>8896.6</v>
      </c>
      <c r="D28" s="19">
        <v>1</v>
      </c>
      <c r="E28" s="19">
        <v>7.6</v>
      </c>
    </row>
    <row r="29" spans="1:6" ht="16.5" customHeight="1" x14ac:dyDescent="0.3">
      <c r="A29" s="17">
        <v>6</v>
      </c>
      <c r="B29" s="21">
        <v>142401431</v>
      </c>
      <c r="C29" s="21">
        <v>8889.4</v>
      </c>
      <c r="D29" s="22">
        <v>1</v>
      </c>
      <c r="E29" s="22">
        <v>7.6</v>
      </c>
    </row>
    <row r="30" spans="1:6" ht="16.5" customHeight="1" x14ac:dyDescent="0.3">
      <c r="A30" s="23" t="s">
        <v>18</v>
      </c>
      <c r="B30" s="24">
        <v>142319208.16666666</v>
      </c>
      <c r="C30" s="25">
        <v>8984.85</v>
      </c>
      <c r="D30" s="26">
        <v>1</v>
      </c>
      <c r="E30" s="26">
        <v>7.6000000000000005</v>
      </c>
    </row>
    <row r="31" spans="1:6" ht="16.5" customHeight="1" x14ac:dyDescent="0.3">
      <c r="A31" s="27" t="s">
        <v>19</v>
      </c>
      <c r="B31" s="28">
        <f>(STDEV(B24:B29)/B30)</f>
        <v>5.9965481269346138E-4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3" t="s">
        <v>26</v>
      </c>
      <c r="C59" s="29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123</v>
      </c>
      <c r="C60" s="48"/>
      <c r="E60" s="48" t="s">
        <v>124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7" t="s">
        <v>31</v>
      </c>
      <c r="B11" s="298"/>
      <c r="C11" s="298"/>
      <c r="D11" s="298"/>
      <c r="E11" s="298"/>
      <c r="F11" s="299"/>
      <c r="G11" s="91"/>
    </row>
    <row r="12" spans="1:7" ht="16.5" customHeight="1" x14ac:dyDescent="0.3">
      <c r="A12" s="296" t="s">
        <v>32</v>
      </c>
      <c r="B12" s="296"/>
      <c r="C12" s="296"/>
      <c r="D12" s="296"/>
      <c r="E12" s="296"/>
      <c r="F12" s="296"/>
      <c r="G12" s="90"/>
    </row>
    <row r="14" spans="1:7" ht="16.5" customHeight="1" x14ac:dyDescent="0.3">
      <c r="A14" s="301" t="s">
        <v>33</v>
      </c>
      <c r="B14" s="301"/>
      <c r="C14" s="60" t="s">
        <v>5</v>
      </c>
    </row>
    <row r="15" spans="1:7" ht="16.5" customHeight="1" x14ac:dyDescent="0.3">
      <c r="A15" s="301" t="s">
        <v>34</v>
      </c>
      <c r="B15" s="301"/>
      <c r="C15" s="60" t="s">
        <v>7</v>
      </c>
    </row>
    <row r="16" spans="1:7" ht="16.5" customHeight="1" x14ac:dyDescent="0.3">
      <c r="A16" s="301" t="s">
        <v>35</v>
      </c>
      <c r="B16" s="301"/>
      <c r="C16" s="60" t="s">
        <v>9</v>
      </c>
    </row>
    <row r="17" spans="1:5" ht="16.5" customHeight="1" x14ac:dyDescent="0.3">
      <c r="A17" s="301" t="s">
        <v>36</v>
      </c>
      <c r="B17" s="301"/>
      <c r="C17" s="60" t="s">
        <v>11</v>
      </c>
    </row>
    <row r="18" spans="1:5" ht="16.5" customHeight="1" x14ac:dyDescent="0.3">
      <c r="A18" s="301" t="s">
        <v>37</v>
      </c>
      <c r="B18" s="301"/>
      <c r="C18" s="97" t="s">
        <v>12</v>
      </c>
    </row>
    <row r="19" spans="1:5" ht="16.5" customHeight="1" x14ac:dyDescent="0.3">
      <c r="A19" s="301" t="s">
        <v>38</v>
      </c>
      <c r="B19" s="30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6" t="s">
        <v>1</v>
      </c>
      <c r="B21" s="296"/>
      <c r="C21" s="59" t="s">
        <v>39</v>
      </c>
      <c r="D21" s="66"/>
    </row>
    <row r="22" spans="1:5" ht="15.75" customHeight="1" x14ac:dyDescent="0.3">
      <c r="A22" s="300"/>
      <c r="B22" s="300"/>
      <c r="C22" s="57"/>
      <c r="D22" s="300"/>
      <c r="E22" s="30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146.81</v>
      </c>
      <c r="D24" s="87">
        <f t="shared" ref="D24:D43" si="0">(C24-$C$46)/$C$46</f>
        <v>9.9057577216759059E-3</v>
      </c>
      <c r="E24" s="53"/>
    </row>
    <row r="25" spans="1:5" ht="15.75" customHeight="1" x14ac:dyDescent="0.3">
      <c r="C25" s="95">
        <v>145.18</v>
      </c>
      <c r="D25" s="88">
        <f t="shared" si="0"/>
        <v>-1.3070096993875581E-3</v>
      </c>
      <c r="E25" s="53"/>
    </row>
    <row r="26" spans="1:5" ht="15.75" customHeight="1" x14ac:dyDescent="0.3">
      <c r="C26" s="95">
        <v>144.41999999999999</v>
      </c>
      <c r="D26" s="88">
        <f t="shared" si="0"/>
        <v>-6.5350484969387687E-3</v>
      </c>
      <c r="E26" s="53"/>
    </row>
    <row r="27" spans="1:5" ht="15.75" customHeight="1" x14ac:dyDescent="0.3">
      <c r="C27" s="95">
        <v>142.28</v>
      </c>
      <c r="D27" s="88">
        <f t="shared" si="0"/>
        <v>-2.1256105111095654E-2</v>
      </c>
      <c r="E27" s="53"/>
    </row>
    <row r="28" spans="1:5" ht="15.75" customHeight="1" x14ac:dyDescent="0.3">
      <c r="C28" s="95">
        <v>143.1</v>
      </c>
      <c r="D28" s="88">
        <f t="shared" si="0"/>
        <v>-1.5615326408474803E-2</v>
      </c>
      <c r="E28" s="53"/>
    </row>
    <row r="29" spans="1:5" ht="15.75" customHeight="1" x14ac:dyDescent="0.3">
      <c r="C29" s="95">
        <v>149.09</v>
      </c>
      <c r="D29" s="88">
        <f t="shared" si="0"/>
        <v>2.5589874114329145E-2</v>
      </c>
      <c r="E29" s="53"/>
    </row>
    <row r="30" spans="1:5" ht="15.75" customHeight="1" x14ac:dyDescent="0.3">
      <c r="C30" s="95">
        <v>140.72999999999999</v>
      </c>
      <c r="D30" s="88">
        <f t="shared" si="0"/>
        <v>-3.19185526587328E-2</v>
      </c>
      <c r="E30" s="53"/>
    </row>
    <row r="31" spans="1:5" ht="15.75" customHeight="1" x14ac:dyDescent="0.3">
      <c r="C31" s="95">
        <v>144.30000000000001</v>
      </c>
      <c r="D31" s="88">
        <f t="shared" si="0"/>
        <v>-7.3605283070782481E-3</v>
      </c>
      <c r="E31" s="53"/>
    </row>
    <row r="32" spans="1:5" ht="15.75" customHeight="1" x14ac:dyDescent="0.3">
      <c r="C32" s="95">
        <v>144.69</v>
      </c>
      <c r="D32" s="88">
        <f t="shared" si="0"/>
        <v>-4.6777189241245E-3</v>
      </c>
      <c r="E32" s="53"/>
    </row>
    <row r="33" spans="1:7" ht="15.75" customHeight="1" x14ac:dyDescent="0.3">
      <c r="C33" s="95">
        <v>142.07</v>
      </c>
      <c r="D33" s="88">
        <f t="shared" si="0"/>
        <v>-2.2700694778840087E-2</v>
      </c>
      <c r="E33" s="53"/>
    </row>
    <row r="34" spans="1:7" ht="15.75" customHeight="1" x14ac:dyDescent="0.3">
      <c r="C34" s="95">
        <v>145.59</v>
      </c>
      <c r="D34" s="88">
        <f t="shared" si="0"/>
        <v>1.5133796519228679E-3</v>
      </c>
      <c r="E34" s="53"/>
    </row>
    <row r="35" spans="1:7" ht="15.75" customHeight="1" x14ac:dyDescent="0.3">
      <c r="C35" s="95">
        <v>145.83000000000001</v>
      </c>
      <c r="D35" s="88">
        <f t="shared" si="0"/>
        <v>3.1643392722022182E-3</v>
      </c>
      <c r="E35" s="53"/>
    </row>
    <row r="36" spans="1:7" ht="15.75" customHeight="1" x14ac:dyDescent="0.3">
      <c r="C36" s="95">
        <v>146.38999999999999</v>
      </c>
      <c r="D36" s="88">
        <f t="shared" si="0"/>
        <v>7.0165783861870423E-3</v>
      </c>
      <c r="E36" s="53"/>
    </row>
    <row r="37" spans="1:7" ht="15.75" customHeight="1" x14ac:dyDescent="0.3">
      <c r="C37" s="95">
        <v>149.07</v>
      </c>
      <c r="D37" s="88">
        <f t="shared" si="0"/>
        <v>2.5452294145972467E-2</v>
      </c>
      <c r="E37" s="53"/>
    </row>
    <row r="38" spans="1:7" ht="15.75" customHeight="1" x14ac:dyDescent="0.3">
      <c r="C38" s="95">
        <v>149.33000000000001</v>
      </c>
      <c r="D38" s="88">
        <f t="shared" si="0"/>
        <v>2.7240833734608495E-2</v>
      </c>
      <c r="E38" s="53"/>
    </row>
    <row r="39" spans="1:7" ht="15.75" customHeight="1" x14ac:dyDescent="0.3">
      <c r="C39" s="95">
        <v>147.27000000000001</v>
      </c>
      <c r="D39" s="88">
        <f t="shared" si="0"/>
        <v>1.3070096993877928E-2</v>
      </c>
      <c r="E39" s="53"/>
    </row>
    <row r="40" spans="1:7" ht="15.75" customHeight="1" x14ac:dyDescent="0.3">
      <c r="C40" s="95">
        <v>143.18</v>
      </c>
      <c r="D40" s="88">
        <f t="shared" si="0"/>
        <v>-1.5065006535048288E-2</v>
      </c>
      <c r="E40" s="53"/>
    </row>
    <row r="41" spans="1:7" ht="15.75" customHeight="1" x14ac:dyDescent="0.3">
      <c r="C41" s="95">
        <v>145.72</v>
      </c>
      <c r="D41" s="88">
        <f t="shared" si="0"/>
        <v>2.4076494462407843E-3</v>
      </c>
      <c r="E41" s="53"/>
    </row>
    <row r="42" spans="1:7" ht="15.75" customHeight="1" x14ac:dyDescent="0.3">
      <c r="C42" s="95">
        <v>144.65</v>
      </c>
      <c r="D42" s="88">
        <f t="shared" si="0"/>
        <v>-4.9528788608376598E-3</v>
      </c>
      <c r="E42" s="53"/>
    </row>
    <row r="43" spans="1:7" ht="16.5" customHeight="1" x14ac:dyDescent="0.3">
      <c r="C43" s="96">
        <v>147.69999999999999</v>
      </c>
      <c r="D43" s="89">
        <f t="shared" si="0"/>
        <v>1.6028066313544836E-2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2907.3999999999996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145.36999999999998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4">
        <f>C46</f>
        <v>145.36999999999998</v>
      </c>
      <c r="C49" s="93">
        <f>-IF(C46&lt;=80,10%,IF(C46&lt;250,7.5%,5%))</f>
        <v>-7.4999999999999997E-2</v>
      </c>
      <c r="D49" s="81">
        <f>IF(C46&lt;=80,C46*0.9,IF(C46&lt;250,C46*0.925,C46*0.95))</f>
        <v>134.46724999999998</v>
      </c>
    </row>
    <row r="50" spans="1:6" ht="17.25" customHeight="1" x14ac:dyDescent="0.3">
      <c r="B50" s="295"/>
      <c r="C50" s="94">
        <f>IF(C46&lt;=80, 10%, IF(C46&lt;250, 7.5%, 5%))</f>
        <v>7.4999999999999997E-2</v>
      </c>
      <c r="D50" s="81">
        <f>IF(C46&lt;=80, C46*1.1, IF(C46&lt;250, C46*1.075, C46*1.05))</f>
        <v>156.27274999999997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94" zoomScale="55" zoomScaleNormal="55" workbookViewId="0">
      <selection activeCell="D111" sqref="D111:D116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330" t="s">
        <v>45</v>
      </c>
      <c r="B1" s="330"/>
      <c r="C1" s="330"/>
      <c r="D1" s="330"/>
      <c r="E1" s="330"/>
      <c r="F1" s="330"/>
      <c r="G1" s="330"/>
      <c r="H1" s="330"/>
    </row>
    <row r="2" spans="1:8" ht="13.5" x14ac:dyDescent="0.25">
      <c r="A2" s="330"/>
      <c r="B2" s="330"/>
      <c r="C2" s="330"/>
      <c r="D2" s="330"/>
      <c r="E2" s="330"/>
      <c r="F2" s="330"/>
      <c r="G2" s="330"/>
      <c r="H2" s="330"/>
    </row>
    <row r="3" spans="1:8" ht="13.5" x14ac:dyDescent="0.25">
      <c r="A3" s="330"/>
      <c r="B3" s="330"/>
      <c r="C3" s="330"/>
      <c r="D3" s="330"/>
      <c r="E3" s="330"/>
      <c r="F3" s="330"/>
      <c r="G3" s="330"/>
      <c r="H3" s="330"/>
    </row>
    <row r="4" spans="1:8" ht="13.5" x14ac:dyDescent="0.25">
      <c r="A4" s="330"/>
      <c r="B4" s="330"/>
      <c r="C4" s="330"/>
      <c r="D4" s="330"/>
      <c r="E4" s="330"/>
      <c r="F4" s="330"/>
      <c r="G4" s="330"/>
      <c r="H4" s="330"/>
    </row>
    <row r="5" spans="1:8" ht="13.5" x14ac:dyDescent="0.25">
      <c r="A5" s="330"/>
      <c r="B5" s="330"/>
      <c r="C5" s="330"/>
      <c r="D5" s="330"/>
      <c r="E5" s="330"/>
      <c r="F5" s="330"/>
      <c r="G5" s="330"/>
      <c r="H5" s="330"/>
    </row>
    <row r="6" spans="1:8" ht="13.5" x14ac:dyDescent="0.25">
      <c r="A6" s="330"/>
      <c r="B6" s="330"/>
      <c r="C6" s="330"/>
      <c r="D6" s="330"/>
      <c r="E6" s="330"/>
      <c r="F6" s="330"/>
      <c r="G6" s="330"/>
      <c r="H6" s="330"/>
    </row>
    <row r="7" spans="1:8" ht="13.5" x14ac:dyDescent="0.25">
      <c r="A7" s="330"/>
      <c r="B7" s="330"/>
      <c r="C7" s="330"/>
      <c r="D7" s="330"/>
      <c r="E7" s="330"/>
      <c r="F7" s="330"/>
      <c r="G7" s="330"/>
      <c r="H7" s="330"/>
    </row>
    <row r="8" spans="1:8" ht="13.5" x14ac:dyDescent="0.25">
      <c r="A8" s="331" t="s">
        <v>46</v>
      </c>
      <c r="B8" s="331"/>
      <c r="C8" s="331"/>
      <c r="D8" s="331"/>
      <c r="E8" s="331"/>
      <c r="F8" s="331"/>
      <c r="G8" s="331"/>
      <c r="H8" s="331"/>
    </row>
    <row r="9" spans="1:8" ht="13.5" x14ac:dyDescent="0.25">
      <c r="A9" s="331"/>
      <c r="B9" s="331"/>
      <c r="C9" s="331"/>
      <c r="D9" s="331"/>
      <c r="E9" s="331"/>
      <c r="F9" s="331"/>
      <c r="G9" s="331"/>
      <c r="H9" s="331"/>
    </row>
    <row r="10" spans="1:8" ht="13.5" x14ac:dyDescent="0.25">
      <c r="A10" s="331"/>
      <c r="B10" s="331"/>
      <c r="C10" s="331"/>
      <c r="D10" s="331"/>
      <c r="E10" s="331"/>
      <c r="F10" s="331"/>
      <c r="G10" s="331"/>
      <c r="H10" s="331"/>
    </row>
    <row r="11" spans="1:8" ht="13.5" x14ac:dyDescent="0.25">
      <c r="A11" s="331"/>
      <c r="B11" s="331"/>
      <c r="C11" s="331"/>
      <c r="D11" s="331"/>
      <c r="E11" s="331"/>
      <c r="F11" s="331"/>
      <c r="G11" s="331"/>
      <c r="H11" s="331"/>
    </row>
    <row r="12" spans="1:8" ht="13.5" x14ac:dyDescent="0.25">
      <c r="A12" s="331"/>
      <c r="B12" s="331"/>
      <c r="C12" s="331"/>
      <c r="D12" s="331"/>
      <c r="E12" s="331"/>
      <c r="F12" s="331"/>
      <c r="G12" s="331"/>
      <c r="H12" s="331"/>
    </row>
    <row r="13" spans="1:8" ht="13.5" x14ac:dyDescent="0.25">
      <c r="A13" s="331"/>
      <c r="B13" s="331"/>
      <c r="C13" s="331"/>
      <c r="D13" s="331"/>
      <c r="E13" s="331"/>
      <c r="F13" s="331"/>
      <c r="G13" s="331"/>
      <c r="H13" s="331"/>
    </row>
    <row r="14" spans="1:8" ht="13.5" x14ac:dyDescent="0.25">
      <c r="A14" s="331"/>
      <c r="B14" s="331"/>
      <c r="C14" s="331"/>
      <c r="D14" s="331"/>
      <c r="E14" s="331"/>
      <c r="F14" s="331"/>
      <c r="G14" s="331"/>
      <c r="H14" s="331"/>
    </row>
    <row r="15" spans="1:8" ht="19.5" customHeight="1" x14ac:dyDescent="0.3"/>
    <row r="16" spans="1:8" ht="19.5" customHeight="1" x14ac:dyDescent="0.3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3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3" ht="26.25" customHeight="1" x14ac:dyDescent="0.3">
      <c r="A18" s="100" t="s">
        <v>33</v>
      </c>
      <c r="B18" s="336" t="s">
        <v>5</v>
      </c>
      <c r="C18" s="336"/>
      <c r="D18" s="336"/>
      <c r="E18" s="336"/>
    </row>
    <row r="19" spans="1:13" ht="26.25" customHeight="1" x14ac:dyDescent="0.3">
      <c r="A19" s="100" t="s">
        <v>34</v>
      </c>
      <c r="B19" s="101" t="s">
        <v>7</v>
      </c>
      <c r="C19" s="98">
        <v>2</v>
      </c>
    </row>
    <row r="20" spans="1:13" ht="26.25" customHeight="1" x14ac:dyDescent="0.3">
      <c r="A20" s="100" t="s">
        <v>35</v>
      </c>
      <c r="B20" s="101" t="s">
        <v>9</v>
      </c>
    </row>
    <row r="21" spans="1:13" ht="26.25" customHeight="1" x14ac:dyDescent="0.25">
      <c r="A21" s="100" t="s">
        <v>36</v>
      </c>
      <c r="B21" s="336" t="s">
        <v>11</v>
      </c>
      <c r="C21" s="336"/>
      <c r="D21" s="336"/>
      <c r="E21" s="336"/>
      <c r="F21" s="336"/>
      <c r="G21" s="336"/>
      <c r="H21" s="336"/>
    </row>
    <row r="22" spans="1:13" ht="26.25" customHeight="1" x14ac:dyDescent="0.3">
      <c r="A22" s="100" t="s">
        <v>37</v>
      </c>
      <c r="B22" s="102">
        <v>42545</v>
      </c>
    </row>
    <row r="23" spans="1:13" ht="26.25" customHeight="1" x14ac:dyDescent="0.3">
      <c r="A23" s="100" t="s">
        <v>38</v>
      </c>
      <c r="B23" s="102">
        <v>42546</v>
      </c>
    </row>
    <row r="24" spans="1:13" ht="18.75" x14ac:dyDescent="0.3">
      <c r="A24" s="100"/>
      <c r="B24" s="103"/>
    </row>
    <row r="25" spans="1:13" ht="18.75" x14ac:dyDescent="0.3">
      <c r="A25" s="104" t="s">
        <v>1</v>
      </c>
      <c r="B25" s="103"/>
    </row>
    <row r="26" spans="1:13" ht="26.25" customHeight="1" x14ac:dyDescent="0.3">
      <c r="A26" s="105" t="s">
        <v>4</v>
      </c>
      <c r="B26" s="336" t="s">
        <v>121</v>
      </c>
      <c r="C26" s="336"/>
    </row>
    <row r="27" spans="1:13" ht="26.25" customHeight="1" x14ac:dyDescent="0.3">
      <c r="A27" s="106" t="s">
        <v>48</v>
      </c>
      <c r="B27" s="336" t="s">
        <v>120</v>
      </c>
      <c r="C27" s="336"/>
    </row>
    <row r="28" spans="1:13" ht="27" customHeight="1" x14ac:dyDescent="0.3">
      <c r="A28" s="106" t="s">
        <v>6</v>
      </c>
      <c r="B28" s="107">
        <v>93.3</v>
      </c>
    </row>
    <row r="29" spans="1:13" s="12" customFormat="1" ht="15.75" customHeight="1" x14ac:dyDescent="0.3">
      <c r="A29" s="106" t="s">
        <v>49</v>
      </c>
      <c r="B29" s="108">
        <v>0</v>
      </c>
      <c r="C29" s="316" t="s">
        <v>50</v>
      </c>
      <c r="D29" s="317"/>
      <c r="E29" s="317"/>
      <c r="F29" s="317"/>
      <c r="G29" s="317"/>
      <c r="H29" s="318"/>
      <c r="I29" s="109"/>
      <c r="J29" s="109"/>
      <c r="K29" s="109"/>
    </row>
    <row r="30" spans="1:13" s="12" customFormat="1" ht="19.5" customHeight="1" x14ac:dyDescent="0.3">
      <c r="A30" s="106" t="s">
        <v>51</v>
      </c>
      <c r="B30" s="110">
        <f>B28-B29</f>
        <v>93.3</v>
      </c>
      <c r="C30" s="111"/>
      <c r="D30" s="111"/>
      <c r="E30" s="111"/>
      <c r="F30" s="111"/>
      <c r="G30" s="111"/>
      <c r="H30" s="112"/>
      <c r="I30" s="109"/>
      <c r="J30" s="109"/>
      <c r="K30" s="109"/>
    </row>
    <row r="31" spans="1:13" s="12" customFormat="1" ht="27" customHeight="1" x14ac:dyDescent="0.3">
      <c r="A31" s="106" t="s">
        <v>52</v>
      </c>
      <c r="B31" s="113">
        <v>383.37</v>
      </c>
      <c r="C31" s="319" t="s">
        <v>53</v>
      </c>
      <c r="D31" s="320"/>
      <c r="E31" s="320"/>
      <c r="F31" s="320"/>
      <c r="G31" s="320"/>
      <c r="H31" s="321"/>
      <c r="I31" s="109"/>
      <c r="J31" s="109"/>
      <c r="K31" s="109"/>
    </row>
    <row r="32" spans="1:13" s="12" customFormat="1" ht="27" customHeight="1" x14ac:dyDescent="0.3">
      <c r="A32" s="106" t="s">
        <v>54</v>
      </c>
      <c r="B32" s="113">
        <v>405.35</v>
      </c>
      <c r="C32" s="319" t="s">
        <v>55</v>
      </c>
      <c r="D32" s="320"/>
      <c r="E32" s="320"/>
      <c r="F32" s="320"/>
      <c r="G32" s="320"/>
      <c r="H32" s="321"/>
      <c r="I32" s="109"/>
      <c r="J32" s="109"/>
      <c r="K32" s="114"/>
      <c r="L32" s="114"/>
      <c r="M32" s="115"/>
    </row>
    <row r="33" spans="1:13" s="12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14"/>
      <c r="L33" s="114"/>
      <c r="M33" s="115"/>
    </row>
    <row r="34" spans="1:13" s="12" customFormat="1" ht="18.75" x14ac:dyDescent="0.3">
      <c r="A34" s="106" t="s">
        <v>56</v>
      </c>
      <c r="B34" s="118">
        <f>B31/B32</f>
        <v>0.94577525595164669</v>
      </c>
      <c r="C34" s="98" t="s">
        <v>57</v>
      </c>
      <c r="D34" s="98"/>
      <c r="E34" s="98"/>
      <c r="F34" s="98"/>
      <c r="G34" s="98"/>
      <c r="H34" s="119"/>
      <c r="I34" s="109"/>
      <c r="J34" s="109"/>
      <c r="K34" s="114"/>
      <c r="L34" s="114"/>
      <c r="M34" s="115"/>
    </row>
    <row r="35" spans="1:13" s="12" customFormat="1" ht="19.5" customHeight="1" x14ac:dyDescent="0.3">
      <c r="A35" s="106"/>
      <c r="B35" s="110"/>
      <c r="C35" s="119"/>
      <c r="D35" s="119"/>
      <c r="E35" s="119"/>
      <c r="F35" s="119"/>
      <c r="G35" s="98"/>
      <c r="H35" s="119"/>
      <c r="I35" s="109"/>
      <c r="J35" s="109"/>
      <c r="K35" s="114"/>
      <c r="L35" s="114"/>
      <c r="M35" s="115"/>
    </row>
    <row r="36" spans="1:13" s="12" customFormat="1" ht="15.75" customHeight="1" x14ac:dyDescent="0.3">
      <c r="A36" s="120" t="s">
        <v>58</v>
      </c>
      <c r="B36" s="121">
        <v>100</v>
      </c>
      <c r="C36" s="98"/>
      <c r="D36" s="322" t="s">
        <v>59</v>
      </c>
      <c r="E36" s="323"/>
      <c r="F36" s="322" t="s">
        <v>60</v>
      </c>
      <c r="G36" s="323"/>
      <c r="H36" s="119"/>
      <c r="I36" s="109"/>
      <c r="J36" s="109"/>
      <c r="K36" s="114"/>
      <c r="L36" s="114"/>
      <c r="M36" s="115"/>
    </row>
    <row r="37" spans="1:13" s="12" customFormat="1" ht="15.75" customHeight="1" x14ac:dyDescent="0.3">
      <c r="A37" s="122" t="s">
        <v>61</v>
      </c>
      <c r="B37" s="123">
        <v>1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H37" s="119"/>
      <c r="I37" s="109"/>
      <c r="J37" s="109"/>
      <c r="K37" s="114"/>
      <c r="L37" s="114"/>
      <c r="M37" s="115"/>
    </row>
    <row r="38" spans="1:13" s="12" customFormat="1" ht="26.25" customHeight="1" x14ac:dyDescent="0.3">
      <c r="A38" s="122" t="s">
        <v>65</v>
      </c>
      <c r="B38" s="123">
        <v>1</v>
      </c>
      <c r="C38" s="128">
        <v>1</v>
      </c>
      <c r="D38" s="129">
        <v>142294679</v>
      </c>
      <c r="E38" s="130">
        <f>IF(ISBLANK(D38),"-",$D$48/$D$45*D38)</f>
        <v>160935312.44352409</v>
      </c>
      <c r="F38" s="129">
        <v>168763871</v>
      </c>
      <c r="G38" s="131">
        <f>IF(ISBLANK(F38),"-",$D$48/$F$45*F38)</f>
        <v>163255414.61079982</v>
      </c>
      <c r="H38" s="119"/>
      <c r="I38" s="109"/>
      <c r="J38" s="109"/>
      <c r="K38" s="114"/>
      <c r="L38" s="114"/>
      <c r="M38" s="115"/>
    </row>
    <row r="39" spans="1:13" s="12" customFormat="1" ht="26.25" customHeight="1" x14ac:dyDescent="0.3">
      <c r="A39" s="122" t="s">
        <v>66</v>
      </c>
      <c r="B39" s="123">
        <v>1</v>
      </c>
      <c r="C39" s="132">
        <v>2</v>
      </c>
      <c r="D39" s="133">
        <v>142220253</v>
      </c>
      <c r="E39" s="134">
        <f>IF(ISBLANK(D39),"-",$D$48/$D$45*D39)</f>
        <v>160851136.62157419</v>
      </c>
      <c r="F39" s="133">
        <v>168924877</v>
      </c>
      <c r="G39" s="135">
        <f>IF(ISBLANK(F39),"-",$D$48/$F$45*F39)</f>
        <v>163411165.37148735</v>
      </c>
      <c r="H39" s="119"/>
      <c r="I39" s="109"/>
      <c r="J39" s="109"/>
      <c r="K39" s="114"/>
      <c r="L39" s="114"/>
      <c r="M39" s="115"/>
    </row>
    <row r="40" spans="1:13" ht="26.25" customHeight="1" x14ac:dyDescent="0.3">
      <c r="A40" s="122" t="s">
        <v>67</v>
      </c>
      <c r="B40" s="123">
        <v>1</v>
      </c>
      <c r="C40" s="132">
        <v>3</v>
      </c>
      <c r="D40" s="133">
        <v>142293490</v>
      </c>
      <c r="E40" s="134">
        <f>IF(ISBLANK(D40),"-",$D$48/$D$45*D40)</f>
        <v>160933967.68426928</v>
      </c>
      <c r="F40" s="133">
        <v>168620842</v>
      </c>
      <c r="G40" s="135">
        <f>IF(ISBLANK(F40),"-",$D$48/$F$45*F40)</f>
        <v>163117054.08044454</v>
      </c>
      <c r="K40" s="114"/>
      <c r="L40" s="114"/>
      <c r="M40" s="136"/>
    </row>
    <row r="41" spans="1:13" ht="26.25" customHeight="1" x14ac:dyDescent="0.3">
      <c r="A41" s="122" t="s">
        <v>68</v>
      </c>
      <c r="B41" s="123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K41" s="114"/>
      <c r="L41" s="114"/>
      <c r="M41" s="136"/>
    </row>
    <row r="42" spans="1:13" ht="27" customHeight="1" x14ac:dyDescent="0.25">
      <c r="A42" s="122" t="s">
        <v>69</v>
      </c>
      <c r="B42" s="123">
        <v>1</v>
      </c>
      <c r="C42" s="141" t="s">
        <v>70</v>
      </c>
      <c r="D42" s="142">
        <f>AVERAGE(D38:D41)</f>
        <v>142269474</v>
      </c>
      <c r="E42" s="143">
        <f>AVERAGE(E38:E41)</f>
        <v>160906805.58312252</v>
      </c>
      <c r="F42" s="144">
        <f>AVERAGE(F38:F41)</f>
        <v>168769863.33333334</v>
      </c>
      <c r="G42" s="145">
        <f>AVERAGE(G38:G41)</f>
        <v>163261211.3542439</v>
      </c>
      <c r="H42" s="146"/>
    </row>
    <row r="43" spans="1:13" ht="26.25" customHeight="1" x14ac:dyDescent="0.3">
      <c r="A43" s="122" t="s">
        <v>71</v>
      </c>
      <c r="B43" s="107">
        <v>1</v>
      </c>
      <c r="C43" s="147" t="s">
        <v>72</v>
      </c>
      <c r="D43" s="148">
        <v>20.04</v>
      </c>
      <c r="E43" s="149"/>
      <c r="F43" s="150">
        <v>23.43</v>
      </c>
      <c r="H43" s="146"/>
    </row>
    <row r="44" spans="1:13" ht="26.25" customHeight="1" x14ac:dyDescent="0.3">
      <c r="A44" s="122" t="s">
        <v>73</v>
      </c>
      <c r="B44" s="107">
        <v>1</v>
      </c>
      <c r="C44" s="151" t="s">
        <v>74</v>
      </c>
      <c r="D44" s="152">
        <f>D43*$B$34</f>
        <v>18.953336129270998</v>
      </c>
      <c r="E44" s="153"/>
      <c r="F44" s="154">
        <f>F43*$B$34</f>
        <v>22.159514246947083</v>
      </c>
      <c r="H44" s="146"/>
    </row>
    <row r="45" spans="1:13" ht="19.5" customHeight="1" x14ac:dyDescent="0.3">
      <c r="A45" s="122" t="s">
        <v>75</v>
      </c>
      <c r="B45" s="155">
        <f>(B44/B43)*(B42/B41)*(B40/B39)*(B38/B37)*B36</f>
        <v>100</v>
      </c>
      <c r="C45" s="151" t="s">
        <v>76</v>
      </c>
      <c r="D45" s="156">
        <f>D44*$B$30/100</f>
        <v>17.68346260860984</v>
      </c>
      <c r="E45" s="157"/>
      <c r="F45" s="158">
        <f>F44*$B$30/100</f>
        <v>20.674826792401628</v>
      </c>
      <c r="H45" s="146"/>
    </row>
    <row r="46" spans="1:13" ht="19.5" customHeight="1" x14ac:dyDescent="0.3">
      <c r="A46" s="305" t="s">
        <v>77</v>
      </c>
      <c r="B46" s="309"/>
      <c r="C46" s="151" t="s">
        <v>78</v>
      </c>
      <c r="D46" s="152">
        <f>D45/$B$45</f>
        <v>0.1768346260860984</v>
      </c>
      <c r="E46" s="157"/>
      <c r="F46" s="159">
        <f>F45/$B$45</f>
        <v>0.20674826792401629</v>
      </c>
      <c r="H46" s="146"/>
    </row>
    <row r="47" spans="1:13" ht="27" customHeight="1" x14ac:dyDescent="0.3">
      <c r="A47" s="307"/>
      <c r="B47" s="310"/>
      <c r="C47" s="151" t="s">
        <v>79</v>
      </c>
      <c r="D47" s="160">
        <v>0.2</v>
      </c>
      <c r="F47" s="161"/>
      <c r="H47" s="146"/>
    </row>
    <row r="48" spans="1:13" ht="18.75" x14ac:dyDescent="0.3">
      <c r="C48" s="151" t="s">
        <v>80</v>
      </c>
      <c r="D48" s="152">
        <f>D47*$B$45</f>
        <v>20</v>
      </c>
      <c r="F48" s="161"/>
      <c r="H48" s="146"/>
    </row>
    <row r="49" spans="1:11" ht="19.5" customHeight="1" x14ac:dyDescent="0.3">
      <c r="C49" s="162" t="s">
        <v>81</v>
      </c>
      <c r="D49" s="163">
        <f>D48/B34</f>
        <v>21.146672926937423</v>
      </c>
      <c r="F49" s="164"/>
      <c r="H49" s="146"/>
    </row>
    <row r="50" spans="1:11" ht="18.75" x14ac:dyDescent="0.3">
      <c r="C50" s="165" t="s">
        <v>82</v>
      </c>
      <c r="D50" s="166">
        <f>AVERAGE(E38:E41,G38:G41)</f>
        <v>162084008.46868321</v>
      </c>
      <c r="F50" s="164"/>
      <c r="H50" s="146"/>
    </row>
    <row r="51" spans="1:11" ht="18.75" x14ac:dyDescent="0.3">
      <c r="C51" s="167" t="s">
        <v>83</v>
      </c>
      <c r="D51" s="168">
        <f>STDEV(E38:E41,G38:G41)/D50</f>
        <v>7.9790361898916581E-3</v>
      </c>
      <c r="F51" s="164"/>
    </row>
    <row r="52" spans="1:11" ht="19.5" customHeight="1" x14ac:dyDescent="0.3">
      <c r="C52" s="169" t="s">
        <v>20</v>
      </c>
      <c r="D52" s="170">
        <f>COUNT(E38:E41,G38:G41)</f>
        <v>6</v>
      </c>
      <c r="F52" s="164"/>
    </row>
    <row r="54" spans="1:11" ht="18.75" x14ac:dyDescent="0.3">
      <c r="A54" s="171" t="s">
        <v>1</v>
      </c>
      <c r="B54" s="172" t="s">
        <v>84</v>
      </c>
    </row>
    <row r="55" spans="1:11" ht="18.75" x14ac:dyDescent="0.3">
      <c r="A55" s="98" t="s">
        <v>85</v>
      </c>
      <c r="B55" s="173" t="str">
        <f>B21</f>
        <v xml:space="preserve">Each tablets Pantoprazole 40mg </v>
      </c>
    </row>
    <row r="56" spans="1:11" ht="26.25" customHeight="1" x14ac:dyDescent="0.3">
      <c r="A56" s="174" t="s">
        <v>86</v>
      </c>
      <c r="B56" s="108">
        <v>40</v>
      </c>
      <c r="C56" s="98" t="str">
        <f>B20</f>
        <v>Pantoprazole 40mg</v>
      </c>
      <c r="H56" s="175"/>
    </row>
    <row r="57" spans="1:11" ht="18.75" x14ac:dyDescent="0.3">
      <c r="A57" s="173" t="s">
        <v>87</v>
      </c>
      <c r="B57" s="282">
        <f>Uniformity!C46</f>
        <v>145.36999999999998</v>
      </c>
      <c r="H57" s="175"/>
    </row>
    <row r="58" spans="1:11" ht="19.5" customHeight="1" x14ac:dyDescent="0.3">
      <c r="H58" s="175"/>
    </row>
    <row r="59" spans="1:11" s="12" customFormat="1" ht="27" customHeight="1" x14ac:dyDescent="0.3">
      <c r="A59" s="120" t="s">
        <v>88</v>
      </c>
      <c r="B59" s="121">
        <v>200</v>
      </c>
      <c r="C59" s="98"/>
      <c r="D59" s="176" t="s">
        <v>89</v>
      </c>
      <c r="E59" s="177" t="s">
        <v>62</v>
      </c>
      <c r="F59" s="177" t="s">
        <v>63</v>
      </c>
      <c r="G59" s="177" t="s">
        <v>90</v>
      </c>
      <c r="H59" s="124" t="s">
        <v>91</v>
      </c>
      <c r="K59" s="109"/>
    </row>
    <row r="60" spans="1:11" s="12" customFormat="1" ht="26.25" customHeight="1" x14ac:dyDescent="0.3">
      <c r="A60" s="122" t="s">
        <v>92</v>
      </c>
      <c r="B60" s="123">
        <v>1</v>
      </c>
      <c r="C60" s="324" t="s">
        <v>93</v>
      </c>
      <c r="D60" s="327">
        <v>141.93</v>
      </c>
      <c r="E60" s="178">
        <v>1</v>
      </c>
      <c r="F60" s="179">
        <v>149318037</v>
      </c>
      <c r="G60" s="180">
        <f>IF(ISBLANK(F60),"-",(F60/$D$50*$D$47*$B$68)*($B$57/$D$60))</f>
        <v>37.742675422369537</v>
      </c>
      <c r="H60" s="181">
        <f t="shared" ref="H60:H71" si="0">IF(ISBLANK(F60),"-",G60/$B$56)</f>
        <v>0.9435668855592384</v>
      </c>
      <c r="K60" s="109"/>
    </row>
    <row r="61" spans="1:11" s="12" customFormat="1" ht="26.25" customHeight="1" x14ac:dyDescent="0.3">
      <c r="A61" s="122" t="s">
        <v>94</v>
      </c>
      <c r="B61" s="123">
        <v>1</v>
      </c>
      <c r="C61" s="325"/>
      <c r="D61" s="328"/>
      <c r="E61" s="182">
        <v>2</v>
      </c>
      <c r="F61" s="133">
        <v>148870709</v>
      </c>
      <c r="G61" s="183">
        <f>IF(ISBLANK(F61),"-",(F61/$D$50*$D$47*$B$68)*($B$57/$D$60))</f>
        <v>37.629605656314837</v>
      </c>
      <c r="H61" s="184">
        <f t="shared" si="0"/>
        <v>0.94074014140787088</v>
      </c>
      <c r="K61" s="109"/>
    </row>
    <row r="62" spans="1:11" s="12" customFormat="1" ht="26.25" customHeight="1" x14ac:dyDescent="0.3">
      <c r="A62" s="122" t="s">
        <v>95</v>
      </c>
      <c r="B62" s="123">
        <v>1</v>
      </c>
      <c r="C62" s="325"/>
      <c r="D62" s="328"/>
      <c r="E62" s="182">
        <v>3</v>
      </c>
      <c r="F62" s="133">
        <v>148978481</v>
      </c>
      <c r="G62" s="183">
        <f>IF(ISBLANK(F62),"-",(F62/$D$50*$D$47*$B$68)*($B$57/$D$60))</f>
        <v>37.656846863722478</v>
      </c>
      <c r="H62" s="184">
        <f t="shared" si="0"/>
        <v>0.94142117159306193</v>
      </c>
      <c r="K62" s="109"/>
    </row>
    <row r="63" spans="1:11" ht="27" customHeight="1" x14ac:dyDescent="0.25">
      <c r="A63" s="122" t="s">
        <v>96</v>
      </c>
      <c r="B63" s="123">
        <v>1</v>
      </c>
      <c r="C63" s="326"/>
      <c r="D63" s="329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25">
      <c r="A64" s="122" t="s">
        <v>97</v>
      </c>
      <c r="B64" s="123">
        <v>1</v>
      </c>
      <c r="C64" s="324" t="s">
        <v>98</v>
      </c>
      <c r="D64" s="327">
        <v>145.33000000000001</v>
      </c>
      <c r="E64" s="178">
        <v>1</v>
      </c>
      <c r="F64" s="179">
        <v>151140606</v>
      </c>
      <c r="G64" s="187">
        <f>IF(ISBLANK(F64),"-",(F64/$D$50*$D$47*$B$68)*($B$57/$D$64))</f>
        <v>37.309591912085288</v>
      </c>
      <c r="H64" s="188">
        <f t="shared" si="0"/>
        <v>0.93273979780213223</v>
      </c>
    </row>
    <row r="65" spans="1:8" ht="26.25" customHeight="1" x14ac:dyDescent="0.25">
      <c r="A65" s="122" t="s">
        <v>99</v>
      </c>
      <c r="B65" s="123">
        <v>1</v>
      </c>
      <c r="C65" s="325"/>
      <c r="D65" s="328"/>
      <c r="E65" s="182">
        <v>2</v>
      </c>
      <c r="F65" s="133">
        <v>151155123</v>
      </c>
      <c r="G65" s="189">
        <f>IF(ISBLANK(F65),"-",(F65/$D$50*$D$47*$B$68)*($B$57/$D$64))</f>
        <v>37.313175484760571</v>
      </c>
      <c r="H65" s="190">
        <f t="shared" si="0"/>
        <v>0.93282938711901431</v>
      </c>
    </row>
    <row r="66" spans="1:8" ht="26.25" customHeight="1" x14ac:dyDescent="0.25">
      <c r="A66" s="122" t="s">
        <v>100</v>
      </c>
      <c r="B66" s="123">
        <v>1</v>
      </c>
      <c r="C66" s="325"/>
      <c r="D66" s="328"/>
      <c r="E66" s="182">
        <v>3</v>
      </c>
      <c r="F66" s="133">
        <v>151112581</v>
      </c>
      <c r="G66" s="189">
        <f>IF(ISBLANK(F66),"-",(F66/$D$50*$D$47*$B$68)*($B$57/$D$64))</f>
        <v>37.302673841945115</v>
      </c>
      <c r="H66" s="190">
        <f t="shared" si="0"/>
        <v>0.93256684604862783</v>
      </c>
    </row>
    <row r="67" spans="1:8" ht="27" customHeight="1" x14ac:dyDescent="0.25">
      <c r="A67" s="122" t="s">
        <v>101</v>
      </c>
      <c r="B67" s="123">
        <v>1</v>
      </c>
      <c r="C67" s="326"/>
      <c r="D67" s="329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25">
      <c r="A68" s="122" t="s">
        <v>102</v>
      </c>
      <c r="B68" s="193">
        <f>(B67/B66)*(B65/B64)*(B63/B62)*(B61/B60)*B59</f>
        <v>200</v>
      </c>
      <c r="C68" s="324" t="s">
        <v>103</v>
      </c>
      <c r="D68" s="327">
        <v>147.79</v>
      </c>
      <c r="E68" s="178">
        <v>1</v>
      </c>
      <c r="F68" s="179">
        <v>155065085</v>
      </c>
      <c r="G68" s="187">
        <f>IF(ISBLANK(F68),"-",(F68/$D$50*$D$47*$B$68)*($B$57/$D$68))</f>
        <v>37.641210860768403</v>
      </c>
      <c r="H68" s="184">
        <f t="shared" si="0"/>
        <v>0.94103027151921004</v>
      </c>
    </row>
    <row r="69" spans="1:8" ht="27" customHeight="1" x14ac:dyDescent="0.25">
      <c r="A69" s="194" t="s">
        <v>104</v>
      </c>
      <c r="B69" s="284">
        <f>(D47*B68)/B56*B57</f>
        <v>145.36999999999998</v>
      </c>
      <c r="C69" s="325"/>
      <c r="D69" s="328"/>
      <c r="E69" s="182">
        <v>2</v>
      </c>
      <c r="F69" s="133">
        <v>154941201</v>
      </c>
      <c r="G69" s="189">
        <f>IF(ISBLANK(F69),"-",(F69/$D$50*$D$47*$B$68)*($B$57/$D$68))</f>
        <v>37.611138689677951</v>
      </c>
      <c r="H69" s="184">
        <f t="shared" si="0"/>
        <v>0.94027846724194875</v>
      </c>
    </row>
    <row r="70" spans="1:8" ht="26.25" customHeight="1" x14ac:dyDescent="0.25">
      <c r="A70" s="312" t="s">
        <v>77</v>
      </c>
      <c r="B70" s="313"/>
      <c r="C70" s="325"/>
      <c r="D70" s="328"/>
      <c r="E70" s="182">
        <v>3</v>
      </c>
      <c r="F70" s="133">
        <v>155078831</v>
      </c>
      <c r="G70" s="189">
        <f>IF(ISBLANK(F70),"-",(F70/$D$50*$D$47*$B$68)*($B$57/$D$68))</f>
        <v>37.644547627936149</v>
      </c>
      <c r="H70" s="184">
        <f t="shared" si="0"/>
        <v>0.94111369069840367</v>
      </c>
    </row>
    <row r="71" spans="1:8" ht="27" customHeight="1" x14ac:dyDescent="0.25">
      <c r="A71" s="314"/>
      <c r="B71" s="315"/>
      <c r="C71" s="326"/>
      <c r="D71" s="329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25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0.9384762954432786</v>
      </c>
    </row>
    <row r="73" spans="1:8" ht="26.25" customHeight="1" x14ac:dyDescent="0.3">
      <c r="C73" s="196"/>
      <c r="D73" s="196"/>
      <c r="E73" s="196"/>
      <c r="F73" s="197"/>
      <c r="G73" s="167" t="s">
        <v>83</v>
      </c>
      <c r="H73" s="200">
        <f>STDEV(H60:H71)/H72</f>
        <v>4.7077010086907832E-3</v>
      </c>
    </row>
    <row r="74" spans="1:8" ht="27" customHeight="1" x14ac:dyDescent="0.25">
      <c r="A74" s="196"/>
      <c r="B74" s="196"/>
      <c r="C74" s="197"/>
      <c r="D74" s="197"/>
      <c r="E74" s="201"/>
      <c r="F74" s="197"/>
      <c r="G74" s="169" t="s">
        <v>20</v>
      </c>
      <c r="H74" s="202">
        <f>COUNT(H60:H71)</f>
        <v>9</v>
      </c>
    </row>
    <row r="75" spans="1:8" s="99" customFormat="1" ht="18.75" x14ac:dyDescent="0.3">
      <c r="A75" s="203"/>
      <c r="B75" s="203"/>
      <c r="C75" s="153"/>
      <c r="D75" s="153"/>
      <c r="E75" s="157"/>
      <c r="F75" s="153"/>
      <c r="G75" s="204"/>
      <c r="H75" s="205"/>
    </row>
    <row r="76" spans="1:8" s="99" customFormat="1" ht="26.25" customHeight="1" x14ac:dyDescent="0.3">
      <c r="A76" s="105" t="s">
        <v>105</v>
      </c>
      <c r="B76" s="206" t="s">
        <v>106</v>
      </c>
      <c r="C76" s="311" t="str">
        <f>B20</f>
        <v>Pantoprazole 40mg</v>
      </c>
      <c r="D76" s="311"/>
      <c r="E76" s="207" t="s">
        <v>107</v>
      </c>
      <c r="F76" s="207"/>
      <c r="G76" s="283">
        <f>H72</f>
        <v>0.9384762954432786</v>
      </c>
      <c r="H76" s="205"/>
    </row>
    <row r="77" spans="1:8" ht="18.75" x14ac:dyDescent="0.25">
      <c r="A77" s="196"/>
      <c r="B77" s="196"/>
      <c r="C77" s="197"/>
      <c r="D77" s="197"/>
      <c r="E77" s="201"/>
      <c r="F77" s="197"/>
      <c r="G77" s="208"/>
      <c r="H77" s="205"/>
    </row>
    <row r="78" spans="1:8" ht="18.75" x14ac:dyDescent="0.3">
      <c r="A78" s="104"/>
      <c r="B78" s="104" t="s">
        <v>108</v>
      </c>
    </row>
    <row r="79" spans="1:8" ht="18.75" x14ac:dyDescent="0.3">
      <c r="A79" s="104"/>
      <c r="B79" s="104"/>
    </row>
    <row r="80" spans="1:8" ht="26.25" customHeight="1" x14ac:dyDescent="0.3">
      <c r="A80" s="105" t="s">
        <v>4</v>
      </c>
      <c r="B80" s="108" t="str">
        <f>B26</f>
        <v xml:space="preserve">Pantoprazole Sodium </v>
      </c>
    </row>
    <row r="81" spans="1:11" ht="26.25" customHeight="1" x14ac:dyDescent="0.3">
      <c r="A81" s="106" t="s">
        <v>48</v>
      </c>
      <c r="B81" s="108" t="str">
        <f>B27</f>
        <v>P11-2</v>
      </c>
    </row>
    <row r="82" spans="1:11" ht="27" customHeight="1" x14ac:dyDescent="0.3">
      <c r="A82" s="106" t="s">
        <v>6</v>
      </c>
      <c r="B82" s="108">
        <f>B28</f>
        <v>93.3</v>
      </c>
    </row>
    <row r="83" spans="1:11" s="12" customFormat="1" ht="27" customHeight="1" x14ac:dyDescent="0.3">
      <c r="A83" s="106" t="s">
        <v>49</v>
      </c>
      <c r="B83" s="108">
        <f>B29</f>
        <v>0</v>
      </c>
      <c r="C83" s="316" t="s">
        <v>50</v>
      </c>
      <c r="D83" s="317"/>
      <c r="E83" s="317"/>
      <c r="F83" s="317"/>
      <c r="G83" s="317"/>
      <c r="H83" s="318"/>
      <c r="I83" s="109"/>
      <c r="J83" s="109"/>
      <c r="K83" s="109"/>
    </row>
    <row r="84" spans="1:11" s="12" customFormat="1" ht="19.5" customHeight="1" x14ac:dyDescent="0.3">
      <c r="A84" s="106" t="s">
        <v>51</v>
      </c>
      <c r="B84" s="110">
        <f>B82-B83</f>
        <v>93.3</v>
      </c>
      <c r="C84" s="111"/>
      <c r="D84" s="111"/>
      <c r="E84" s="111"/>
      <c r="F84" s="111"/>
      <c r="G84" s="111"/>
      <c r="H84" s="112"/>
      <c r="I84" s="109"/>
      <c r="J84" s="109"/>
      <c r="K84" s="109"/>
    </row>
    <row r="85" spans="1:11" s="12" customFormat="1" ht="27" customHeight="1" x14ac:dyDescent="0.3">
      <c r="A85" s="106" t="s">
        <v>52</v>
      </c>
      <c r="B85" s="113">
        <v>383.37</v>
      </c>
      <c r="C85" s="319" t="s">
        <v>53</v>
      </c>
      <c r="D85" s="320"/>
      <c r="E85" s="320"/>
      <c r="F85" s="320"/>
      <c r="G85" s="320"/>
      <c r="H85" s="321"/>
      <c r="I85" s="109"/>
      <c r="J85" s="109"/>
      <c r="K85" s="109"/>
    </row>
    <row r="86" spans="1:11" s="12" customFormat="1" ht="27" customHeight="1" x14ac:dyDescent="0.3">
      <c r="A86" s="106" t="s">
        <v>54</v>
      </c>
      <c r="B86" s="113">
        <v>405.35</v>
      </c>
      <c r="C86" s="319" t="s">
        <v>55</v>
      </c>
      <c r="D86" s="320"/>
      <c r="E86" s="320"/>
      <c r="F86" s="320"/>
      <c r="G86" s="320"/>
      <c r="H86" s="321"/>
      <c r="I86" s="109"/>
      <c r="J86" s="109"/>
      <c r="K86" s="109"/>
    </row>
    <row r="87" spans="1:11" s="12" customFormat="1" ht="18.75" x14ac:dyDescent="0.3">
      <c r="A87" s="106"/>
      <c r="B87" s="116"/>
      <c r="C87" s="117"/>
      <c r="D87" s="117"/>
      <c r="E87" s="117"/>
      <c r="F87" s="117"/>
      <c r="G87" s="117"/>
      <c r="H87" s="117"/>
      <c r="I87" s="109"/>
      <c r="J87" s="109"/>
      <c r="K87" s="109"/>
    </row>
    <row r="88" spans="1:11" s="12" customFormat="1" ht="18.75" x14ac:dyDescent="0.3">
      <c r="A88" s="106" t="s">
        <v>56</v>
      </c>
      <c r="B88" s="118">
        <f>B85/B86</f>
        <v>0.94577525595164669</v>
      </c>
      <c r="C88" s="98" t="s">
        <v>57</v>
      </c>
      <c r="D88" s="98"/>
      <c r="E88" s="98"/>
      <c r="F88" s="98"/>
      <c r="G88" s="98"/>
      <c r="H88" s="119"/>
      <c r="I88" s="109"/>
      <c r="J88" s="109"/>
      <c r="K88" s="109"/>
    </row>
    <row r="89" spans="1:11" ht="19.5" customHeight="1" x14ac:dyDescent="0.3">
      <c r="A89" s="104"/>
      <c r="B89" s="104"/>
    </row>
    <row r="90" spans="1:11" ht="27" customHeight="1" x14ac:dyDescent="0.3">
      <c r="A90" s="120" t="s">
        <v>58</v>
      </c>
      <c r="B90" s="121">
        <v>50</v>
      </c>
      <c r="D90" s="209" t="s">
        <v>59</v>
      </c>
      <c r="E90" s="210"/>
      <c r="F90" s="322" t="s">
        <v>60</v>
      </c>
      <c r="G90" s="323"/>
    </row>
    <row r="91" spans="1:11" ht="26.25" customHeight="1" x14ac:dyDescent="0.3">
      <c r="A91" s="122" t="s">
        <v>61</v>
      </c>
      <c r="B91" s="123">
        <v>3</v>
      </c>
      <c r="C91" s="211" t="s">
        <v>62</v>
      </c>
      <c r="D91" s="125" t="s">
        <v>63</v>
      </c>
      <c r="E91" s="126" t="s">
        <v>64</v>
      </c>
      <c r="F91" s="125" t="s">
        <v>63</v>
      </c>
      <c r="G91" s="127" t="s">
        <v>64</v>
      </c>
    </row>
    <row r="92" spans="1:11" ht="26.25" customHeight="1" x14ac:dyDescent="0.3">
      <c r="A92" s="122" t="s">
        <v>65</v>
      </c>
      <c r="B92" s="123">
        <v>100</v>
      </c>
      <c r="C92" s="212">
        <v>1</v>
      </c>
      <c r="D92" s="129">
        <v>0.3649</v>
      </c>
      <c r="E92" s="130">
        <f>IF(ISBLANK(D92),"-",$D$102/$D$99*D92)</f>
        <v>1285.8438499889796</v>
      </c>
      <c r="F92" s="129">
        <v>0.3483</v>
      </c>
      <c r="G92" s="131">
        <f>IF(ISBLANK(F92),"-",$D$102/$F$99*F92)</f>
        <v>1321.0014370544532</v>
      </c>
    </row>
    <row r="93" spans="1:11" ht="26.25" customHeight="1" x14ac:dyDescent="0.3">
      <c r="A93" s="122" t="s">
        <v>66</v>
      </c>
      <c r="B93" s="123">
        <v>1</v>
      </c>
      <c r="C93" s="197">
        <v>2</v>
      </c>
      <c r="D93" s="133">
        <v>0.37069999999999997</v>
      </c>
      <c r="E93" s="134">
        <f>IF(ISBLANK(D93),"-",$D$102/$D$99*D93)</f>
        <v>1306.2820366974918</v>
      </c>
      <c r="F93" s="133">
        <v>0.34910000000000002</v>
      </c>
      <c r="G93" s="135">
        <f>IF(ISBLANK(F93),"-",$D$102/$F$99*F93)</f>
        <v>1324.0356063040758</v>
      </c>
    </row>
    <row r="94" spans="1:11" ht="26.25" customHeight="1" x14ac:dyDescent="0.3">
      <c r="A94" s="122" t="s">
        <v>67</v>
      </c>
      <c r="B94" s="123">
        <v>1</v>
      </c>
      <c r="C94" s="197">
        <v>3</v>
      </c>
      <c r="D94" s="133">
        <v>0.3634</v>
      </c>
      <c r="E94" s="134">
        <f>IF(ISBLANK(D94),"-",$D$102/$D$99*D94)</f>
        <v>1280.5581120471231</v>
      </c>
      <c r="F94" s="133">
        <v>0.34699999999999998</v>
      </c>
      <c r="G94" s="135">
        <f>IF(ISBLANK(F94),"-",$D$102/$F$99*F94)</f>
        <v>1316.0709120238164</v>
      </c>
    </row>
    <row r="95" spans="1:11" ht="26.25" customHeight="1" x14ac:dyDescent="0.3">
      <c r="A95" s="122" t="s">
        <v>68</v>
      </c>
      <c r="B95" s="123">
        <v>1</v>
      </c>
      <c r="C95" s="213">
        <v>4</v>
      </c>
      <c r="D95" s="138"/>
      <c r="E95" s="139" t="str">
        <f>IF(ISBLANK(D95),"-",$D$102/$D$99*D95)</f>
        <v>-</v>
      </c>
      <c r="F95" s="214"/>
      <c r="G95" s="140" t="str">
        <f>IF(ISBLANK(F95),"-",$D$102/$F$99*F95)</f>
        <v>-</v>
      </c>
    </row>
    <row r="96" spans="1:11" ht="27" customHeight="1" x14ac:dyDescent="0.3">
      <c r="A96" s="122" t="s">
        <v>69</v>
      </c>
      <c r="B96" s="123">
        <v>1</v>
      </c>
      <c r="C96" s="208" t="s">
        <v>70</v>
      </c>
      <c r="D96" s="215">
        <f>AVERAGE(D92:D95)</f>
        <v>0.36633333333333334</v>
      </c>
      <c r="E96" s="143">
        <f>AVERAGE(E92:E95)</f>
        <v>1290.8946662445314</v>
      </c>
      <c r="F96" s="216">
        <f>AVERAGE(F92:F95)</f>
        <v>0.34813333333333335</v>
      </c>
      <c r="G96" s="217">
        <f>AVERAGE(G92:G95)</f>
        <v>1320.3693184607819</v>
      </c>
    </row>
    <row r="97" spans="1:9" ht="26.25" customHeight="1" x14ac:dyDescent="0.3">
      <c r="A97" s="122" t="s">
        <v>71</v>
      </c>
      <c r="B97" s="107">
        <v>1</v>
      </c>
      <c r="C97" s="147" t="s">
        <v>72</v>
      </c>
      <c r="D97" s="218">
        <v>21.44</v>
      </c>
      <c r="E97" s="149"/>
      <c r="F97" s="150">
        <v>19.920000000000002</v>
      </c>
    </row>
    <row r="98" spans="1:9" ht="26.25" customHeight="1" x14ac:dyDescent="0.3">
      <c r="A98" s="122" t="s">
        <v>73</v>
      </c>
      <c r="B98" s="107">
        <v>1</v>
      </c>
      <c r="C98" s="151" t="s">
        <v>74</v>
      </c>
      <c r="D98" s="152">
        <f>D97*$B$88</f>
        <v>20.277421487603306</v>
      </c>
      <c r="E98" s="153"/>
      <c r="F98" s="154">
        <f>F97*$B$88</f>
        <v>18.839843098556802</v>
      </c>
    </row>
    <row r="99" spans="1:9" ht="19.5" customHeight="1" x14ac:dyDescent="0.3">
      <c r="A99" s="122" t="s">
        <v>75</v>
      </c>
      <c r="B99" s="155">
        <f>(B98/B97)*(B96/B95)*(B94/B93)*(B92/B91)*B90</f>
        <v>1666.6666666666667</v>
      </c>
      <c r="C99" s="151" t="s">
        <v>76</v>
      </c>
      <c r="D99" s="156">
        <f>D98*$B$84/100</f>
        <v>18.918834247933884</v>
      </c>
      <c r="E99" s="157"/>
      <c r="F99" s="158">
        <f>F98*$B$84/100</f>
        <v>17.577573610953497</v>
      </c>
    </row>
    <row r="100" spans="1:9" ht="19.5" customHeight="1" x14ac:dyDescent="0.25">
      <c r="A100" s="305" t="s">
        <v>77</v>
      </c>
      <c r="B100" s="306"/>
      <c r="C100" s="151" t="s">
        <v>78</v>
      </c>
      <c r="D100" s="219">
        <f>D99/$B$99</f>
        <v>1.1351300548760329E-2</v>
      </c>
      <c r="E100" s="157"/>
      <c r="F100" s="220">
        <f>F99/$B$99</f>
        <v>1.0546544166572098E-2</v>
      </c>
      <c r="G100" s="221"/>
      <c r="H100" s="146"/>
    </row>
    <row r="101" spans="1:9" ht="19.5" customHeight="1" x14ac:dyDescent="0.3">
      <c r="A101" s="307"/>
      <c r="B101" s="308"/>
      <c r="C101" s="151" t="s">
        <v>79</v>
      </c>
      <c r="D101" s="222">
        <f>$B$56/$B$136</f>
        <v>40</v>
      </c>
      <c r="F101" s="161"/>
      <c r="G101" s="223"/>
      <c r="H101" s="146"/>
    </row>
    <row r="102" spans="1:9" ht="18.75" x14ac:dyDescent="0.3">
      <c r="C102" s="151" t="s">
        <v>80</v>
      </c>
      <c r="D102" s="152">
        <f>D101*$B$99</f>
        <v>66666.666666666672</v>
      </c>
      <c r="F102" s="161"/>
      <c r="G102" s="221"/>
      <c r="H102" s="146"/>
    </row>
    <row r="103" spans="1:9" ht="19.5" customHeight="1" x14ac:dyDescent="0.3">
      <c r="C103" s="162" t="s">
        <v>81</v>
      </c>
      <c r="D103" s="224">
        <f>D102/B34</f>
        <v>70488.909756458088</v>
      </c>
      <c r="F103" s="164"/>
      <c r="G103" s="221"/>
      <c r="H103" s="146"/>
      <c r="I103" s="225"/>
    </row>
    <row r="104" spans="1:9" ht="18.75" x14ac:dyDescent="0.3">
      <c r="C104" s="165" t="s">
        <v>109</v>
      </c>
      <c r="D104" s="166">
        <f>AVERAGE(E92:E95,G92:G95)</f>
        <v>1305.6319923526567</v>
      </c>
      <c r="F104" s="164"/>
      <c r="G104" s="226"/>
      <c r="H104" s="146"/>
      <c r="I104" s="227"/>
    </row>
    <row r="105" spans="1:9" ht="18.75" x14ac:dyDescent="0.3">
      <c r="C105" s="167" t="s">
        <v>83</v>
      </c>
      <c r="D105" s="228">
        <f>STDEV(E92:E95,G92:G95)/D104</f>
        <v>1.4141727412039238E-2</v>
      </c>
      <c r="F105" s="164"/>
      <c r="G105" s="221"/>
      <c r="H105" s="146"/>
      <c r="I105" s="227"/>
    </row>
    <row r="106" spans="1:9" ht="19.5" customHeight="1" x14ac:dyDescent="0.3">
      <c r="C106" s="169" t="s">
        <v>20</v>
      </c>
      <c r="D106" s="229">
        <f>COUNT(E92:E95,G92:G95)</f>
        <v>6</v>
      </c>
      <c r="F106" s="164"/>
      <c r="G106" s="221"/>
      <c r="H106" s="146"/>
      <c r="I106" s="227"/>
    </row>
    <row r="107" spans="1:9" s="99" customFormat="1" ht="18.75" x14ac:dyDescent="0.3">
      <c r="A107" s="230"/>
      <c r="B107" s="230"/>
      <c r="C107" s="204"/>
      <c r="D107" s="205"/>
      <c r="E107" s="230"/>
      <c r="F107" s="164"/>
      <c r="G107" s="231"/>
      <c r="H107" s="232"/>
      <c r="I107" s="227"/>
    </row>
    <row r="108" spans="1:9" s="99" customFormat="1" ht="18.75" x14ac:dyDescent="0.3">
      <c r="A108" s="104" t="s">
        <v>110</v>
      </c>
      <c r="B108" s="230"/>
      <c r="C108" s="204"/>
      <c r="D108" s="205"/>
      <c r="E108" s="230"/>
      <c r="F108" s="164"/>
      <c r="G108" s="231"/>
      <c r="H108" s="232"/>
      <c r="I108" s="227"/>
    </row>
    <row r="109" spans="1:9" ht="19.5" customHeight="1" x14ac:dyDescent="0.3">
      <c r="A109" s="171"/>
      <c r="B109" s="171"/>
      <c r="C109" s="171"/>
      <c r="D109" s="171"/>
      <c r="E109" s="171"/>
    </row>
    <row r="110" spans="1:9" ht="26.25" customHeight="1" x14ac:dyDescent="0.3">
      <c r="A110" s="120" t="s">
        <v>111</v>
      </c>
      <c r="B110" s="121">
        <v>1000</v>
      </c>
      <c r="C110" s="233" t="s">
        <v>112</v>
      </c>
      <c r="D110" s="234" t="s">
        <v>63</v>
      </c>
      <c r="E110" s="235" t="s">
        <v>113</v>
      </c>
      <c r="F110" s="236" t="s">
        <v>114</v>
      </c>
    </row>
    <row r="111" spans="1:9" ht="26.25" customHeight="1" x14ac:dyDescent="0.3">
      <c r="A111" s="122" t="s">
        <v>92</v>
      </c>
      <c r="B111" s="123">
        <v>5</v>
      </c>
      <c r="C111" s="237">
        <v>1</v>
      </c>
      <c r="D111" s="337">
        <v>5.0000000000000001E-3</v>
      </c>
      <c r="E111" s="239">
        <f t="shared" ref="E111:E116" si="1">IF(ISBLANK(D111),"-",D111/$D$104*$D$101*$B$119)</f>
        <v>0.61273008373397508</v>
      </c>
      <c r="F111" s="240">
        <f t="shared" ref="F111:F116" si="2">IF(ISBLANK(D111), "-", E111/$B$56)</f>
        <v>1.5318252093349378E-2</v>
      </c>
    </row>
    <row r="112" spans="1:9" ht="26.25" customHeight="1" x14ac:dyDescent="0.3">
      <c r="A112" s="122" t="s">
        <v>94</v>
      </c>
      <c r="B112" s="123">
        <v>20</v>
      </c>
      <c r="C112" s="237">
        <v>2</v>
      </c>
      <c r="D112" s="337">
        <v>5.7999999999999996E-3</v>
      </c>
      <c r="E112" s="241">
        <f t="shared" si="1"/>
        <v>0.71076689713141095</v>
      </c>
      <c r="F112" s="242">
        <f t="shared" si="2"/>
        <v>1.7769172428285275E-2</v>
      </c>
    </row>
    <row r="113" spans="1:9" ht="26.25" customHeight="1" x14ac:dyDescent="0.3">
      <c r="A113" s="122" t="s">
        <v>95</v>
      </c>
      <c r="B113" s="123">
        <v>1</v>
      </c>
      <c r="C113" s="237">
        <v>3</v>
      </c>
      <c r="D113" s="337">
        <v>4.4000000000000003E-3</v>
      </c>
      <c r="E113" s="241">
        <f t="shared" si="1"/>
        <v>0.53920247368589813</v>
      </c>
      <c r="F113" s="242">
        <f t="shared" si="2"/>
        <v>1.3480061842147454E-2</v>
      </c>
    </row>
    <row r="114" spans="1:9" ht="26.25" customHeight="1" x14ac:dyDescent="0.3">
      <c r="A114" s="122" t="s">
        <v>96</v>
      </c>
      <c r="B114" s="123">
        <v>1</v>
      </c>
      <c r="C114" s="237">
        <v>4</v>
      </c>
      <c r="D114" s="337">
        <v>4.3E-3</v>
      </c>
      <c r="E114" s="241">
        <f t="shared" si="1"/>
        <v>0.52694787201121851</v>
      </c>
      <c r="F114" s="242">
        <f t="shared" si="2"/>
        <v>1.3173696800280462E-2</v>
      </c>
    </row>
    <row r="115" spans="1:9" ht="26.25" customHeight="1" x14ac:dyDescent="0.3">
      <c r="A115" s="122" t="s">
        <v>97</v>
      </c>
      <c r="B115" s="123">
        <v>1</v>
      </c>
      <c r="C115" s="237">
        <v>5</v>
      </c>
      <c r="D115" s="337">
        <v>4.1999999999999997E-3</v>
      </c>
      <c r="E115" s="241">
        <f t="shared" si="1"/>
        <v>0.514693270336539</v>
      </c>
      <c r="F115" s="242">
        <f t="shared" si="2"/>
        <v>1.2867331758413475E-2</v>
      </c>
    </row>
    <row r="116" spans="1:9" ht="26.25" customHeight="1" x14ac:dyDescent="0.3">
      <c r="A116" s="122" t="s">
        <v>99</v>
      </c>
      <c r="B116" s="123">
        <v>1</v>
      </c>
      <c r="C116" s="243">
        <v>6</v>
      </c>
      <c r="D116" s="338">
        <v>4.1000000000000003E-3</v>
      </c>
      <c r="E116" s="245">
        <f t="shared" si="1"/>
        <v>0.5024386686618596</v>
      </c>
      <c r="F116" s="246">
        <f t="shared" si="2"/>
        <v>1.256096671654649E-2</v>
      </c>
    </row>
    <row r="117" spans="1:9" ht="26.25" customHeight="1" x14ac:dyDescent="0.3">
      <c r="A117" s="122" t="s">
        <v>100</v>
      </c>
      <c r="B117" s="123">
        <v>1</v>
      </c>
      <c r="C117" s="237"/>
      <c r="D117" s="197"/>
      <c r="E117" s="207"/>
      <c r="F117" s="247"/>
    </row>
    <row r="118" spans="1:9" ht="26.25" customHeight="1" x14ac:dyDescent="0.3">
      <c r="A118" s="122" t="s">
        <v>101</v>
      </c>
      <c r="B118" s="123">
        <v>1</v>
      </c>
      <c r="C118" s="237"/>
      <c r="D118" s="248"/>
      <c r="E118" s="249" t="s">
        <v>70</v>
      </c>
      <c r="F118" s="250">
        <f>AVERAGE(F111:F116)</f>
        <v>1.4194913606503759E-2</v>
      </c>
    </row>
    <row r="119" spans="1:9" ht="27" customHeight="1" x14ac:dyDescent="0.3">
      <c r="A119" s="122" t="s">
        <v>102</v>
      </c>
      <c r="B119" s="251">
        <f>(B118/B117)*(B116/B115)*(B114/B113)*(B112/B111)*B110</f>
        <v>4000</v>
      </c>
      <c r="C119" s="252"/>
      <c r="D119" s="253"/>
      <c r="E119" s="208" t="s">
        <v>83</v>
      </c>
      <c r="F119" s="254">
        <f>STDEV(F111:F116)/F118</f>
        <v>0.14097782692277278</v>
      </c>
    </row>
    <row r="120" spans="1:9" ht="27" customHeight="1" x14ac:dyDescent="0.3">
      <c r="A120" s="305" t="s">
        <v>77</v>
      </c>
      <c r="B120" s="309"/>
      <c r="C120" s="255"/>
      <c r="D120" s="256"/>
      <c r="E120" s="257" t="s">
        <v>20</v>
      </c>
      <c r="F120" s="258">
        <f>COUNT(F111:F116)</f>
        <v>6</v>
      </c>
      <c r="I120" s="227"/>
    </row>
    <row r="121" spans="1:9" ht="19.5" customHeight="1" x14ac:dyDescent="0.25">
      <c r="A121" s="307"/>
      <c r="B121" s="310"/>
      <c r="C121" s="207"/>
      <c r="D121" s="207"/>
      <c r="E121" s="207"/>
      <c r="F121" s="197"/>
      <c r="G121" s="207"/>
      <c r="H121" s="207"/>
    </row>
    <row r="122" spans="1:9" ht="18.75" x14ac:dyDescent="0.25">
      <c r="A122" s="117"/>
      <c r="B122" s="117"/>
      <c r="C122" s="207"/>
      <c r="D122" s="207"/>
      <c r="E122" s="207"/>
      <c r="F122" s="197"/>
      <c r="G122" s="207"/>
      <c r="H122" s="207"/>
    </row>
    <row r="123" spans="1:9" ht="26.25" customHeight="1" x14ac:dyDescent="0.25">
      <c r="A123" s="105" t="s">
        <v>115</v>
      </c>
      <c r="B123" s="206" t="s">
        <v>116</v>
      </c>
      <c r="C123" s="311" t="str">
        <f>B20</f>
        <v>Pantoprazole 40mg</v>
      </c>
      <c r="D123" s="311"/>
      <c r="E123" s="207" t="s">
        <v>117</v>
      </c>
      <c r="F123" s="207"/>
      <c r="G123" s="283">
        <f>F118</f>
        <v>1.4194913606503759E-2</v>
      </c>
      <c r="H123" s="207"/>
    </row>
    <row r="124" spans="1:9" ht="19.5" customHeight="1" x14ac:dyDescent="0.25">
      <c r="A124" s="117"/>
      <c r="B124" s="117"/>
      <c r="C124" s="207"/>
      <c r="D124" s="207"/>
      <c r="E124" s="207"/>
      <c r="F124" s="197"/>
      <c r="G124" s="207"/>
      <c r="H124" s="207"/>
    </row>
    <row r="125" spans="1:9" ht="2.25" hidden="1" customHeight="1" x14ac:dyDescent="0.3">
      <c r="A125" s="104" t="s">
        <v>118</v>
      </c>
      <c r="B125" s="104"/>
    </row>
    <row r="126" spans="1:9" ht="19.5" hidden="1" customHeight="1" x14ac:dyDescent="0.3">
      <c r="A126" s="171"/>
      <c r="B126" s="171"/>
      <c r="C126" s="171"/>
      <c r="D126" s="171"/>
      <c r="E126" s="171"/>
    </row>
    <row r="127" spans="1:9" ht="26.25" hidden="1" customHeight="1" x14ac:dyDescent="0.3">
      <c r="A127" s="120" t="s">
        <v>111</v>
      </c>
      <c r="B127" s="121">
        <v>1</v>
      </c>
      <c r="C127" s="233" t="s">
        <v>112</v>
      </c>
      <c r="D127" s="234" t="s">
        <v>63</v>
      </c>
      <c r="E127" s="235" t="s">
        <v>113</v>
      </c>
      <c r="F127" s="236" t="s">
        <v>114</v>
      </c>
    </row>
    <row r="128" spans="1:9" ht="26.25" hidden="1" customHeight="1" x14ac:dyDescent="0.3">
      <c r="A128" s="122" t="s">
        <v>92</v>
      </c>
      <c r="B128" s="123">
        <v>1</v>
      </c>
      <c r="C128" s="237">
        <v>1</v>
      </c>
      <c r="D128" s="238"/>
      <c r="E128" s="259" t="str">
        <f t="shared" ref="E128:E133" si="3">IF(ISBLANK(D128),"-",D128/$D$104*$D$101*$B$136)</f>
        <v>-</v>
      </c>
      <c r="F128" s="260" t="str">
        <f t="shared" ref="F128:F133" si="4">IF(ISBLANK(D128), "-", E128/$B$56)</f>
        <v>-</v>
      </c>
    </row>
    <row r="129" spans="1:9" ht="26.25" hidden="1" customHeight="1" x14ac:dyDescent="0.3">
      <c r="A129" s="122" t="s">
        <v>94</v>
      </c>
      <c r="B129" s="123">
        <v>1</v>
      </c>
      <c r="C129" s="237">
        <v>2</v>
      </c>
      <c r="D129" s="238"/>
      <c r="E129" s="261" t="str">
        <f t="shared" si="3"/>
        <v>-</v>
      </c>
      <c r="F129" s="262" t="str">
        <f t="shared" si="4"/>
        <v>-</v>
      </c>
    </row>
    <row r="130" spans="1:9" ht="26.25" hidden="1" customHeight="1" x14ac:dyDescent="0.3">
      <c r="A130" s="122" t="s">
        <v>95</v>
      </c>
      <c r="B130" s="123">
        <v>1</v>
      </c>
      <c r="C130" s="237">
        <v>3</v>
      </c>
      <c r="D130" s="238"/>
      <c r="E130" s="261" t="str">
        <f t="shared" si="3"/>
        <v>-</v>
      </c>
      <c r="F130" s="262" t="str">
        <f t="shared" si="4"/>
        <v>-</v>
      </c>
    </row>
    <row r="131" spans="1:9" ht="26.25" hidden="1" customHeight="1" x14ac:dyDescent="0.3">
      <c r="A131" s="122" t="s">
        <v>96</v>
      </c>
      <c r="B131" s="123">
        <v>1</v>
      </c>
      <c r="C131" s="237">
        <v>4</v>
      </c>
      <c r="D131" s="238"/>
      <c r="E131" s="261" t="str">
        <f t="shared" si="3"/>
        <v>-</v>
      </c>
      <c r="F131" s="262" t="str">
        <f t="shared" si="4"/>
        <v>-</v>
      </c>
    </row>
    <row r="132" spans="1:9" ht="26.25" hidden="1" customHeight="1" x14ac:dyDescent="0.3">
      <c r="A132" s="122" t="s">
        <v>97</v>
      </c>
      <c r="B132" s="123">
        <v>1</v>
      </c>
      <c r="C132" s="237">
        <v>5</v>
      </c>
      <c r="D132" s="238"/>
      <c r="E132" s="261" t="str">
        <f t="shared" si="3"/>
        <v>-</v>
      </c>
      <c r="F132" s="262" t="str">
        <f t="shared" si="4"/>
        <v>-</v>
      </c>
    </row>
    <row r="133" spans="1:9" ht="26.25" hidden="1" customHeight="1" x14ac:dyDescent="0.3">
      <c r="A133" s="122" t="s">
        <v>99</v>
      </c>
      <c r="B133" s="123">
        <v>1</v>
      </c>
      <c r="C133" s="243">
        <v>6</v>
      </c>
      <c r="D133" s="244"/>
      <c r="E133" s="263" t="str">
        <f t="shared" si="3"/>
        <v>-</v>
      </c>
      <c r="F133" s="264" t="str">
        <f t="shared" si="4"/>
        <v>-</v>
      </c>
    </row>
    <row r="134" spans="1:9" ht="26.25" hidden="1" customHeight="1" x14ac:dyDescent="0.3">
      <c r="A134" s="122" t="s">
        <v>100</v>
      </c>
      <c r="B134" s="123">
        <v>1</v>
      </c>
      <c r="C134" s="237"/>
      <c r="D134" s="197"/>
      <c r="E134" s="207"/>
      <c r="F134" s="247"/>
    </row>
    <row r="135" spans="1:9" ht="26.25" hidden="1" customHeight="1" x14ac:dyDescent="0.3">
      <c r="A135" s="122" t="s">
        <v>101</v>
      </c>
      <c r="B135" s="123">
        <v>1</v>
      </c>
      <c r="C135" s="237"/>
      <c r="D135" s="248"/>
      <c r="E135" s="249" t="s">
        <v>70</v>
      </c>
      <c r="F135" s="250" t="e">
        <f>AVERAGE(F128:F133)</f>
        <v>#DIV/0!</v>
      </c>
    </row>
    <row r="136" spans="1:9" ht="27" hidden="1" customHeight="1" x14ac:dyDescent="0.3">
      <c r="A136" s="122" t="s">
        <v>102</v>
      </c>
      <c r="B136" s="123">
        <f>(B135/B134)*(B133/B132)*(B131/B130)*(B129/B128)*B127</f>
        <v>1</v>
      </c>
      <c r="C136" s="252"/>
      <c r="D136" s="207"/>
      <c r="E136" s="265" t="s">
        <v>83</v>
      </c>
      <c r="F136" s="254" t="e">
        <f>STDEV(F128:F133)/F135</f>
        <v>#DIV/0!</v>
      </c>
    </row>
    <row r="137" spans="1:9" ht="27" hidden="1" customHeight="1" x14ac:dyDescent="0.3">
      <c r="A137" s="305" t="s">
        <v>77</v>
      </c>
      <c r="B137" s="309"/>
      <c r="C137" s="255"/>
      <c r="D137" s="266"/>
      <c r="E137" s="267" t="s">
        <v>20</v>
      </c>
      <c r="F137" s="258">
        <f>COUNT(F128:F133)</f>
        <v>0</v>
      </c>
      <c r="I137" s="227"/>
    </row>
    <row r="138" spans="1:9" ht="19.5" hidden="1" customHeight="1" x14ac:dyDescent="0.25">
      <c r="A138" s="307"/>
      <c r="B138" s="310"/>
      <c r="C138" s="207"/>
      <c r="D138" s="207"/>
      <c r="E138" s="207"/>
      <c r="F138" s="197"/>
      <c r="G138" s="207"/>
      <c r="H138" s="207"/>
    </row>
    <row r="139" spans="1:9" ht="18.75" hidden="1" x14ac:dyDescent="0.25">
      <c r="A139" s="117"/>
      <c r="B139" s="117"/>
      <c r="C139" s="207"/>
      <c r="D139" s="207"/>
      <c r="E139" s="207"/>
      <c r="F139" s="197"/>
      <c r="G139" s="207"/>
      <c r="H139" s="207"/>
    </row>
    <row r="140" spans="1:9" ht="26.25" hidden="1" customHeight="1" x14ac:dyDescent="0.25">
      <c r="A140" s="105" t="s">
        <v>115</v>
      </c>
      <c r="B140" s="206" t="s">
        <v>116</v>
      </c>
      <c r="C140" s="311" t="str">
        <f>B20</f>
        <v>Pantoprazole 40mg</v>
      </c>
      <c r="D140" s="311"/>
      <c r="E140" s="207" t="s">
        <v>117</v>
      </c>
      <c r="F140" s="207"/>
      <c r="G140" s="283" t="e">
        <f>F135</f>
        <v>#DIV/0!</v>
      </c>
      <c r="H140" s="207"/>
    </row>
    <row r="141" spans="1:9" ht="19.5" hidden="1" customHeight="1" x14ac:dyDescent="0.25">
      <c r="A141" s="268"/>
      <c r="B141" s="268"/>
      <c r="C141" s="269"/>
      <c r="D141" s="269"/>
      <c r="E141" s="269"/>
      <c r="F141" s="269"/>
      <c r="G141" s="269"/>
      <c r="H141" s="269"/>
    </row>
    <row r="142" spans="1:9" ht="18.75" x14ac:dyDescent="0.3">
      <c r="B142" s="302" t="s">
        <v>26</v>
      </c>
      <c r="C142" s="302"/>
      <c r="E142" s="211" t="s">
        <v>27</v>
      </c>
      <c r="F142" s="270"/>
      <c r="G142" s="302" t="s">
        <v>28</v>
      </c>
      <c r="H142" s="302"/>
    </row>
    <row r="143" spans="1:9" ht="60" customHeight="1" x14ac:dyDescent="0.3">
      <c r="A143" s="271" t="s">
        <v>29</v>
      </c>
      <c r="B143" s="303"/>
      <c r="C143" s="303"/>
      <c r="E143" s="272"/>
      <c r="F143" s="207"/>
      <c r="G143" s="273"/>
      <c r="H143" s="273"/>
    </row>
    <row r="144" spans="1:9" ht="60" customHeight="1" x14ac:dyDescent="0.3">
      <c r="A144" s="271" t="s">
        <v>30</v>
      </c>
      <c r="B144" s="304"/>
      <c r="C144" s="304"/>
      <c r="E144" s="274"/>
      <c r="F144" s="207"/>
      <c r="G144" s="275"/>
      <c r="H144" s="275"/>
    </row>
    <row r="145" spans="1:8" ht="18.75" x14ac:dyDescent="0.25">
      <c r="A145" s="196"/>
      <c r="B145" s="196"/>
      <c r="C145" s="197"/>
      <c r="D145" s="197"/>
      <c r="E145" s="197"/>
      <c r="F145" s="201"/>
      <c r="G145" s="197"/>
      <c r="H145" s="197"/>
    </row>
    <row r="146" spans="1:8" ht="18.75" x14ac:dyDescent="0.25">
      <c r="A146" s="196"/>
      <c r="B146" s="196"/>
      <c r="C146" s="197"/>
      <c r="D146" s="197"/>
      <c r="E146" s="197"/>
      <c r="F146" s="201"/>
      <c r="G146" s="197"/>
      <c r="H146" s="197"/>
    </row>
    <row r="147" spans="1:8" ht="18.75" x14ac:dyDescent="0.25">
      <c r="A147" s="196"/>
      <c r="B147" s="196"/>
      <c r="C147" s="197"/>
      <c r="D147" s="197"/>
      <c r="E147" s="197"/>
      <c r="F147" s="201"/>
      <c r="G147" s="197"/>
      <c r="H147" s="197"/>
    </row>
    <row r="148" spans="1:8" ht="18.75" x14ac:dyDescent="0.25">
      <c r="A148" s="196"/>
      <c r="B148" s="196"/>
      <c r="C148" s="197"/>
      <c r="D148" s="197"/>
      <c r="E148" s="197"/>
      <c r="F148" s="201"/>
      <c r="G148" s="197"/>
      <c r="H148" s="197"/>
    </row>
    <row r="149" spans="1:8" ht="18.75" x14ac:dyDescent="0.25">
      <c r="A149" s="196"/>
      <c r="B149" s="196"/>
      <c r="C149" s="197"/>
      <c r="D149" s="197"/>
      <c r="E149" s="197"/>
      <c r="F149" s="201"/>
      <c r="G149" s="197"/>
      <c r="H149" s="197"/>
    </row>
    <row r="150" spans="1:8" ht="18.75" x14ac:dyDescent="0.25">
      <c r="A150" s="196"/>
      <c r="B150" s="196"/>
      <c r="C150" s="197"/>
      <c r="D150" s="197"/>
      <c r="E150" s="197"/>
      <c r="F150" s="201"/>
      <c r="G150" s="197"/>
      <c r="H150" s="197"/>
    </row>
    <row r="151" spans="1:8" ht="18.75" x14ac:dyDescent="0.25">
      <c r="A151" s="196"/>
      <c r="B151" s="196"/>
      <c r="C151" s="197"/>
      <c r="D151" s="197"/>
      <c r="E151" s="197"/>
      <c r="F151" s="201"/>
      <c r="G151" s="197"/>
      <c r="H151" s="197"/>
    </row>
    <row r="152" spans="1:8" ht="18.75" x14ac:dyDescent="0.25">
      <c r="A152" s="196"/>
      <c r="B152" s="196"/>
      <c r="C152" s="197"/>
      <c r="D152" s="197"/>
      <c r="E152" s="197"/>
      <c r="F152" s="201"/>
      <c r="G152" s="197"/>
      <c r="H152" s="197"/>
    </row>
    <row r="153" spans="1:8" ht="18.75" x14ac:dyDescent="0.25">
      <c r="A153" s="196"/>
      <c r="B153" s="196"/>
      <c r="C153" s="197"/>
      <c r="D153" s="197"/>
      <c r="E153" s="197"/>
      <c r="F153" s="201"/>
      <c r="G153" s="197"/>
      <c r="H153" s="197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F90:G90"/>
    <mergeCell ref="C60:C63"/>
    <mergeCell ref="D60:D63"/>
    <mergeCell ref="C64:C67"/>
    <mergeCell ref="D64:D67"/>
    <mergeCell ref="C68:C71"/>
    <mergeCell ref="D68:D71"/>
    <mergeCell ref="A70:B71"/>
    <mergeCell ref="C76:D76"/>
    <mergeCell ref="C83:H83"/>
    <mergeCell ref="C85:H85"/>
    <mergeCell ref="C86:H86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5">
    <cfRule type="cellIs" dxfId="3" priority="3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00" zoomScale="55" zoomScaleNormal="55" workbookViewId="0">
      <selection activeCell="D111" sqref="D111:D116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90" customWidth="1"/>
    <col min="10" max="10" width="34.85546875" style="290" customWidth="1"/>
    <col min="11" max="11" width="9.140625" style="290"/>
    <col min="12" max="16384" width="9.140625" style="44"/>
  </cols>
  <sheetData>
    <row r="1" spans="1:8" ht="13.5" x14ac:dyDescent="0.25">
      <c r="A1" s="330" t="s">
        <v>45</v>
      </c>
      <c r="B1" s="330"/>
      <c r="C1" s="330"/>
      <c r="D1" s="330"/>
      <c r="E1" s="330"/>
      <c r="F1" s="330"/>
      <c r="G1" s="330"/>
      <c r="H1" s="330"/>
    </row>
    <row r="2" spans="1:8" ht="13.5" x14ac:dyDescent="0.25">
      <c r="A2" s="330"/>
      <c r="B2" s="330"/>
      <c r="C2" s="330"/>
      <c r="D2" s="330"/>
      <c r="E2" s="330"/>
      <c r="F2" s="330"/>
      <c r="G2" s="330"/>
      <c r="H2" s="330"/>
    </row>
    <row r="3" spans="1:8" ht="13.5" x14ac:dyDescent="0.25">
      <c r="A3" s="330"/>
      <c r="B3" s="330"/>
      <c r="C3" s="330"/>
      <c r="D3" s="330"/>
      <c r="E3" s="330"/>
      <c r="F3" s="330"/>
      <c r="G3" s="330"/>
      <c r="H3" s="330"/>
    </row>
    <row r="4" spans="1:8" ht="13.5" x14ac:dyDescent="0.25">
      <c r="A4" s="330"/>
      <c r="B4" s="330"/>
      <c r="C4" s="330"/>
      <c r="D4" s="330"/>
      <c r="E4" s="330"/>
      <c r="F4" s="330"/>
      <c r="G4" s="330"/>
      <c r="H4" s="330"/>
    </row>
    <row r="5" spans="1:8" ht="13.5" x14ac:dyDescent="0.25">
      <c r="A5" s="330"/>
      <c r="B5" s="330"/>
      <c r="C5" s="330"/>
      <c r="D5" s="330"/>
      <c r="E5" s="330"/>
      <c r="F5" s="330"/>
      <c r="G5" s="330"/>
      <c r="H5" s="330"/>
    </row>
    <row r="6" spans="1:8" ht="13.5" x14ac:dyDescent="0.25">
      <c r="A6" s="330"/>
      <c r="B6" s="330"/>
      <c r="C6" s="330"/>
      <c r="D6" s="330"/>
      <c r="E6" s="330"/>
      <c r="F6" s="330"/>
      <c r="G6" s="330"/>
      <c r="H6" s="330"/>
    </row>
    <row r="7" spans="1:8" ht="13.5" x14ac:dyDescent="0.25">
      <c r="A7" s="330"/>
      <c r="B7" s="330"/>
      <c r="C7" s="330"/>
      <c r="D7" s="330"/>
      <c r="E7" s="330"/>
      <c r="F7" s="330"/>
      <c r="G7" s="330"/>
      <c r="H7" s="330"/>
    </row>
    <row r="8" spans="1:8" ht="13.5" x14ac:dyDescent="0.25">
      <c r="A8" s="331" t="s">
        <v>46</v>
      </c>
      <c r="B8" s="331"/>
      <c r="C8" s="331"/>
      <c r="D8" s="331"/>
      <c r="E8" s="331"/>
      <c r="F8" s="331"/>
      <c r="G8" s="331"/>
      <c r="H8" s="331"/>
    </row>
    <row r="9" spans="1:8" ht="13.5" x14ac:dyDescent="0.25">
      <c r="A9" s="331"/>
      <c r="B9" s="331"/>
      <c r="C9" s="331"/>
      <c r="D9" s="331"/>
      <c r="E9" s="331"/>
      <c r="F9" s="331"/>
      <c r="G9" s="331"/>
      <c r="H9" s="331"/>
    </row>
    <row r="10" spans="1:8" ht="13.5" x14ac:dyDescent="0.25">
      <c r="A10" s="331"/>
      <c r="B10" s="331"/>
      <c r="C10" s="331"/>
      <c r="D10" s="331"/>
      <c r="E10" s="331"/>
      <c r="F10" s="331"/>
      <c r="G10" s="331"/>
      <c r="H10" s="331"/>
    </row>
    <row r="11" spans="1:8" ht="13.5" x14ac:dyDescent="0.25">
      <c r="A11" s="331"/>
      <c r="B11" s="331"/>
      <c r="C11" s="331"/>
      <c r="D11" s="331"/>
      <c r="E11" s="331"/>
      <c r="F11" s="331"/>
      <c r="G11" s="331"/>
      <c r="H11" s="331"/>
    </row>
    <row r="12" spans="1:8" ht="13.5" x14ac:dyDescent="0.25">
      <c r="A12" s="331"/>
      <c r="B12" s="331"/>
      <c r="C12" s="331"/>
      <c r="D12" s="331"/>
      <c r="E12" s="331"/>
      <c r="F12" s="331"/>
      <c r="G12" s="331"/>
      <c r="H12" s="331"/>
    </row>
    <row r="13" spans="1:8" ht="13.5" x14ac:dyDescent="0.25">
      <c r="A13" s="331"/>
      <c r="B13" s="331"/>
      <c r="C13" s="331"/>
      <c r="D13" s="331"/>
      <c r="E13" s="331"/>
      <c r="F13" s="331"/>
      <c r="G13" s="331"/>
      <c r="H13" s="331"/>
    </row>
    <row r="14" spans="1:8" ht="13.5" x14ac:dyDescent="0.25">
      <c r="A14" s="331"/>
      <c r="B14" s="331"/>
      <c r="C14" s="331"/>
      <c r="D14" s="331"/>
      <c r="E14" s="331"/>
      <c r="F14" s="331"/>
      <c r="G14" s="331"/>
      <c r="H14" s="331"/>
    </row>
    <row r="15" spans="1:8" ht="19.5" customHeight="1" thickBot="1" x14ac:dyDescent="0.35"/>
    <row r="16" spans="1:8" ht="19.5" customHeight="1" thickBot="1" x14ac:dyDescent="0.35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3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3" ht="26.25" customHeight="1" x14ac:dyDescent="0.3">
      <c r="A18" s="100" t="s">
        <v>33</v>
      </c>
      <c r="B18" s="336" t="s">
        <v>5</v>
      </c>
      <c r="C18" s="336"/>
      <c r="D18" s="336"/>
      <c r="E18" s="336"/>
    </row>
    <row r="19" spans="1:13" ht="26.25" customHeight="1" x14ac:dyDescent="0.3">
      <c r="A19" s="100" t="s">
        <v>34</v>
      </c>
      <c r="B19" s="281" t="s">
        <v>7</v>
      </c>
      <c r="C19" s="230">
        <v>2</v>
      </c>
    </row>
    <row r="20" spans="1:13" ht="26.25" customHeight="1" x14ac:dyDescent="0.3">
      <c r="A20" s="100" t="s">
        <v>35</v>
      </c>
      <c r="B20" s="281" t="s">
        <v>9</v>
      </c>
    </row>
    <row r="21" spans="1:13" ht="26.25" customHeight="1" x14ac:dyDescent="0.25">
      <c r="A21" s="100" t="s">
        <v>36</v>
      </c>
      <c r="B21" s="336" t="s">
        <v>11</v>
      </c>
      <c r="C21" s="336"/>
      <c r="D21" s="336"/>
      <c r="E21" s="336"/>
      <c r="F21" s="336"/>
      <c r="G21" s="336"/>
      <c r="H21" s="336"/>
    </row>
    <row r="22" spans="1:13" ht="26.25" customHeight="1" x14ac:dyDescent="0.3">
      <c r="A22" s="100" t="s">
        <v>37</v>
      </c>
      <c r="B22" s="102">
        <v>42545</v>
      </c>
    </row>
    <row r="23" spans="1:13" ht="26.25" customHeight="1" x14ac:dyDescent="0.3">
      <c r="A23" s="100" t="s">
        <v>38</v>
      </c>
      <c r="B23" s="102">
        <v>42546</v>
      </c>
    </row>
    <row r="24" spans="1:13" ht="18.75" x14ac:dyDescent="0.3">
      <c r="A24" s="100"/>
      <c r="B24" s="103"/>
    </row>
    <row r="25" spans="1:13" ht="18.75" x14ac:dyDescent="0.3">
      <c r="A25" s="104" t="s">
        <v>1</v>
      </c>
      <c r="B25" s="103"/>
    </row>
    <row r="26" spans="1:13" ht="26.25" customHeight="1" x14ac:dyDescent="0.3">
      <c r="A26" s="271" t="s">
        <v>4</v>
      </c>
      <c r="B26" s="336" t="s">
        <v>119</v>
      </c>
      <c r="C26" s="336"/>
    </row>
    <row r="27" spans="1:13" ht="26.25" customHeight="1" x14ac:dyDescent="0.3">
      <c r="A27" s="208" t="s">
        <v>48</v>
      </c>
      <c r="B27" s="336" t="s">
        <v>120</v>
      </c>
      <c r="C27" s="336"/>
    </row>
    <row r="28" spans="1:13" ht="27" customHeight="1" thickBot="1" x14ac:dyDescent="0.35">
      <c r="A28" s="208" t="s">
        <v>6</v>
      </c>
      <c r="B28" s="108">
        <v>93.3</v>
      </c>
    </row>
    <row r="29" spans="1:13" s="12" customFormat="1" ht="15.75" customHeight="1" thickBot="1" x14ac:dyDescent="0.35">
      <c r="A29" s="208" t="s">
        <v>49</v>
      </c>
      <c r="B29" s="108">
        <v>0</v>
      </c>
      <c r="C29" s="316" t="s">
        <v>50</v>
      </c>
      <c r="D29" s="317"/>
      <c r="E29" s="317"/>
      <c r="F29" s="317"/>
      <c r="G29" s="317"/>
      <c r="H29" s="318"/>
      <c r="I29" s="109"/>
      <c r="J29" s="109"/>
      <c r="K29" s="109"/>
    </row>
    <row r="30" spans="1:13" s="12" customFormat="1" ht="19.5" customHeight="1" thickBot="1" x14ac:dyDescent="0.35">
      <c r="A30" s="208" t="s">
        <v>51</v>
      </c>
      <c r="B30" s="278">
        <f>B28-B29</f>
        <v>93.3</v>
      </c>
      <c r="C30" s="288"/>
      <c r="D30" s="288"/>
      <c r="E30" s="288"/>
      <c r="F30" s="288"/>
      <c r="G30" s="288"/>
      <c r="H30" s="289"/>
      <c r="I30" s="109"/>
      <c r="J30" s="109"/>
      <c r="K30" s="109"/>
    </row>
    <row r="31" spans="1:13" s="12" customFormat="1" ht="27" customHeight="1" thickBot="1" x14ac:dyDescent="0.35">
      <c r="A31" s="208" t="s">
        <v>52</v>
      </c>
      <c r="B31" s="113">
        <v>383.37</v>
      </c>
      <c r="C31" s="319" t="s">
        <v>53</v>
      </c>
      <c r="D31" s="320"/>
      <c r="E31" s="320"/>
      <c r="F31" s="320"/>
      <c r="G31" s="320"/>
      <c r="H31" s="321"/>
      <c r="I31" s="109"/>
      <c r="J31" s="109"/>
      <c r="K31" s="109"/>
    </row>
    <row r="32" spans="1:13" s="12" customFormat="1" ht="27" customHeight="1" thickBot="1" x14ac:dyDescent="0.35">
      <c r="A32" s="208" t="s">
        <v>54</v>
      </c>
      <c r="B32" s="113">
        <v>405.35</v>
      </c>
      <c r="C32" s="319" t="s">
        <v>55</v>
      </c>
      <c r="D32" s="320"/>
      <c r="E32" s="320"/>
      <c r="F32" s="320"/>
      <c r="G32" s="320"/>
      <c r="H32" s="321"/>
      <c r="I32" s="109"/>
      <c r="J32" s="109"/>
      <c r="K32" s="114"/>
      <c r="L32" s="114"/>
      <c r="M32" s="285"/>
    </row>
    <row r="33" spans="1:13" s="12" customFormat="1" ht="17.25" customHeight="1" x14ac:dyDescent="0.3">
      <c r="A33" s="208"/>
      <c r="B33" s="116"/>
      <c r="C33" s="286"/>
      <c r="D33" s="286"/>
      <c r="E33" s="286"/>
      <c r="F33" s="286"/>
      <c r="G33" s="286"/>
      <c r="H33" s="286"/>
      <c r="I33" s="109"/>
      <c r="J33" s="109"/>
      <c r="K33" s="114"/>
      <c r="L33" s="114"/>
      <c r="M33" s="285"/>
    </row>
    <row r="34" spans="1:13" s="12" customFormat="1" ht="18.75" x14ac:dyDescent="0.3">
      <c r="A34" s="208" t="s">
        <v>56</v>
      </c>
      <c r="B34" s="118">
        <f>B31/B32</f>
        <v>0.94577525595164669</v>
      </c>
      <c r="C34" s="230" t="s">
        <v>57</v>
      </c>
      <c r="D34" s="230"/>
      <c r="E34" s="230"/>
      <c r="F34" s="230"/>
      <c r="G34" s="230"/>
      <c r="H34" s="119"/>
      <c r="I34" s="109"/>
      <c r="J34" s="109"/>
      <c r="K34" s="114"/>
      <c r="L34" s="114"/>
      <c r="M34" s="285"/>
    </row>
    <row r="35" spans="1:13" s="12" customFormat="1" ht="19.5" customHeight="1" thickBot="1" x14ac:dyDescent="0.35">
      <c r="A35" s="208"/>
      <c r="B35" s="278"/>
      <c r="C35" s="119"/>
      <c r="D35" s="119"/>
      <c r="E35" s="119"/>
      <c r="F35" s="119"/>
      <c r="G35" s="230"/>
      <c r="H35" s="119"/>
      <c r="I35" s="109"/>
      <c r="J35" s="109"/>
      <c r="K35" s="114"/>
      <c r="L35" s="114"/>
      <c r="M35" s="285"/>
    </row>
    <row r="36" spans="1:13" s="12" customFormat="1" ht="15.75" customHeight="1" thickBot="1" x14ac:dyDescent="0.35">
      <c r="A36" s="120" t="s">
        <v>58</v>
      </c>
      <c r="B36" s="121">
        <v>100</v>
      </c>
      <c r="C36" s="230"/>
      <c r="D36" s="322" t="s">
        <v>59</v>
      </c>
      <c r="E36" s="323"/>
      <c r="F36" s="322" t="s">
        <v>60</v>
      </c>
      <c r="G36" s="323"/>
      <c r="H36" s="119"/>
      <c r="I36" s="109"/>
      <c r="J36" s="109"/>
      <c r="K36" s="114"/>
      <c r="L36" s="114"/>
      <c r="M36" s="285"/>
    </row>
    <row r="37" spans="1:13" s="12" customFormat="1" ht="15.75" customHeight="1" x14ac:dyDescent="0.3">
      <c r="A37" s="122" t="s">
        <v>61</v>
      </c>
      <c r="B37" s="123">
        <v>1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H37" s="119"/>
      <c r="I37" s="109"/>
      <c r="J37" s="109"/>
      <c r="K37" s="114"/>
      <c r="L37" s="114"/>
      <c r="M37" s="285"/>
    </row>
    <row r="38" spans="1:13" s="12" customFormat="1" ht="26.25" customHeight="1" x14ac:dyDescent="0.3">
      <c r="A38" s="122" t="s">
        <v>65</v>
      </c>
      <c r="B38" s="123">
        <v>1</v>
      </c>
      <c r="C38" s="128">
        <v>1</v>
      </c>
      <c r="D38" s="129">
        <v>142294679</v>
      </c>
      <c r="E38" s="130">
        <f>IF(ISBLANK(D38),"-",$D$48/$D$45*D38)</f>
        <v>160935312.44352409</v>
      </c>
      <c r="F38" s="129">
        <v>168763871</v>
      </c>
      <c r="G38" s="131">
        <f>IF(ISBLANK(F38),"-",$D$48/$F$45*F38)</f>
        <v>163255414.61079982</v>
      </c>
      <c r="H38" s="119"/>
      <c r="I38" s="109"/>
      <c r="J38" s="109"/>
      <c r="K38" s="114"/>
      <c r="L38" s="114"/>
      <c r="M38" s="285"/>
    </row>
    <row r="39" spans="1:13" s="12" customFormat="1" ht="26.25" customHeight="1" x14ac:dyDescent="0.3">
      <c r="A39" s="122" t="s">
        <v>66</v>
      </c>
      <c r="B39" s="123">
        <v>1</v>
      </c>
      <c r="C39" s="132">
        <v>2</v>
      </c>
      <c r="D39" s="133">
        <v>142220253</v>
      </c>
      <c r="E39" s="134">
        <f>IF(ISBLANK(D39),"-",$D$48/$D$45*D39)</f>
        <v>160851136.62157419</v>
      </c>
      <c r="F39" s="133">
        <v>168924877</v>
      </c>
      <c r="G39" s="135">
        <f>IF(ISBLANK(F39),"-",$D$48/$F$45*F39)</f>
        <v>163411165.37148735</v>
      </c>
      <c r="H39" s="119"/>
      <c r="I39" s="109"/>
      <c r="J39" s="109"/>
      <c r="K39" s="114"/>
      <c r="L39" s="114"/>
      <c r="M39" s="285"/>
    </row>
    <row r="40" spans="1:13" ht="26.25" customHeight="1" x14ac:dyDescent="0.3">
      <c r="A40" s="122" t="s">
        <v>67</v>
      </c>
      <c r="B40" s="123">
        <v>1</v>
      </c>
      <c r="C40" s="132">
        <v>3</v>
      </c>
      <c r="D40" s="133">
        <v>142293490</v>
      </c>
      <c r="E40" s="134">
        <f>IF(ISBLANK(D40),"-",$D$48/$D$45*D40)</f>
        <v>160933967.68426928</v>
      </c>
      <c r="F40" s="133">
        <v>168620842</v>
      </c>
      <c r="G40" s="135">
        <f>IF(ISBLANK(F40),"-",$D$48/$F$45*F40)</f>
        <v>163117054.08044454</v>
      </c>
      <c r="K40" s="114"/>
      <c r="L40" s="114"/>
      <c r="M40" s="287"/>
    </row>
    <row r="41" spans="1:13" ht="26.25" customHeight="1" x14ac:dyDescent="0.3">
      <c r="A41" s="122" t="s">
        <v>68</v>
      </c>
      <c r="B41" s="123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K41" s="114"/>
      <c r="L41" s="114"/>
      <c r="M41" s="287"/>
    </row>
    <row r="42" spans="1:13" ht="27" customHeight="1" thickBot="1" x14ac:dyDescent="0.3">
      <c r="A42" s="122" t="s">
        <v>69</v>
      </c>
      <c r="B42" s="123">
        <v>1</v>
      </c>
      <c r="C42" s="141" t="s">
        <v>70</v>
      </c>
      <c r="D42" s="142">
        <f>AVERAGE(D38:D41)</f>
        <v>142269474</v>
      </c>
      <c r="E42" s="143">
        <f>AVERAGE(E38:E41)</f>
        <v>160906805.58312252</v>
      </c>
      <c r="F42" s="144">
        <f>AVERAGE(F38:F41)</f>
        <v>168769863.33333334</v>
      </c>
      <c r="G42" s="145">
        <f>AVERAGE(G38:G41)</f>
        <v>163261211.3542439</v>
      </c>
      <c r="H42" s="232"/>
    </row>
    <row r="43" spans="1:13" ht="26.25" customHeight="1" x14ac:dyDescent="0.3">
      <c r="A43" s="122" t="s">
        <v>71</v>
      </c>
      <c r="B43" s="108">
        <v>1</v>
      </c>
      <c r="C43" s="147" t="s">
        <v>72</v>
      </c>
      <c r="D43" s="148">
        <v>20.04</v>
      </c>
      <c r="E43" s="230"/>
      <c r="F43" s="150">
        <v>23.43</v>
      </c>
      <c r="H43" s="232"/>
    </row>
    <row r="44" spans="1:13" ht="26.25" customHeight="1" x14ac:dyDescent="0.3">
      <c r="A44" s="122" t="s">
        <v>73</v>
      </c>
      <c r="B44" s="108">
        <v>1</v>
      </c>
      <c r="C44" s="151" t="s">
        <v>74</v>
      </c>
      <c r="D44" s="152">
        <f>D43*$B$34</f>
        <v>18.953336129270998</v>
      </c>
      <c r="E44" s="203"/>
      <c r="F44" s="154">
        <f>F43*$B$34</f>
        <v>22.159514246947083</v>
      </c>
      <c r="H44" s="232"/>
    </row>
    <row r="45" spans="1:13" ht="19.5" customHeight="1" thickBot="1" x14ac:dyDescent="0.35">
      <c r="A45" s="122" t="s">
        <v>75</v>
      </c>
      <c r="B45" s="278">
        <f>(B44/B43)*(B42/B41)*(B40/B39)*(B38/B37)*B36</f>
        <v>100</v>
      </c>
      <c r="C45" s="151" t="s">
        <v>76</v>
      </c>
      <c r="D45" s="156">
        <f>D44*$B$30/100</f>
        <v>17.68346260860984</v>
      </c>
      <c r="E45" s="201"/>
      <c r="F45" s="158">
        <f>F44*$B$30/100</f>
        <v>20.674826792401628</v>
      </c>
      <c r="H45" s="232"/>
    </row>
    <row r="46" spans="1:13" ht="19.5" customHeight="1" thickBot="1" x14ac:dyDescent="0.35">
      <c r="A46" s="305" t="s">
        <v>77</v>
      </c>
      <c r="B46" s="309"/>
      <c r="C46" s="151" t="s">
        <v>78</v>
      </c>
      <c r="D46" s="152">
        <f>D45/$B$45</f>
        <v>0.1768346260860984</v>
      </c>
      <c r="E46" s="201"/>
      <c r="F46" s="159">
        <f>F45/$B$45</f>
        <v>0.20674826792401629</v>
      </c>
      <c r="H46" s="232"/>
    </row>
    <row r="47" spans="1:13" ht="27" customHeight="1" thickBot="1" x14ac:dyDescent="0.35">
      <c r="A47" s="307"/>
      <c r="B47" s="310"/>
      <c r="C47" s="151" t="s">
        <v>79</v>
      </c>
      <c r="D47" s="160">
        <v>0.2</v>
      </c>
      <c r="F47" s="161"/>
      <c r="H47" s="232"/>
    </row>
    <row r="48" spans="1:13" ht="18.75" x14ac:dyDescent="0.3">
      <c r="C48" s="151" t="s">
        <v>80</v>
      </c>
      <c r="D48" s="152">
        <f>D47*$B$45</f>
        <v>20</v>
      </c>
      <c r="F48" s="161"/>
      <c r="H48" s="232"/>
    </row>
    <row r="49" spans="1:11" ht="19.5" customHeight="1" thickBot="1" x14ac:dyDescent="0.35">
      <c r="C49" s="162" t="s">
        <v>81</v>
      </c>
      <c r="D49" s="224">
        <f>D48/B34</f>
        <v>21.146672926937423</v>
      </c>
      <c r="F49" s="164"/>
      <c r="H49" s="232"/>
    </row>
    <row r="50" spans="1:11" ht="18.75" x14ac:dyDescent="0.3">
      <c r="C50" s="165" t="s">
        <v>82</v>
      </c>
      <c r="D50" s="166">
        <f>AVERAGE(E38:E41,G38:G41)</f>
        <v>162084008.46868321</v>
      </c>
      <c r="F50" s="164"/>
      <c r="H50" s="232"/>
    </row>
    <row r="51" spans="1:11" ht="18.75" x14ac:dyDescent="0.3">
      <c r="C51" s="167" t="s">
        <v>83</v>
      </c>
      <c r="D51" s="168">
        <f>STDEV(E38:E41,G38:G41)/D50</f>
        <v>7.9790361898916581E-3</v>
      </c>
      <c r="F51" s="164"/>
    </row>
    <row r="52" spans="1:11" ht="19.5" customHeight="1" thickBot="1" x14ac:dyDescent="0.35">
      <c r="C52" s="169" t="s">
        <v>20</v>
      </c>
      <c r="D52" s="170">
        <f>COUNT(E38:E41,G38:G41)</f>
        <v>6</v>
      </c>
      <c r="F52" s="164"/>
    </row>
    <row r="54" spans="1:11" ht="18.75" x14ac:dyDescent="0.3">
      <c r="A54" s="171" t="s">
        <v>1</v>
      </c>
      <c r="B54" s="172" t="s">
        <v>84</v>
      </c>
    </row>
    <row r="55" spans="1:11" ht="18.75" x14ac:dyDescent="0.3">
      <c r="A55" s="230" t="s">
        <v>85</v>
      </c>
      <c r="B55" s="174" t="str">
        <f>B21</f>
        <v xml:space="preserve">Each tablets Pantoprazole 40mg </v>
      </c>
    </row>
    <row r="56" spans="1:11" ht="26.25" customHeight="1" x14ac:dyDescent="0.3">
      <c r="A56" s="174" t="s">
        <v>86</v>
      </c>
      <c r="B56" s="108">
        <v>40</v>
      </c>
      <c r="C56" s="230" t="str">
        <f>B20</f>
        <v>Pantoprazole 40mg</v>
      </c>
      <c r="H56" s="203"/>
    </row>
    <row r="57" spans="1:11" ht="18.75" x14ac:dyDescent="0.3">
      <c r="A57" s="174" t="s">
        <v>87</v>
      </c>
      <c r="B57" s="282">
        <f>Uniformity!C46</f>
        <v>145.36999999999998</v>
      </c>
      <c r="H57" s="203"/>
    </row>
    <row r="58" spans="1:11" ht="19.5" customHeight="1" thickBot="1" x14ac:dyDescent="0.35">
      <c r="H58" s="203"/>
    </row>
    <row r="59" spans="1:11" s="12" customFormat="1" ht="27" customHeight="1" thickBot="1" x14ac:dyDescent="0.35">
      <c r="A59" s="120" t="s">
        <v>88</v>
      </c>
      <c r="B59" s="121">
        <v>200</v>
      </c>
      <c r="C59" s="230"/>
      <c r="D59" s="176" t="s">
        <v>89</v>
      </c>
      <c r="E59" s="280" t="s">
        <v>62</v>
      </c>
      <c r="F59" s="280" t="s">
        <v>63</v>
      </c>
      <c r="G59" s="280" t="s">
        <v>90</v>
      </c>
      <c r="H59" s="124" t="s">
        <v>91</v>
      </c>
      <c r="K59" s="109"/>
    </row>
    <row r="60" spans="1:11" s="12" customFormat="1" ht="26.25" customHeight="1" x14ac:dyDescent="0.3">
      <c r="A60" s="122" t="s">
        <v>92</v>
      </c>
      <c r="B60" s="123">
        <v>1</v>
      </c>
      <c r="C60" s="324" t="s">
        <v>93</v>
      </c>
      <c r="D60" s="327">
        <v>141.93</v>
      </c>
      <c r="E60" s="178">
        <v>1</v>
      </c>
      <c r="F60" s="179">
        <v>149318037</v>
      </c>
      <c r="G60" s="180">
        <f>IF(ISBLANK(F60),"-",(F60/$D$50*$D$47*$B$68)*($B$57/$D$60))</f>
        <v>37.742675422369537</v>
      </c>
      <c r="H60" s="181">
        <f t="shared" ref="H60:H71" si="0">IF(ISBLANK(F60),"-",G60/$B$56)</f>
        <v>0.9435668855592384</v>
      </c>
      <c r="K60" s="109"/>
    </row>
    <row r="61" spans="1:11" s="12" customFormat="1" ht="26.25" customHeight="1" x14ac:dyDescent="0.3">
      <c r="A61" s="122" t="s">
        <v>94</v>
      </c>
      <c r="B61" s="123">
        <v>1</v>
      </c>
      <c r="C61" s="325"/>
      <c r="D61" s="328"/>
      <c r="E61" s="182">
        <v>2</v>
      </c>
      <c r="F61" s="133">
        <v>148870709</v>
      </c>
      <c r="G61" s="183">
        <f>IF(ISBLANK(F61),"-",(F61/$D$50*$D$47*$B$68)*($B$57/$D$60))</f>
        <v>37.629605656314837</v>
      </c>
      <c r="H61" s="184">
        <f t="shared" si="0"/>
        <v>0.94074014140787088</v>
      </c>
      <c r="K61" s="109"/>
    </row>
    <row r="62" spans="1:11" s="12" customFormat="1" ht="26.25" customHeight="1" x14ac:dyDescent="0.3">
      <c r="A62" s="122" t="s">
        <v>95</v>
      </c>
      <c r="B62" s="123">
        <v>1</v>
      </c>
      <c r="C62" s="325"/>
      <c r="D62" s="328"/>
      <c r="E62" s="182">
        <v>3</v>
      </c>
      <c r="F62" s="133">
        <v>148978481</v>
      </c>
      <c r="G62" s="183">
        <f>IF(ISBLANK(F62),"-",(F62/$D$50*$D$47*$B$68)*($B$57/$D$60))</f>
        <v>37.656846863722478</v>
      </c>
      <c r="H62" s="184">
        <f t="shared" si="0"/>
        <v>0.94142117159306193</v>
      </c>
      <c r="K62" s="109"/>
    </row>
    <row r="63" spans="1:11" ht="27" customHeight="1" thickBot="1" x14ac:dyDescent="0.3">
      <c r="A63" s="122" t="s">
        <v>96</v>
      </c>
      <c r="B63" s="123">
        <v>1</v>
      </c>
      <c r="C63" s="326"/>
      <c r="D63" s="329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25">
      <c r="A64" s="122" t="s">
        <v>97</v>
      </c>
      <c r="B64" s="123">
        <v>1</v>
      </c>
      <c r="C64" s="324" t="s">
        <v>98</v>
      </c>
      <c r="D64" s="327">
        <v>145.33000000000001</v>
      </c>
      <c r="E64" s="178">
        <v>1</v>
      </c>
      <c r="F64" s="179">
        <v>151140606</v>
      </c>
      <c r="G64" s="187">
        <f>IF(ISBLANK(F64),"-",(F64/$D$50*$D$47*$B$68)*($B$57/$D$64))</f>
        <v>37.309591912085288</v>
      </c>
      <c r="H64" s="188">
        <f t="shared" si="0"/>
        <v>0.93273979780213223</v>
      </c>
    </row>
    <row r="65" spans="1:8" ht="26.25" customHeight="1" x14ac:dyDescent="0.25">
      <c r="A65" s="122" t="s">
        <v>99</v>
      </c>
      <c r="B65" s="123">
        <v>1</v>
      </c>
      <c r="C65" s="325"/>
      <c r="D65" s="328"/>
      <c r="E65" s="182">
        <v>2</v>
      </c>
      <c r="F65" s="133">
        <v>151155123</v>
      </c>
      <c r="G65" s="189">
        <f>IF(ISBLANK(F65),"-",(F65/$D$50*$D$47*$B$68)*($B$57/$D$64))</f>
        <v>37.313175484760571</v>
      </c>
      <c r="H65" s="262">
        <f t="shared" si="0"/>
        <v>0.93282938711901431</v>
      </c>
    </row>
    <row r="66" spans="1:8" ht="26.25" customHeight="1" x14ac:dyDescent="0.25">
      <c r="A66" s="122" t="s">
        <v>100</v>
      </c>
      <c r="B66" s="123">
        <v>1</v>
      </c>
      <c r="C66" s="325"/>
      <c r="D66" s="328"/>
      <c r="E66" s="182">
        <v>3</v>
      </c>
      <c r="F66" s="133">
        <v>151112581</v>
      </c>
      <c r="G66" s="189">
        <f>IF(ISBLANK(F66),"-",(F66/$D$50*$D$47*$B$68)*($B$57/$D$64))</f>
        <v>37.302673841945115</v>
      </c>
      <c r="H66" s="262">
        <f t="shared" si="0"/>
        <v>0.93256684604862783</v>
      </c>
    </row>
    <row r="67" spans="1:8" ht="27" customHeight="1" thickBot="1" x14ac:dyDescent="0.3">
      <c r="A67" s="122" t="s">
        <v>101</v>
      </c>
      <c r="B67" s="123">
        <v>1</v>
      </c>
      <c r="C67" s="326"/>
      <c r="D67" s="329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25">
      <c r="A68" s="122" t="s">
        <v>102</v>
      </c>
      <c r="B68" s="251">
        <f>(B67/B66)*(B65/B64)*(B63/B62)*(B61/B60)*B59</f>
        <v>200</v>
      </c>
      <c r="C68" s="324" t="s">
        <v>103</v>
      </c>
      <c r="D68" s="327">
        <v>147.79</v>
      </c>
      <c r="E68" s="178">
        <v>1</v>
      </c>
      <c r="F68" s="179">
        <v>155065085</v>
      </c>
      <c r="G68" s="187">
        <f>IF(ISBLANK(F68),"-",(F68/$D$50*$D$47*$B$68)*($B$57/$D$68))</f>
        <v>37.641210860768403</v>
      </c>
      <c r="H68" s="184">
        <f t="shared" si="0"/>
        <v>0.94103027151921004</v>
      </c>
    </row>
    <row r="69" spans="1:8" ht="27" customHeight="1" thickBot="1" x14ac:dyDescent="0.3">
      <c r="A69" s="194" t="s">
        <v>104</v>
      </c>
      <c r="B69" s="284">
        <f>(D47*B68)/B56*B57</f>
        <v>145.36999999999998</v>
      </c>
      <c r="C69" s="325"/>
      <c r="D69" s="328"/>
      <c r="E69" s="182">
        <v>2</v>
      </c>
      <c r="F69" s="133">
        <v>154941201</v>
      </c>
      <c r="G69" s="189">
        <f>IF(ISBLANK(F69),"-",(F69/$D$50*$D$47*$B$68)*($B$57/$D$68))</f>
        <v>37.611138689677951</v>
      </c>
      <c r="H69" s="184">
        <f t="shared" si="0"/>
        <v>0.94027846724194875</v>
      </c>
    </row>
    <row r="70" spans="1:8" ht="26.25" customHeight="1" x14ac:dyDescent="0.25">
      <c r="A70" s="312" t="s">
        <v>77</v>
      </c>
      <c r="B70" s="313"/>
      <c r="C70" s="325"/>
      <c r="D70" s="328"/>
      <c r="E70" s="182">
        <v>3</v>
      </c>
      <c r="F70" s="133">
        <v>155078831</v>
      </c>
      <c r="G70" s="189">
        <f>IF(ISBLANK(F70),"-",(F70/$D$50*$D$47*$B$68)*($B$57/$D$68))</f>
        <v>37.644547627936149</v>
      </c>
      <c r="H70" s="184">
        <f t="shared" si="0"/>
        <v>0.94111369069840367</v>
      </c>
    </row>
    <row r="71" spans="1:8" ht="27" customHeight="1" thickBot="1" x14ac:dyDescent="0.3">
      <c r="A71" s="314"/>
      <c r="B71" s="315"/>
      <c r="C71" s="326"/>
      <c r="D71" s="329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25">
      <c r="A72" s="203"/>
      <c r="B72" s="203"/>
      <c r="C72" s="203"/>
      <c r="D72" s="203"/>
      <c r="E72" s="203"/>
      <c r="F72" s="203"/>
      <c r="G72" s="198" t="s">
        <v>70</v>
      </c>
      <c r="H72" s="199">
        <f>AVERAGE(H60:H71)</f>
        <v>0.9384762954432786</v>
      </c>
    </row>
    <row r="73" spans="1:8" ht="26.25" customHeight="1" x14ac:dyDescent="0.3">
      <c r="C73" s="203"/>
      <c r="D73" s="203"/>
      <c r="E73" s="203"/>
      <c r="F73" s="203"/>
      <c r="G73" s="167" t="s">
        <v>83</v>
      </c>
      <c r="H73" s="200">
        <f>STDEV(H60:H71)/H72</f>
        <v>4.7077010086907832E-3</v>
      </c>
    </row>
    <row r="74" spans="1:8" ht="27" customHeight="1" thickBot="1" x14ac:dyDescent="0.3">
      <c r="A74" s="203"/>
      <c r="B74" s="203"/>
      <c r="C74" s="203"/>
      <c r="D74" s="203"/>
      <c r="E74" s="201"/>
      <c r="F74" s="203"/>
      <c r="G74" s="169" t="s">
        <v>20</v>
      </c>
      <c r="H74" s="202">
        <f>COUNT(H60:H71)</f>
        <v>9</v>
      </c>
    </row>
    <row r="75" spans="1:8" s="287" customFormat="1" ht="18.75" x14ac:dyDescent="0.3">
      <c r="A75" s="203"/>
      <c r="B75" s="203"/>
      <c r="C75" s="203"/>
      <c r="D75" s="203"/>
      <c r="E75" s="201"/>
      <c r="F75" s="203"/>
      <c r="G75" s="208"/>
      <c r="H75" s="278"/>
    </row>
    <row r="76" spans="1:8" s="287" customFormat="1" ht="26.25" customHeight="1" x14ac:dyDescent="0.3">
      <c r="A76" s="271" t="s">
        <v>105</v>
      </c>
      <c r="B76" s="208" t="s">
        <v>106</v>
      </c>
      <c r="C76" s="311" t="str">
        <f>B20</f>
        <v>Pantoprazole 40mg</v>
      </c>
      <c r="D76" s="311"/>
      <c r="E76" s="230" t="s">
        <v>107</v>
      </c>
      <c r="F76" s="230"/>
      <c r="G76" s="283">
        <f>H72</f>
        <v>0.9384762954432786</v>
      </c>
      <c r="H76" s="278"/>
    </row>
    <row r="77" spans="1:8" ht="18.75" x14ac:dyDescent="0.25">
      <c r="A77" s="203"/>
      <c r="B77" s="203"/>
      <c r="C77" s="203"/>
      <c r="D77" s="203"/>
      <c r="E77" s="201"/>
      <c r="F77" s="203"/>
      <c r="G77" s="208"/>
      <c r="H77" s="278"/>
    </row>
    <row r="78" spans="1:8" ht="18.75" x14ac:dyDescent="0.3">
      <c r="A78" s="104"/>
      <c r="B78" s="104" t="s">
        <v>108</v>
      </c>
    </row>
    <row r="79" spans="1:8" ht="18.75" x14ac:dyDescent="0.3">
      <c r="A79" s="104"/>
      <c r="B79" s="104"/>
    </row>
    <row r="80" spans="1:8" ht="26.25" customHeight="1" x14ac:dyDescent="0.3">
      <c r="A80" s="271" t="s">
        <v>4</v>
      </c>
      <c r="B80" s="108" t="str">
        <f>B26</f>
        <v>Pantoprazole Sodium Sesquihydrate</v>
      </c>
    </row>
    <row r="81" spans="1:11" ht="26.25" customHeight="1" x14ac:dyDescent="0.3">
      <c r="A81" s="208" t="s">
        <v>48</v>
      </c>
      <c r="B81" s="108" t="str">
        <f>B27</f>
        <v>P11-2</v>
      </c>
    </row>
    <row r="82" spans="1:11" ht="27" customHeight="1" thickBot="1" x14ac:dyDescent="0.35">
      <c r="A82" s="208" t="s">
        <v>6</v>
      </c>
      <c r="B82" s="108">
        <f>B28</f>
        <v>93.3</v>
      </c>
    </row>
    <row r="83" spans="1:11" s="12" customFormat="1" ht="27" customHeight="1" thickBot="1" x14ac:dyDescent="0.35">
      <c r="A83" s="208" t="s">
        <v>49</v>
      </c>
      <c r="B83" s="108">
        <f>B29</f>
        <v>0</v>
      </c>
      <c r="C83" s="316" t="s">
        <v>50</v>
      </c>
      <c r="D83" s="317"/>
      <c r="E83" s="317"/>
      <c r="F83" s="317"/>
      <c r="G83" s="317"/>
      <c r="H83" s="318"/>
      <c r="I83" s="109"/>
      <c r="J83" s="109"/>
      <c r="K83" s="109"/>
    </row>
    <row r="84" spans="1:11" s="12" customFormat="1" ht="19.5" customHeight="1" thickBot="1" x14ac:dyDescent="0.35">
      <c r="A84" s="208" t="s">
        <v>51</v>
      </c>
      <c r="B84" s="278">
        <f>B82-B83</f>
        <v>93.3</v>
      </c>
      <c r="C84" s="288"/>
      <c r="D84" s="288"/>
      <c r="E84" s="288"/>
      <c r="F84" s="288"/>
      <c r="G84" s="288"/>
      <c r="H84" s="289"/>
      <c r="I84" s="109"/>
      <c r="J84" s="109"/>
      <c r="K84" s="109"/>
    </row>
    <row r="85" spans="1:11" s="12" customFormat="1" ht="27" customHeight="1" thickBot="1" x14ac:dyDescent="0.35">
      <c r="A85" s="208" t="s">
        <v>52</v>
      </c>
      <c r="B85" s="113">
        <v>1</v>
      </c>
      <c r="C85" s="319" t="s">
        <v>53</v>
      </c>
      <c r="D85" s="320"/>
      <c r="E85" s="320"/>
      <c r="F85" s="320"/>
      <c r="G85" s="320"/>
      <c r="H85" s="321"/>
      <c r="I85" s="109"/>
      <c r="J85" s="109"/>
      <c r="K85" s="109"/>
    </row>
    <row r="86" spans="1:11" s="12" customFormat="1" ht="27" customHeight="1" thickBot="1" x14ac:dyDescent="0.35">
      <c r="A86" s="208" t="s">
        <v>54</v>
      </c>
      <c r="B86" s="113">
        <v>1</v>
      </c>
      <c r="C86" s="319" t="s">
        <v>55</v>
      </c>
      <c r="D86" s="320"/>
      <c r="E86" s="320"/>
      <c r="F86" s="320"/>
      <c r="G86" s="320"/>
      <c r="H86" s="321"/>
      <c r="I86" s="109"/>
      <c r="J86" s="109"/>
      <c r="K86" s="109"/>
    </row>
    <row r="87" spans="1:11" s="12" customFormat="1" ht="18.75" x14ac:dyDescent="0.3">
      <c r="A87" s="208"/>
      <c r="B87" s="116"/>
      <c r="C87" s="286"/>
      <c r="D87" s="286"/>
      <c r="E87" s="286"/>
      <c r="F87" s="286"/>
      <c r="G87" s="286"/>
      <c r="H87" s="286"/>
      <c r="I87" s="109"/>
      <c r="J87" s="109"/>
      <c r="K87" s="109"/>
    </row>
    <row r="88" spans="1:11" s="12" customFormat="1" ht="18.75" x14ac:dyDescent="0.3">
      <c r="A88" s="208" t="s">
        <v>56</v>
      </c>
      <c r="B88" s="118">
        <f>B85/B86</f>
        <v>1</v>
      </c>
      <c r="C88" s="230" t="s">
        <v>57</v>
      </c>
      <c r="D88" s="230"/>
      <c r="E88" s="230"/>
      <c r="F88" s="230"/>
      <c r="G88" s="230"/>
      <c r="H88" s="119"/>
      <c r="I88" s="109"/>
      <c r="J88" s="109"/>
      <c r="K88" s="109"/>
    </row>
    <row r="89" spans="1:11" ht="19.5" customHeight="1" thickBot="1" x14ac:dyDescent="0.35">
      <c r="A89" s="104"/>
      <c r="B89" s="104"/>
    </row>
    <row r="90" spans="1:11" ht="27" customHeight="1" thickBot="1" x14ac:dyDescent="0.35">
      <c r="A90" s="120" t="s">
        <v>58</v>
      </c>
      <c r="B90" s="121">
        <v>50</v>
      </c>
      <c r="D90" s="279" t="s">
        <v>59</v>
      </c>
      <c r="E90" s="210"/>
      <c r="F90" s="322" t="s">
        <v>60</v>
      </c>
      <c r="G90" s="323"/>
    </row>
    <row r="91" spans="1:11" ht="26.25" customHeight="1" x14ac:dyDescent="0.3">
      <c r="A91" s="122" t="s">
        <v>61</v>
      </c>
      <c r="B91" s="123">
        <v>3</v>
      </c>
      <c r="C91" s="276" t="s">
        <v>62</v>
      </c>
      <c r="D91" s="125" t="s">
        <v>63</v>
      </c>
      <c r="E91" s="126" t="s">
        <v>64</v>
      </c>
      <c r="F91" s="125" t="s">
        <v>63</v>
      </c>
      <c r="G91" s="127" t="s">
        <v>64</v>
      </c>
    </row>
    <row r="92" spans="1:11" ht="26.25" customHeight="1" x14ac:dyDescent="0.3">
      <c r="A92" s="122" t="s">
        <v>65</v>
      </c>
      <c r="B92" s="123">
        <v>100</v>
      </c>
      <c r="C92" s="212">
        <v>1</v>
      </c>
      <c r="D92" s="129">
        <v>0.35320000000000001</v>
      </c>
      <c r="E92" s="130">
        <f>IF(ISBLANK(D92),"-",$D$102/$D$99*D92)</f>
        <v>1359.7836665804293</v>
      </c>
      <c r="F92" s="129">
        <v>0.40079999999999999</v>
      </c>
      <c r="G92" s="131">
        <f>IF(ISBLANK(F92),"-",$D$102/$F$99*F92)</f>
        <v>1340.7677701907987</v>
      </c>
    </row>
    <row r="93" spans="1:11" ht="26.25" customHeight="1" x14ac:dyDescent="0.3">
      <c r="A93" s="122" t="s">
        <v>66</v>
      </c>
      <c r="B93" s="123">
        <v>1</v>
      </c>
      <c r="C93" s="203">
        <v>2</v>
      </c>
      <c r="D93" s="133">
        <v>0.35589999999999999</v>
      </c>
      <c r="E93" s="134">
        <f>IF(ISBLANK(D93),"-",$D$102/$D$99*D93)</f>
        <v>1370.1783888334508</v>
      </c>
      <c r="F93" s="133">
        <v>0.39910000000000001</v>
      </c>
      <c r="G93" s="135">
        <f>IF(ISBLANK(F93),"-",$D$102/$F$99*F93)</f>
        <v>1335.0808809459775</v>
      </c>
    </row>
    <row r="94" spans="1:11" ht="26.25" customHeight="1" x14ac:dyDescent="0.3">
      <c r="A94" s="122" t="s">
        <v>67</v>
      </c>
      <c r="B94" s="123">
        <v>1</v>
      </c>
      <c r="C94" s="203">
        <v>3</v>
      </c>
      <c r="D94" s="133">
        <v>0.35570000000000002</v>
      </c>
      <c r="E94" s="134">
        <f>IF(ISBLANK(D94),"-",$D$102/$D$99*D94)</f>
        <v>1369.408409407301</v>
      </c>
      <c r="F94" s="133">
        <v>0.3997</v>
      </c>
      <c r="G94" s="135">
        <f>IF(ISBLANK(F94),"-",$D$102/$F$99*F94)</f>
        <v>1337.0880183265026</v>
      </c>
    </row>
    <row r="95" spans="1:11" ht="26.25" customHeight="1" x14ac:dyDescent="0.3">
      <c r="A95" s="122" t="s">
        <v>68</v>
      </c>
      <c r="B95" s="123">
        <v>1</v>
      </c>
      <c r="C95" s="277">
        <v>4</v>
      </c>
      <c r="D95" s="138"/>
      <c r="E95" s="139" t="str">
        <f>IF(ISBLANK(D95),"-",$D$102/$D$99*D95)</f>
        <v>-</v>
      </c>
      <c r="F95" s="214"/>
      <c r="G95" s="140" t="str">
        <f>IF(ISBLANK(F95),"-",$D$102/$F$99*F95)</f>
        <v>-</v>
      </c>
    </row>
    <row r="96" spans="1:11" ht="27" customHeight="1" thickBot="1" x14ac:dyDescent="0.35">
      <c r="A96" s="122" t="s">
        <v>69</v>
      </c>
      <c r="B96" s="123">
        <v>1</v>
      </c>
      <c r="C96" s="208" t="s">
        <v>70</v>
      </c>
      <c r="D96" s="215">
        <f>AVERAGE(D92:D95)</f>
        <v>0.35493333333333332</v>
      </c>
      <c r="E96" s="143">
        <f>AVERAGE(E92:E95)</f>
        <v>1366.4568216070602</v>
      </c>
      <c r="F96" s="216">
        <f>AVERAGE(F92:F95)</f>
        <v>0.39986666666666665</v>
      </c>
      <c r="G96" s="217">
        <f>AVERAGE(G92:G95)</f>
        <v>1337.6455564877597</v>
      </c>
    </row>
    <row r="97" spans="1:9" ht="26.25" customHeight="1" x14ac:dyDescent="0.3">
      <c r="A97" s="122" t="s">
        <v>71</v>
      </c>
      <c r="B97" s="108">
        <v>1</v>
      </c>
      <c r="C97" s="147" t="s">
        <v>72</v>
      </c>
      <c r="D97" s="218">
        <v>18.559999999999999</v>
      </c>
      <c r="E97" s="230"/>
      <c r="F97" s="150">
        <v>21.36</v>
      </c>
    </row>
    <row r="98" spans="1:9" ht="26.25" customHeight="1" x14ac:dyDescent="0.3">
      <c r="A98" s="122" t="s">
        <v>73</v>
      </c>
      <c r="B98" s="108">
        <v>1</v>
      </c>
      <c r="C98" s="151" t="s">
        <v>74</v>
      </c>
      <c r="D98" s="152">
        <f>D97*$B$88</f>
        <v>18.559999999999999</v>
      </c>
      <c r="E98" s="203"/>
      <c r="F98" s="154">
        <f>F97*$B$88</f>
        <v>21.36</v>
      </c>
    </row>
    <row r="99" spans="1:9" ht="19.5" customHeight="1" thickBot="1" x14ac:dyDescent="0.35">
      <c r="A99" s="122" t="s">
        <v>75</v>
      </c>
      <c r="B99" s="278">
        <f>(B98/B97)*(B96/B95)*(B94/B93)*(B92/B91)*B90</f>
        <v>1666.6666666666667</v>
      </c>
      <c r="C99" s="151" t="s">
        <v>76</v>
      </c>
      <c r="D99" s="156">
        <f>D98*$B$84/100</f>
        <v>17.316479999999999</v>
      </c>
      <c r="E99" s="201"/>
      <c r="F99" s="158">
        <f>F98*$B$84/100</f>
        <v>19.928879999999999</v>
      </c>
    </row>
    <row r="100" spans="1:9" ht="19.5" customHeight="1" thickBot="1" x14ac:dyDescent="0.3">
      <c r="A100" s="305" t="s">
        <v>77</v>
      </c>
      <c r="B100" s="306"/>
      <c r="C100" s="151" t="s">
        <v>78</v>
      </c>
      <c r="D100" s="219">
        <f>D99/$B$99</f>
        <v>1.0389887999999998E-2</v>
      </c>
      <c r="E100" s="201"/>
      <c r="F100" s="220">
        <f>F99/$B$99</f>
        <v>1.1957328E-2</v>
      </c>
      <c r="G100" s="231"/>
      <c r="H100" s="232"/>
    </row>
    <row r="101" spans="1:9" ht="19.5" customHeight="1" thickBot="1" x14ac:dyDescent="0.35">
      <c r="A101" s="307"/>
      <c r="B101" s="308"/>
      <c r="C101" s="151" t="s">
        <v>79</v>
      </c>
      <c r="D101" s="222">
        <f>$B$56/$B$136</f>
        <v>40</v>
      </c>
      <c r="F101" s="161"/>
      <c r="G101" s="226"/>
      <c r="H101" s="232"/>
    </row>
    <row r="102" spans="1:9" ht="18.75" x14ac:dyDescent="0.3">
      <c r="C102" s="151" t="s">
        <v>80</v>
      </c>
      <c r="D102" s="152">
        <f>D101*$B$99</f>
        <v>66666.666666666672</v>
      </c>
      <c r="F102" s="161"/>
      <c r="G102" s="231"/>
      <c r="H102" s="232"/>
    </row>
    <row r="103" spans="1:9" ht="19.5" customHeight="1" thickBot="1" x14ac:dyDescent="0.35">
      <c r="C103" s="162" t="s">
        <v>81</v>
      </c>
      <c r="D103" s="224">
        <f>D102/B34</f>
        <v>70488.909756458088</v>
      </c>
      <c r="F103" s="164"/>
      <c r="G103" s="231"/>
      <c r="H103" s="232"/>
      <c r="I103" s="225"/>
    </row>
    <row r="104" spans="1:9" ht="18.75" x14ac:dyDescent="0.3">
      <c r="C104" s="165" t="s">
        <v>109</v>
      </c>
      <c r="D104" s="166">
        <f>AVERAGE(E92:E95,G92:G95)</f>
        <v>1352.0511890474099</v>
      </c>
      <c r="F104" s="164"/>
      <c r="G104" s="226"/>
      <c r="H104" s="232"/>
      <c r="I104" s="227"/>
    </row>
    <row r="105" spans="1:9" ht="18.75" x14ac:dyDescent="0.3">
      <c r="C105" s="167" t="s">
        <v>83</v>
      </c>
      <c r="D105" s="228">
        <f>STDEV(E92:E95,G92:G95)/D104</f>
        <v>1.2057630671844925E-2</v>
      </c>
      <c r="F105" s="164"/>
      <c r="G105" s="231"/>
      <c r="H105" s="232"/>
      <c r="I105" s="227"/>
    </row>
    <row r="106" spans="1:9" ht="19.5" customHeight="1" thickBot="1" x14ac:dyDescent="0.35">
      <c r="C106" s="169" t="s">
        <v>20</v>
      </c>
      <c r="D106" s="229">
        <f>COUNT(E92:E95,G92:G95)</f>
        <v>6</v>
      </c>
      <c r="F106" s="164"/>
      <c r="G106" s="231"/>
      <c r="H106" s="232"/>
      <c r="I106" s="227"/>
    </row>
    <row r="107" spans="1:9" s="287" customFormat="1" ht="18.75" x14ac:dyDescent="0.3">
      <c r="A107" s="230"/>
      <c r="B107" s="230"/>
      <c r="C107" s="208"/>
      <c r="D107" s="278"/>
      <c r="E107" s="230"/>
      <c r="F107" s="164"/>
      <c r="G107" s="231"/>
      <c r="H107" s="232"/>
      <c r="I107" s="227"/>
    </row>
    <row r="108" spans="1:9" s="287" customFormat="1" ht="18.75" x14ac:dyDescent="0.3">
      <c r="A108" s="104" t="s">
        <v>110</v>
      </c>
      <c r="B108" s="230"/>
      <c r="C108" s="208"/>
      <c r="D108" s="278"/>
      <c r="E108" s="230"/>
      <c r="F108" s="164"/>
      <c r="G108" s="231"/>
      <c r="H108" s="232"/>
      <c r="I108" s="227"/>
    </row>
    <row r="109" spans="1:9" ht="19.5" customHeight="1" thickBot="1" x14ac:dyDescent="0.35">
      <c r="A109" s="171"/>
      <c r="B109" s="171"/>
      <c r="C109" s="171"/>
      <c r="D109" s="171"/>
      <c r="E109" s="171"/>
    </row>
    <row r="110" spans="1:9" ht="26.25" customHeight="1" x14ac:dyDescent="0.3">
      <c r="A110" s="120" t="s">
        <v>111</v>
      </c>
      <c r="B110" s="121">
        <v>1000</v>
      </c>
      <c r="C110" s="279" t="s">
        <v>112</v>
      </c>
      <c r="D110" s="234" t="s">
        <v>63</v>
      </c>
      <c r="E110" s="235" t="s">
        <v>113</v>
      </c>
      <c r="F110" s="236" t="s">
        <v>114</v>
      </c>
    </row>
    <row r="111" spans="1:9" ht="26.25" customHeight="1" x14ac:dyDescent="0.3">
      <c r="A111" s="122" t="s">
        <v>92</v>
      </c>
      <c r="B111" s="123">
        <v>3</v>
      </c>
      <c r="C111" s="237">
        <v>1</v>
      </c>
      <c r="D111" s="337">
        <v>0.39900000000000002</v>
      </c>
      <c r="E111" s="239">
        <f t="shared" ref="E111:E116" si="1">IF(ISBLANK(D111),"-",D111/$D$104*$D$101*$B$119)</f>
        <v>39.347622657306459</v>
      </c>
      <c r="F111" s="240">
        <f t="shared" ref="F111:F116" si="2">IF(ISBLANK(D111), "-", E111/$B$56)</f>
        <v>0.98369056643266151</v>
      </c>
    </row>
    <row r="112" spans="1:9" ht="26.25" customHeight="1" x14ac:dyDescent="0.3">
      <c r="A112" s="122" t="s">
        <v>94</v>
      </c>
      <c r="B112" s="123">
        <v>10</v>
      </c>
      <c r="C112" s="237">
        <v>2</v>
      </c>
      <c r="D112" s="337">
        <v>0.3952</v>
      </c>
      <c r="E112" s="241">
        <f t="shared" si="1"/>
        <v>38.972883393903537</v>
      </c>
      <c r="F112" s="242">
        <f t="shared" si="2"/>
        <v>0.97432208484758842</v>
      </c>
    </row>
    <row r="113" spans="1:9" ht="26.25" customHeight="1" x14ac:dyDescent="0.3">
      <c r="A113" s="122" t="s">
        <v>95</v>
      </c>
      <c r="B113" s="123">
        <v>1</v>
      </c>
      <c r="C113" s="237">
        <v>3</v>
      </c>
      <c r="D113" s="337">
        <v>0.40189999999999998</v>
      </c>
      <c r="E113" s="241">
        <f t="shared" si="1"/>
        <v>39.633607884640263</v>
      </c>
      <c r="F113" s="242">
        <f t="shared" si="2"/>
        <v>0.99084019711600657</v>
      </c>
    </row>
    <row r="114" spans="1:9" ht="26.25" customHeight="1" x14ac:dyDescent="0.3">
      <c r="A114" s="122" t="s">
        <v>96</v>
      </c>
      <c r="B114" s="123">
        <v>1</v>
      </c>
      <c r="C114" s="237">
        <v>4</v>
      </c>
      <c r="D114" s="337">
        <v>0.3841</v>
      </c>
      <c r="E114" s="241">
        <f t="shared" si="1"/>
        <v>37.878250282384478</v>
      </c>
      <c r="F114" s="242">
        <f t="shared" si="2"/>
        <v>0.94695625705961195</v>
      </c>
    </row>
    <row r="115" spans="1:9" ht="26.25" customHeight="1" x14ac:dyDescent="0.3">
      <c r="A115" s="122" t="s">
        <v>97</v>
      </c>
      <c r="B115" s="123">
        <v>1</v>
      </c>
      <c r="C115" s="237">
        <v>5</v>
      </c>
      <c r="D115" s="337">
        <v>0.38419999999999999</v>
      </c>
      <c r="E115" s="241">
        <f t="shared" si="1"/>
        <v>37.888111841947719</v>
      </c>
      <c r="F115" s="242">
        <f t="shared" si="2"/>
        <v>0.94720279604869295</v>
      </c>
    </row>
    <row r="116" spans="1:9" ht="26.25" customHeight="1" x14ac:dyDescent="0.3">
      <c r="A116" s="122" t="s">
        <v>99</v>
      </c>
      <c r="B116" s="123">
        <v>1</v>
      </c>
      <c r="C116" s="243">
        <v>6</v>
      </c>
      <c r="D116" s="338">
        <v>0.40260000000000001</v>
      </c>
      <c r="E116" s="245">
        <f t="shared" si="1"/>
        <v>39.702638801582907</v>
      </c>
      <c r="F116" s="246">
        <f t="shared" si="2"/>
        <v>0.9925659700395727</v>
      </c>
    </row>
    <row r="117" spans="1:9" ht="26.25" customHeight="1" x14ac:dyDescent="0.3">
      <c r="A117" s="122" t="s">
        <v>100</v>
      </c>
      <c r="B117" s="123">
        <v>1</v>
      </c>
      <c r="C117" s="237"/>
      <c r="D117" s="203"/>
      <c r="E117" s="230"/>
      <c r="F117" s="247"/>
    </row>
    <row r="118" spans="1:9" ht="26.25" customHeight="1" x14ac:dyDescent="0.3">
      <c r="A118" s="122" t="s">
        <v>101</v>
      </c>
      <c r="B118" s="123">
        <v>1</v>
      </c>
      <c r="C118" s="237"/>
      <c r="D118" s="248"/>
      <c r="E118" s="249" t="s">
        <v>70</v>
      </c>
      <c r="F118" s="250">
        <f>AVERAGE(F111:F116)</f>
        <v>0.97259631192402241</v>
      </c>
    </row>
    <row r="119" spans="1:9" ht="27" customHeight="1" thickBot="1" x14ac:dyDescent="0.35">
      <c r="A119" s="122" t="s">
        <v>102</v>
      </c>
      <c r="B119" s="251">
        <f>(B118/B117)*(B116/B115)*(B114/B113)*(B112/B111)*B110</f>
        <v>3333.3333333333335</v>
      </c>
      <c r="C119" s="252"/>
      <c r="D119" s="253"/>
      <c r="E119" s="208" t="s">
        <v>83</v>
      </c>
      <c r="F119" s="254">
        <f>STDEV(F111:F116)/F118</f>
        <v>2.1369888731425958E-2</v>
      </c>
    </row>
    <row r="120" spans="1:9" ht="27" customHeight="1" thickBot="1" x14ac:dyDescent="0.35">
      <c r="A120" s="305" t="s">
        <v>77</v>
      </c>
      <c r="B120" s="309"/>
      <c r="C120" s="255"/>
      <c r="D120" s="256"/>
      <c r="E120" s="257" t="s">
        <v>20</v>
      </c>
      <c r="F120" s="258">
        <f>COUNT(F111:F116)</f>
        <v>6</v>
      </c>
      <c r="I120" s="227"/>
    </row>
    <row r="121" spans="1:9" ht="19.5" customHeight="1" thickBot="1" x14ac:dyDescent="0.3">
      <c r="A121" s="307"/>
      <c r="B121" s="310"/>
      <c r="C121" s="230"/>
      <c r="D121" s="230"/>
      <c r="E121" s="230"/>
      <c r="F121" s="203"/>
      <c r="G121" s="230"/>
      <c r="H121" s="230"/>
    </row>
    <row r="122" spans="1:9" ht="18.75" x14ac:dyDescent="0.25">
      <c r="A122" s="286"/>
      <c r="B122" s="286"/>
      <c r="C122" s="230"/>
      <c r="D122" s="230"/>
      <c r="E122" s="230"/>
      <c r="F122" s="203"/>
      <c r="G122" s="230"/>
      <c r="H122" s="230"/>
    </row>
    <row r="123" spans="1:9" ht="26.25" customHeight="1" x14ac:dyDescent="0.25">
      <c r="A123" s="271" t="s">
        <v>115</v>
      </c>
      <c r="B123" s="208" t="s">
        <v>116</v>
      </c>
      <c r="C123" s="311" t="str">
        <f>B20</f>
        <v>Pantoprazole 40mg</v>
      </c>
      <c r="D123" s="311"/>
      <c r="E123" s="230" t="s">
        <v>117</v>
      </c>
      <c r="F123" s="230"/>
      <c r="G123" s="283">
        <f>F118</f>
        <v>0.97259631192402241</v>
      </c>
      <c r="H123" s="230"/>
    </row>
    <row r="124" spans="1:9" ht="18.75" x14ac:dyDescent="0.25">
      <c r="A124" s="286"/>
      <c r="B124" s="286"/>
      <c r="C124" s="230"/>
      <c r="D124" s="230"/>
      <c r="E124" s="230"/>
      <c r="F124" s="203"/>
      <c r="G124" s="230"/>
      <c r="H124" s="230"/>
    </row>
    <row r="125" spans="1:9" ht="1.5" customHeight="1" thickBot="1" x14ac:dyDescent="0.35">
      <c r="A125" s="104" t="s">
        <v>118</v>
      </c>
      <c r="B125" s="104"/>
    </row>
    <row r="126" spans="1:9" ht="19.5" hidden="1" customHeight="1" thickBot="1" x14ac:dyDescent="0.35">
      <c r="A126" s="171"/>
      <c r="B126" s="171"/>
      <c r="C126" s="171"/>
      <c r="D126" s="171"/>
      <c r="E126" s="171"/>
    </row>
    <row r="127" spans="1:9" ht="26.25" hidden="1" customHeight="1" thickBot="1" x14ac:dyDescent="0.35">
      <c r="A127" s="120" t="s">
        <v>111</v>
      </c>
      <c r="B127" s="121">
        <v>1</v>
      </c>
      <c r="C127" s="279" t="s">
        <v>112</v>
      </c>
      <c r="D127" s="234" t="s">
        <v>63</v>
      </c>
      <c r="E127" s="235" t="s">
        <v>113</v>
      </c>
      <c r="F127" s="236" t="s">
        <v>114</v>
      </c>
    </row>
    <row r="128" spans="1:9" ht="26.25" hidden="1" customHeight="1" thickBot="1" x14ac:dyDescent="0.35">
      <c r="A128" s="122" t="s">
        <v>92</v>
      </c>
      <c r="B128" s="123">
        <v>1</v>
      </c>
      <c r="C128" s="237">
        <v>1</v>
      </c>
      <c r="D128" s="238"/>
      <c r="E128" s="259" t="str">
        <f t="shared" ref="E128:E133" si="3">IF(ISBLANK(D128),"-",D128/$D$104*$D$101*$B$136)</f>
        <v>-</v>
      </c>
      <c r="F128" s="260" t="str">
        <f t="shared" ref="F128:F133" si="4">IF(ISBLANK(D128), "-", E128/$B$56)</f>
        <v>-</v>
      </c>
    </row>
    <row r="129" spans="1:9" ht="26.25" hidden="1" customHeight="1" thickBot="1" x14ac:dyDescent="0.35">
      <c r="A129" s="122" t="s">
        <v>94</v>
      </c>
      <c r="B129" s="123">
        <v>1</v>
      </c>
      <c r="C129" s="237">
        <v>2</v>
      </c>
      <c r="D129" s="238"/>
      <c r="E129" s="261" t="str">
        <f t="shared" si="3"/>
        <v>-</v>
      </c>
      <c r="F129" s="262" t="str">
        <f t="shared" si="4"/>
        <v>-</v>
      </c>
    </row>
    <row r="130" spans="1:9" ht="26.25" hidden="1" customHeight="1" thickBot="1" x14ac:dyDescent="0.35">
      <c r="A130" s="122" t="s">
        <v>95</v>
      </c>
      <c r="B130" s="123">
        <v>1</v>
      </c>
      <c r="C130" s="237">
        <v>3</v>
      </c>
      <c r="D130" s="238"/>
      <c r="E130" s="261" t="str">
        <f t="shared" si="3"/>
        <v>-</v>
      </c>
      <c r="F130" s="262" t="str">
        <f t="shared" si="4"/>
        <v>-</v>
      </c>
    </row>
    <row r="131" spans="1:9" ht="26.25" hidden="1" customHeight="1" thickBot="1" x14ac:dyDescent="0.35">
      <c r="A131" s="122" t="s">
        <v>96</v>
      </c>
      <c r="B131" s="123">
        <v>1</v>
      </c>
      <c r="C131" s="237">
        <v>4</v>
      </c>
      <c r="D131" s="238"/>
      <c r="E131" s="261" t="str">
        <f t="shared" si="3"/>
        <v>-</v>
      </c>
      <c r="F131" s="262" t="str">
        <f t="shared" si="4"/>
        <v>-</v>
      </c>
    </row>
    <row r="132" spans="1:9" ht="26.25" hidden="1" customHeight="1" thickBot="1" x14ac:dyDescent="0.35">
      <c r="A132" s="122" t="s">
        <v>97</v>
      </c>
      <c r="B132" s="123">
        <v>1</v>
      </c>
      <c r="C132" s="237">
        <v>5</v>
      </c>
      <c r="D132" s="238"/>
      <c r="E132" s="261" t="str">
        <f t="shared" si="3"/>
        <v>-</v>
      </c>
      <c r="F132" s="262" t="str">
        <f t="shared" si="4"/>
        <v>-</v>
      </c>
    </row>
    <row r="133" spans="1:9" ht="26.25" hidden="1" customHeight="1" thickBot="1" x14ac:dyDescent="0.35">
      <c r="A133" s="122" t="s">
        <v>99</v>
      </c>
      <c r="B133" s="123">
        <v>1</v>
      </c>
      <c r="C133" s="243">
        <v>6</v>
      </c>
      <c r="D133" s="244"/>
      <c r="E133" s="263" t="str">
        <f t="shared" si="3"/>
        <v>-</v>
      </c>
      <c r="F133" s="264" t="str">
        <f t="shared" si="4"/>
        <v>-</v>
      </c>
    </row>
    <row r="134" spans="1:9" ht="26.25" hidden="1" customHeight="1" thickBot="1" x14ac:dyDescent="0.35">
      <c r="A134" s="122" t="s">
        <v>100</v>
      </c>
      <c r="B134" s="123">
        <v>1</v>
      </c>
      <c r="C134" s="237"/>
      <c r="D134" s="203"/>
      <c r="E134" s="230"/>
      <c r="F134" s="247"/>
    </row>
    <row r="135" spans="1:9" ht="26.25" hidden="1" customHeight="1" thickBot="1" x14ac:dyDescent="0.35">
      <c r="A135" s="122" t="s">
        <v>101</v>
      </c>
      <c r="B135" s="123">
        <v>1</v>
      </c>
      <c r="C135" s="237"/>
      <c r="D135" s="248"/>
      <c r="E135" s="249" t="s">
        <v>70</v>
      </c>
      <c r="F135" s="250" t="e">
        <f>AVERAGE(F128:F133)</f>
        <v>#DIV/0!</v>
      </c>
    </row>
    <row r="136" spans="1:9" ht="27" hidden="1" customHeight="1" thickBot="1" x14ac:dyDescent="0.35">
      <c r="A136" s="122" t="s">
        <v>102</v>
      </c>
      <c r="B136" s="123">
        <f>(B135/B134)*(B133/B132)*(B131/B130)*(B129/B128)*B127</f>
        <v>1</v>
      </c>
      <c r="C136" s="252"/>
      <c r="D136" s="230"/>
      <c r="E136" s="265" t="s">
        <v>83</v>
      </c>
      <c r="F136" s="254" t="e">
        <f>STDEV(F128:F133)/F135</f>
        <v>#DIV/0!</v>
      </c>
    </row>
    <row r="137" spans="1:9" ht="27" hidden="1" customHeight="1" thickBot="1" x14ac:dyDescent="0.35">
      <c r="A137" s="305" t="s">
        <v>77</v>
      </c>
      <c r="B137" s="309"/>
      <c r="C137" s="255"/>
      <c r="D137" s="266"/>
      <c r="E137" s="267" t="s">
        <v>20</v>
      </c>
      <c r="F137" s="258">
        <f>COUNT(F128:F133)</f>
        <v>0</v>
      </c>
      <c r="I137" s="227"/>
    </row>
    <row r="138" spans="1:9" ht="19.5" hidden="1" customHeight="1" thickBot="1" x14ac:dyDescent="0.3">
      <c r="A138" s="307"/>
      <c r="B138" s="310"/>
      <c r="C138" s="230"/>
      <c r="D138" s="230"/>
      <c r="E138" s="230"/>
      <c r="F138" s="203"/>
      <c r="G138" s="230"/>
      <c r="H138" s="230"/>
    </row>
    <row r="139" spans="1:9" ht="19.5" hidden="1" thickBot="1" x14ac:dyDescent="0.3">
      <c r="A139" s="286"/>
      <c r="B139" s="286"/>
      <c r="C139" s="230"/>
      <c r="D139" s="230"/>
      <c r="E139" s="230"/>
      <c r="F139" s="203"/>
      <c r="G139" s="230"/>
      <c r="H139" s="230"/>
    </row>
    <row r="140" spans="1:9" ht="26.25" hidden="1" customHeight="1" thickBot="1" x14ac:dyDescent="0.3">
      <c r="A140" s="271" t="s">
        <v>115</v>
      </c>
      <c r="B140" s="208" t="s">
        <v>116</v>
      </c>
      <c r="C140" s="311" t="str">
        <f>B20</f>
        <v>Pantoprazole 40mg</v>
      </c>
      <c r="D140" s="311"/>
      <c r="E140" s="230" t="s">
        <v>117</v>
      </c>
      <c r="F140" s="230"/>
      <c r="G140" s="283" t="e">
        <f>F135</f>
        <v>#DIV/0!</v>
      </c>
      <c r="H140" s="230"/>
    </row>
    <row r="141" spans="1:9" ht="19.5" hidden="1" customHeight="1" thickBot="1" x14ac:dyDescent="0.3">
      <c r="A141" s="291"/>
      <c r="B141" s="291"/>
      <c r="C141" s="269"/>
      <c r="D141" s="269"/>
      <c r="E141" s="269"/>
      <c r="F141" s="269"/>
      <c r="G141" s="269"/>
      <c r="H141" s="269"/>
    </row>
    <row r="142" spans="1:9" ht="18.75" x14ac:dyDescent="0.3">
      <c r="B142" s="302" t="s">
        <v>26</v>
      </c>
      <c r="C142" s="302"/>
      <c r="E142" s="276" t="s">
        <v>27</v>
      </c>
      <c r="F142" s="270"/>
      <c r="G142" s="302" t="s">
        <v>28</v>
      </c>
      <c r="H142" s="302"/>
    </row>
    <row r="143" spans="1:9" ht="60" customHeight="1" x14ac:dyDescent="0.3">
      <c r="A143" s="271" t="s">
        <v>29</v>
      </c>
      <c r="B143" s="303"/>
      <c r="C143" s="303"/>
      <c r="E143" s="273"/>
      <c r="F143" s="230"/>
      <c r="G143" s="273"/>
      <c r="H143" s="273"/>
    </row>
    <row r="144" spans="1:9" ht="60" customHeight="1" x14ac:dyDescent="0.3">
      <c r="A144" s="271" t="s">
        <v>30</v>
      </c>
      <c r="B144" s="304"/>
      <c r="C144" s="304"/>
      <c r="E144" s="274"/>
      <c r="F144" s="230"/>
      <c r="G144" s="275"/>
      <c r="H144" s="275"/>
    </row>
    <row r="145" spans="1:8" ht="18.75" x14ac:dyDescent="0.25">
      <c r="A145" s="203"/>
      <c r="B145" s="203"/>
      <c r="C145" s="203"/>
      <c r="D145" s="203"/>
      <c r="E145" s="203"/>
      <c r="F145" s="201"/>
      <c r="G145" s="203"/>
      <c r="H145" s="203"/>
    </row>
    <row r="146" spans="1:8" ht="18.75" x14ac:dyDescent="0.25">
      <c r="A146" s="203"/>
      <c r="B146" s="203"/>
      <c r="C146" s="203"/>
      <c r="D146" s="203"/>
      <c r="E146" s="203"/>
      <c r="F146" s="201"/>
      <c r="G146" s="203"/>
      <c r="H146" s="203"/>
    </row>
    <row r="147" spans="1:8" ht="18.75" x14ac:dyDescent="0.25">
      <c r="A147" s="203"/>
      <c r="B147" s="203"/>
      <c r="C147" s="203"/>
      <c r="D147" s="203"/>
      <c r="E147" s="203"/>
      <c r="F147" s="201"/>
      <c r="G147" s="203"/>
      <c r="H147" s="203"/>
    </row>
    <row r="148" spans="1:8" ht="18.75" x14ac:dyDescent="0.25">
      <c r="A148" s="203"/>
      <c r="B148" s="203"/>
      <c r="C148" s="203"/>
      <c r="D148" s="203"/>
      <c r="E148" s="203"/>
      <c r="F148" s="201"/>
      <c r="G148" s="203"/>
      <c r="H148" s="203"/>
    </row>
    <row r="149" spans="1:8" ht="18.75" x14ac:dyDescent="0.25">
      <c r="A149" s="203"/>
      <c r="B149" s="203"/>
      <c r="C149" s="203"/>
      <c r="D149" s="203"/>
      <c r="E149" s="203"/>
      <c r="F149" s="201"/>
      <c r="G149" s="203"/>
      <c r="H149" s="203"/>
    </row>
    <row r="150" spans="1:8" ht="18.75" x14ac:dyDescent="0.25">
      <c r="A150" s="203"/>
      <c r="B150" s="203"/>
      <c r="C150" s="203"/>
      <c r="D150" s="203"/>
      <c r="E150" s="203"/>
      <c r="F150" s="201"/>
      <c r="G150" s="203"/>
      <c r="H150" s="203"/>
    </row>
    <row r="151" spans="1:8" ht="18.75" x14ac:dyDescent="0.25">
      <c r="A151" s="203"/>
      <c r="B151" s="203"/>
      <c r="C151" s="203"/>
      <c r="D151" s="203"/>
      <c r="E151" s="203"/>
      <c r="F151" s="201"/>
      <c r="G151" s="203"/>
      <c r="H151" s="203"/>
    </row>
    <row r="152" spans="1:8" ht="18.75" x14ac:dyDescent="0.25">
      <c r="A152" s="203"/>
      <c r="B152" s="203"/>
      <c r="C152" s="203"/>
      <c r="D152" s="203"/>
      <c r="E152" s="203"/>
      <c r="F152" s="201"/>
      <c r="G152" s="203"/>
      <c r="H152" s="203"/>
    </row>
    <row r="153" spans="1:8" ht="18.75" x14ac:dyDescent="0.25">
      <c r="A153" s="203"/>
      <c r="B153" s="203"/>
      <c r="C153" s="203"/>
      <c r="D153" s="203"/>
      <c r="E153" s="203"/>
      <c r="F153" s="201"/>
      <c r="G153" s="203"/>
      <c r="H153" s="20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D36:E36"/>
    <mergeCell ref="F36:G36"/>
    <mergeCell ref="A1:H7"/>
    <mergeCell ref="A8:H14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A100:B101"/>
    <mergeCell ref="A46:B47"/>
    <mergeCell ref="C60:C63"/>
    <mergeCell ref="D60:D63"/>
    <mergeCell ref="C64:C67"/>
    <mergeCell ref="D64:D67"/>
    <mergeCell ref="C68:C71"/>
    <mergeCell ref="D68:D71"/>
    <mergeCell ref="A70:B71"/>
    <mergeCell ref="G142:H142"/>
    <mergeCell ref="C76:D76"/>
    <mergeCell ref="C83:H83"/>
    <mergeCell ref="C85:H85"/>
    <mergeCell ref="C86:H86"/>
    <mergeCell ref="F90:G90"/>
    <mergeCell ref="B143:C143"/>
    <mergeCell ref="B144:C144"/>
    <mergeCell ref="A120:B121"/>
    <mergeCell ref="C123:D123"/>
    <mergeCell ref="A137:B138"/>
    <mergeCell ref="C140:D140"/>
    <mergeCell ref="B142:C142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Pantoprazole-Acid Stage</vt:lpstr>
      <vt:lpstr>Pantoprazole Buffer Stage</vt:lpstr>
      <vt:lpstr>'Pantoprazole Buffer Stage'!Print_Area</vt:lpstr>
      <vt:lpstr>'Pantoprazole-Acid Stage'!Print_Area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2016-06-28T11:24:19Z</cp:lastPrinted>
  <dcterms:created xsi:type="dcterms:W3CDTF">2005-07-05T10:19:27Z</dcterms:created>
  <dcterms:modified xsi:type="dcterms:W3CDTF">2016-07-21T12:42:16Z</dcterms:modified>
</cp:coreProperties>
</file>