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7620" activeTab="2"/>
  </bookViews>
  <sheets>
    <sheet name="SST" sheetId="1" r:id="rId1"/>
    <sheet name="Uniformity" sheetId="2" r:id="rId2"/>
    <sheet name="Rosuvastatin" sheetId="3" r:id="rId3"/>
    <sheet name="Rosuvastatin 4" sheetId="7" r:id="rId4"/>
    <sheet name="Sheet1" sheetId="8" r:id="rId5"/>
  </sheets>
  <definedNames>
    <definedName name="_xlnm.Print_Area" localSheetId="2">Rosuvastatin!$A$1:$G$134</definedName>
    <definedName name="_xlnm.Print_Area" localSheetId="3">'Rosuvastatin 4'!$A$1:$H$124</definedName>
    <definedName name="_xlnm.Print_Area" localSheetId="0">SST!$A$1:$E$61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83" i="3" l="1"/>
  <c r="D47" i="3"/>
  <c r="E55" i="3"/>
  <c r="G42" i="7"/>
  <c r="F115" i="7"/>
  <c r="B67" i="3" l="1"/>
  <c r="B31" i="1"/>
  <c r="B30" i="1"/>
  <c r="B87" i="7"/>
  <c r="H70" i="7"/>
  <c r="H69" i="7"/>
  <c r="H68" i="7"/>
  <c r="H66" i="7"/>
  <c r="H65" i="7"/>
  <c r="H64" i="7"/>
  <c r="H62" i="7"/>
  <c r="H61" i="7"/>
  <c r="H60" i="7"/>
  <c r="D52" i="7"/>
  <c r="D50" i="7"/>
  <c r="D49" i="7"/>
  <c r="F46" i="7"/>
  <c r="D45" i="7"/>
  <c r="E38" i="7"/>
  <c r="E42" i="7"/>
  <c r="F44" i="7"/>
  <c r="D44" i="7"/>
  <c r="B21" i="1"/>
  <c r="I36" i="8" l="1"/>
  <c r="C120" i="7"/>
  <c r="B116" i="7"/>
  <c r="D100" i="7" s="1"/>
  <c r="D101" i="7" s="1"/>
  <c r="B98" i="7"/>
  <c r="D97" i="7"/>
  <c r="F95" i="7"/>
  <c r="D95" i="7"/>
  <c r="F97" i="7"/>
  <c r="B81" i="7"/>
  <c r="B83" i="7" s="1"/>
  <c r="B80" i="7"/>
  <c r="B79" i="7"/>
  <c r="C76" i="7"/>
  <c r="B68" i="7"/>
  <c r="C56" i="7"/>
  <c r="B55" i="7"/>
  <c r="B45" i="7"/>
  <c r="D48" i="7" s="1"/>
  <c r="F42" i="7"/>
  <c r="D42" i="7"/>
  <c r="B30" i="7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F126" i="3" s="1"/>
  <c r="E117" i="3"/>
  <c r="D109" i="3"/>
  <c r="D110" i="3" s="1"/>
  <c r="D111" i="3" s="1"/>
  <c r="B107" i="3"/>
  <c r="F104" i="3"/>
  <c r="D104" i="3"/>
  <c r="G103" i="3"/>
  <c r="E103" i="3"/>
  <c r="G102" i="3"/>
  <c r="E102" i="3"/>
  <c r="G101" i="3"/>
  <c r="G104" i="3" s="1"/>
  <c r="E101" i="3"/>
  <c r="D112" i="3" s="1"/>
  <c r="D113" i="3" s="1"/>
  <c r="G100" i="3"/>
  <c r="E100" i="3"/>
  <c r="D114" i="3" s="1"/>
  <c r="B96" i="3"/>
  <c r="F106" i="3" s="1"/>
  <c r="F107" i="3" s="1"/>
  <c r="F108" i="3" s="1"/>
  <c r="B91" i="3"/>
  <c r="B90" i="3"/>
  <c r="B89" i="3"/>
  <c r="C74" i="3"/>
  <c r="C56" i="3"/>
  <c r="B55" i="3"/>
  <c r="B45" i="3"/>
  <c r="D48" i="3" s="1"/>
  <c r="F42" i="3"/>
  <c r="D42" i="3"/>
  <c r="G41" i="3"/>
  <c r="E41" i="3"/>
  <c r="D44" i="3"/>
  <c r="D45" i="3" s="1"/>
  <c r="B30" i="3"/>
  <c r="C50" i="2"/>
  <c r="D49" i="2"/>
  <c r="B49" i="2"/>
  <c r="C46" i="2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32" i="1"/>
  <c r="E30" i="1"/>
  <c r="D30" i="1"/>
  <c r="C30" i="1"/>
  <c r="E40" i="7" l="1"/>
  <c r="F98" i="7"/>
  <c r="F99" i="7" s="1"/>
  <c r="I92" i="7"/>
  <c r="D102" i="7"/>
  <c r="I39" i="7"/>
  <c r="D49" i="3"/>
  <c r="E39" i="3"/>
  <c r="E40" i="3"/>
  <c r="E38" i="3"/>
  <c r="D46" i="3"/>
  <c r="B57" i="7"/>
  <c r="B57" i="3"/>
  <c r="C49" i="2"/>
  <c r="D43" i="2"/>
  <c r="D39" i="2"/>
  <c r="D35" i="2"/>
  <c r="D31" i="2"/>
  <c r="D27" i="2"/>
  <c r="D50" i="2"/>
  <c r="F44" i="3"/>
  <c r="F45" i="3" s="1"/>
  <c r="F46" i="3" s="1"/>
  <c r="B69" i="7"/>
  <c r="G91" i="7"/>
  <c r="D98" i="7"/>
  <c r="D106" i="3"/>
  <c r="D107" i="3" s="1"/>
  <c r="D108" i="3" s="1"/>
  <c r="E104" i="3"/>
  <c r="F124" i="3"/>
  <c r="F45" i="7"/>
  <c r="G38" i="7" s="1"/>
  <c r="G92" i="7"/>
  <c r="G39" i="7"/>
  <c r="E41" i="7"/>
  <c r="G94" i="7"/>
  <c r="D46" i="7" l="1"/>
  <c r="E39" i="7"/>
  <c r="G93" i="7"/>
  <c r="G95" i="7" s="1"/>
  <c r="G39" i="3"/>
  <c r="G38" i="3"/>
  <c r="G40" i="3"/>
  <c r="E42" i="3"/>
  <c r="G40" i="7"/>
  <c r="D99" i="7"/>
  <c r="E92" i="7"/>
  <c r="E93" i="7"/>
  <c r="E91" i="7"/>
  <c r="F125" i="3"/>
  <c r="G129" i="3"/>
  <c r="G41" i="7"/>
  <c r="E94" i="7"/>
  <c r="D52" i="3" l="1"/>
  <c r="G42" i="3"/>
  <c r="D50" i="3"/>
  <c r="E59" i="3" s="1"/>
  <c r="G68" i="7"/>
  <c r="G71" i="7"/>
  <c r="H71" i="7" s="1"/>
  <c r="G69" i="7"/>
  <c r="G66" i="7"/>
  <c r="G64" i="7"/>
  <c r="G62" i="7"/>
  <c r="G60" i="7"/>
  <c r="D51" i="7"/>
  <c r="G70" i="7"/>
  <c r="G67" i="7"/>
  <c r="H67" i="7" s="1"/>
  <c r="G65" i="7"/>
  <c r="G63" i="7"/>
  <c r="H63" i="7" s="1"/>
  <c r="G61" i="7"/>
  <c r="E95" i="7"/>
  <c r="D105" i="7"/>
  <c r="D103" i="7"/>
  <c r="D51" i="3" l="1"/>
  <c r="E61" i="3"/>
  <c r="E66" i="3"/>
  <c r="E65" i="3"/>
  <c r="E63" i="3"/>
  <c r="E68" i="3"/>
  <c r="E64" i="3"/>
  <c r="E60" i="3"/>
  <c r="G60" i="3" s="1"/>
  <c r="E67" i="3"/>
  <c r="E62" i="3"/>
  <c r="G74" i="7"/>
  <c r="G72" i="7"/>
  <c r="G73" i="7" s="1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G59" i="3" l="1"/>
  <c r="E72" i="3"/>
  <c r="E70" i="3"/>
  <c r="F60" i="3" s="1"/>
  <c r="E71" i="3"/>
  <c r="G65" i="3"/>
  <c r="G62" i="3"/>
  <c r="F62" i="3"/>
  <c r="G64" i="3"/>
  <c r="G66" i="3"/>
  <c r="G67" i="3"/>
  <c r="F67" i="3"/>
  <c r="G68" i="3"/>
  <c r="F68" i="3"/>
  <c r="G61" i="3"/>
  <c r="F61" i="3"/>
  <c r="G63" i="3"/>
  <c r="H74" i="7"/>
  <c r="H72" i="7"/>
  <c r="E115" i="7"/>
  <c r="E116" i="7" s="1"/>
  <c r="E117" i="7"/>
  <c r="F108" i="7"/>
  <c r="F63" i="3" l="1"/>
  <c r="F66" i="3"/>
  <c r="G72" i="3"/>
  <c r="G70" i="3"/>
  <c r="F64" i="3"/>
  <c r="F65" i="3"/>
  <c r="F59" i="3"/>
  <c r="F70" i="3" s="1"/>
  <c r="F71" i="3" s="1"/>
  <c r="C81" i="3"/>
  <c r="F117" i="7"/>
  <c r="G76" i="7"/>
  <c r="H73" i="7"/>
  <c r="F72" i="3" l="1"/>
  <c r="G71" i="3"/>
  <c r="C82" i="3"/>
  <c r="G74" i="3"/>
  <c r="C79" i="3"/>
  <c r="G120" i="7"/>
  <c r="F116" i="7"/>
</calcChain>
</file>

<file path=xl/sharedStrings.xml><?xml version="1.0" encoding="utf-8"?>
<sst xmlns="http://schemas.openxmlformats.org/spreadsheetml/2006/main" count="393" uniqueCount="153">
  <si>
    <t>HPLC System Suitability Report</t>
  </si>
  <si>
    <t>Analysis Data</t>
  </si>
  <si>
    <t>Assay</t>
  </si>
  <si>
    <t>Sample(s)</t>
  </si>
  <si>
    <t>Reference Substance:</t>
  </si>
  <si>
    <t>MYDAWA ROSUVASTATIN 10 MG TABLETS</t>
  </si>
  <si>
    <t>% age Purity:</t>
  </si>
  <si>
    <t>NDQD2016061210</t>
  </si>
  <si>
    <t>Weight (mg):</t>
  </si>
  <si>
    <t>Rosuvastatin calcium 10mg</t>
  </si>
  <si>
    <t>Standard Conc (mg/mL):</t>
  </si>
  <si>
    <t>Each tablet contains Rosuvastatin calcium 10mg</t>
  </si>
  <si>
    <t>2016-06-23 14:47:08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</si>
  <si>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</si>
  <si>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</si>
  <si>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</si>
  <si>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</si>
  <si>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</si>
  <si>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</si>
  <si>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</si>
  <si>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</si>
  <si>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</si>
  <si>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</si>
  <si>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</si>
  <si>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</si>
  <si>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</si>
  <si>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</si>
  <si>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</si>
  <si>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</si>
  <si>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</si>
  <si>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</si>
  <si>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</si>
  <si>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</si>
  <si>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</si>
  <si>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</si>
  <si>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</si>
  <si>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</si>
  <si>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</si>
  <si>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</si>
  <si>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</si>
  <si>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</si>
  <si>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</si>
  <si>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</si>
  <si>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</si>
  <si>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</si>
  <si>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</si>
  <si>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</si>
  <si>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</si>
  <si>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</si>
  <si>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</si>
  <si>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</si>
  <si>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</si>
  <si>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</si>
  <si>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</si>
  <si>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</si>
  <si>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</si>
  <si>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</si>
  <si>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</si>
  <si>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</si>
  <si>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</si>
  <si>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</si>
  <si>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</si>
  <si>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</si>
  <si>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</si>
  <si>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</si>
  <si>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</si>
  <si>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</si>
  <si>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</si>
  <si>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</si>
  <si>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</si>
  <si>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</si>
  <si>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</si>
  <si>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</si>
  <si>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</si>
  <si>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</si>
  <si>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</si>
  <si>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</si>
  <si>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</si>
  <si>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</si>
  <si>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</si>
  <si>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</si>
  <si>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</si>
  <si>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</si>
  <si>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</si>
  <si>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</si>
  <si>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</si>
  <si>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</si>
  <si>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</si>
  <si>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</si>
  <si>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</si>
  <si>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</si>
  <si>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</si>
  <si>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</si>
  <si>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</si>
  <si>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</si>
  <si>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</si>
  <si>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</si>
  <si>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</si>
  <si>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</si>
  <si>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</si>
  <si>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</si>
  <si>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</si>
  <si>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</si>
  <si>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</si>
  <si>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</si>
  <si>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</si>
  <si>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</si>
  <si>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</si>
  <si>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</si>
  <si>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</si>
  <si>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</si>
  <si>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</si>
  <si>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</si>
  <si>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</si>
  <si>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</si>
  <si>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</si>
  <si>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</si>
  <si>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</si>
  <si>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</si>
  <si>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</si>
  <si>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</si>
  <si>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</si>
  <si>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</si>
  <si>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</si>
  <si>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</si>
  <si>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</si>
  <si>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</si>
  <si>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</si>
  <si>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</si>
  <si>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</si>
  <si>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</si>
  <si>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</si>
  <si>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</si>
  <si>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</si>
  <si>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</si>
  <si>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</si>
  <si>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</si>
  <si>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</si>
  <si>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</si>
  <si>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</si>
  <si>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</si>
  <si>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</si>
  <si>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</si>
  <si>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WRS R1-2</t>
  </si>
  <si>
    <t>ROSUVASTATIN</t>
  </si>
  <si>
    <t>MYDAWA ROSUVASTATIN 10 mg TABLETS</t>
  </si>
  <si>
    <t>Rosuvastatin (as calcium) 10 mg</t>
  </si>
  <si>
    <t>Each tablet contains Rosuvastatin (as calcium) 10 mg</t>
  </si>
  <si>
    <t>ROSUVASTATIN CALCIUM</t>
  </si>
  <si>
    <t>Rosuvastatin (as calcium)</t>
  </si>
  <si>
    <t>Average Tablet Weight (mg):</t>
  </si>
  <si>
    <t>Same as Assay</t>
  </si>
  <si>
    <t>Rosuvastatin 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</si>
</sst>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b/>
      <sz val="11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1" fillId="3" borderId="0" xfId="0" applyFont="1" applyFill="1" applyProtection="1"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5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31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0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1" fillId="2" borderId="25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0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61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62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63" xfId="0" applyFont="1" applyFill="1" applyBorder="1" applyAlignment="1">
      <alignment horizontal="right"/>
    </xf>
    <xf numFmtId="0" fontId="14" fillId="3" borderId="54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2" fontId="11" fillId="6" borderId="4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166" fontId="11" fillId="6" borderId="4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4" fillId="3" borderId="32" xfId="0" applyNumberFormat="1" applyFont="1" applyFill="1" applyBorder="1" applyAlignment="1" applyProtection="1">
      <alignment horizontal="center"/>
      <protection locked="0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64" xfId="0" applyNumberFormat="1" applyFont="1" applyFill="1" applyBorder="1" applyAlignment="1">
      <alignment horizontal="center"/>
    </xf>
    <xf numFmtId="166" fontId="11" fillId="2" borderId="27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4" fillId="7" borderId="49" xfId="0" applyNumberFormat="1" applyFont="1" applyFill="1" applyBorder="1" applyAlignment="1">
      <alignment horizontal="center"/>
    </xf>
    <xf numFmtId="0" fontId="13" fillId="2" borderId="0" xfId="0" applyFont="1" applyFill="1"/>
    <xf numFmtId="174" fontId="7" fillId="3" borderId="3" xfId="0" applyNumberFormat="1" applyFont="1" applyFill="1" applyBorder="1" applyAlignment="1" applyProtection="1">
      <alignment horizontal="center"/>
      <protection locked="0"/>
    </xf>
    <xf numFmtId="174" fontId="7" fillId="3" borderId="4" xfId="0" applyNumberFormat="1" applyFont="1" applyFill="1" applyBorder="1" applyAlignment="1" applyProtection="1">
      <alignment horizontal="center"/>
      <protection locked="0"/>
    </xf>
    <xf numFmtId="174" fontId="7" fillId="3" borderId="5" xfId="0" applyNumberFormat="1" applyFont="1" applyFill="1" applyBorder="1" applyAlignment="1" applyProtection="1">
      <alignment horizontal="center"/>
      <protection locked="0"/>
    </xf>
    <xf numFmtId="2" fontId="14" fillId="3" borderId="16" xfId="0" applyNumberFormat="1" applyFont="1" applyFill="1" applyBorder="1" applyAlignment="1" applyProtection="1">
      <alignment horizontal="center"/>
      <protection locked="0"/>
    </xf>
    <xf numFmtId="0" fontId="14" fillId="3" borderId="0" xfId="0" applyFont="1" applyFill="1" applyAlignment="1" applyProtection="1">
      <protection locked="0"/>
    </xf>
    <xf numFmtId="170" fontId="14" fillId="7" borderId="33" xfId="0" applyNumberFormat="1" applyFont="1" applyFill="1" applyBorder="1" applyAlignment="1">
      <alignment horizontal="center"/>
    </xf>
    <xf numFmtId="166" fontId="13" fillId="2" borderId="4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/>
    </xf>
    <xf numFmtId="170" fontId="11" fillId="2" borderId="0" xfId="0" applyNumberFormat="1" applyFont="1" applyFill="1"/>
    <xf numFmtId="1" fontId="12" fillId="5" borderId="50" xfId="0" applyNumberFormat="1" applyFont="1" applyFill="1" applyBorder="1" applyAlignment="1">
      <alignment horizontal="center"/>
    </xf>
    <xf numFmtId="1" fontId="14" fillId="5" borderId="5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3" borderId="27" xfId="0" applyFont="1" applyFill="1" applyBorder="1" applyAlignment="1" applyProtection="1">
      <alignment horizontal="center" vertical="center"/>
      <protection locked="0"/>
    </xf>
    <xf numFmtId="0" fontId="25" fillId="3" borderId="52" xfId="0" applyFont="1" applyFill="1" applyBorder="1" applyAlignment="1" applyProtection="1">
      <alignment horizontal="center" vertical="center"/>
      <protection locked="0"/>
    </xf>
    <xf numFmtId="0" fontId="25" fillId="3" borderId="65" xfId="0" applyFont="1" applyFill="1" applyBorder="1" applyAlignment="1" applyProtection="1">
      <alignment horizontal="center" vertical="center"/>
      <protection locked="0"/>
    </xf>
    <xf numFmtId="0" fontId="25" fillId="3" borderId="32" xfId="0" applyFont="1" applyFill="1" applyBorder="1" applyAlignment="1" applyProtection="1">
      <alignment horizontal="center" vertical="center"/>
      <protection locked="0"/>
    </xf>
    <xf numFmtId="0" fontId="25" fillId="3" borderId="0" xfId="0" applyFont="1" applyFill="1" applyBorder="1" applyAlignment="1" applyProtection="1">
      <alignment horizontal="center" vertical="center"/>
      <protection locked="0"/>
    </xf>
    <xf numFmtId="0" fontId="25" fillId="3" borderId="6" xfId="0" applyFont="1" applyFill="1" applyBorder="1" applyAlignment="1" applyProtection="1">
      <alignment horizontal="center" vertical="center"/>
      <protection locked="0"/>
    </xf>
    <xf numFmtId="0" fontId="25" fillId="3" borderId="35" xfId="0" applyFont="1" applyFill="1" applyBorder="1" applyAlignment="1" applyProtection="1">
      <alignment horizontal="center" vertical="center"/>
      <protection locked="0"/>
    </xf>
    <xf numFmtId="0" fontId="25" fillId="3" borderId="7" xfId="0" applyFont="1" applyFill="1" applyBorder="1" applyAlignment="1" applyProtection="1">
      <alignment horizontal="center" vertical="center"/>
      <protection locked="0"/>
    </xf>
    <xf numFmtId="0" fontId="25" fillId="3" borderId="8" xfId="0" applyFont="1" applyFill="1" applyBorder="1" applyAlignment="1" applyProtection="1">
      <alignment horizontal="center" vertic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7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H46" sqref="H4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145</v>
      </c>
      <c r="D17" s="9"/>
      <c r="E17" s="10"/>
    </row>
    <row r="18" spans="1:6" ht="16.5" customHeight="1" x14ac:dyDescent="0.3">
      <c r="A18" s="11" t="s">
        <v>4</v>
      </c>
      <c r="B18" s="463" t="s">
        <v>152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99.29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B20/50*5/50</f>
        <v>5.2680000000000005E-2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36441372</v>
      </c>
      <c r="C24" s="18">
        <v>11121.7</v>
      </c>
      <c r="D24" s="455">
        <v>1.1000000000000001</v>
      </c>
      <c r="E24" s="456">
        <v>8.1999999999999993</v>
      </c>
    </row>
    <row r="25" spans="1:6" ht="16.5" customHeight="1" x14ac:dyDescent="0.3">
      <c r="A25" s="17">
        <v>2</v>
      </c>
      <c r="B25" s="18">
        <v>36974926</v>
      </c>
      <c r="C25" s="18">
        <v>11000.5</v>
      </c>
      <c r="D25" s="455">
        <v>1</v>
      </c>
      <c r="E25" s="455">
        <v>8.1999999999999993</v>
      </c>
    </row>
    <row r="26" spans="1:6" ht="16.5" customHeight="1" x14ac:dyDescent="0.3">
      <c r="A26" s="17">
        <v>3</v>
      </c>
      <c r="B26" s="18">
        <v>37053207</v>
      </c>
      <c r="C26" s="18">
        <v>11067.1</v>
      </c>
      <c r="D26" s="455">
        <v>1</v>
      </c>
      <c r="E26" s="455">
        <v>8.1999999999999993</v>
      </c>
    </row>
    <row r="27" spans="1:6" ht="16.5" customHeight="1" x14ac:dyDescent="0.3">
      <c r="A27" s="17">
        <v>4</v>
      </c>
      <c r="B27" s="18">
        <v>37042452</v>
      </c>
      <c r="C27" s="18">
        <v>11071.9</v>
      </c>
      <c r="D27" s="455">
        <v>1.1000000000000001</v>
      </c>
      <c r="E27" s="455">
        <v>8.1999999999999993</v>
      </c>
    </row>
    <row r="28" spans="1:6" ht="16.5" customHeight="1" x14ac:dyDescent="0.3">
      <c r="A28" s="17">
        <v>5</v>
      </c>
      <c r="B28" s="18">
        <v>36985926</v>
      </c>
      <c r="C28" s="18">
        <v>11106.3</v>
      </c>
      <c r="D28" s="455">
        <v>1</v>
      </c>
      <c r="E28" s="455">
        <v>8.1999999999999993</v>
      </c>
    </row>
    <row r="29" spans="1:6" ht="16.5" customHeight="1" x14ac:dyDescent="0.3">
      <c r="A29" s="17">
        <v>6</v>
      </c>
      <c r="B29" s="19">
        <v>36903305</v>
      </c>
      <c r="C29" s="19">
        <v>11132.1</v>
      </c>
      <c r="D29" s="457">
        <v>1.1000000000000001</v>
      </c>
      <c r="E29" s="457">
        <v>8.1999999999999993</v>
      </c>
    </row>
    <row r="30" spans="1:6" ht="16.5" customHeight="1" x14ac:dyDescent="0.3">
      <c r="A30" s="20" t="s">
        <v>18</v>
      </c>
      <c r="B30" s="21">
        <f>AVERAGE(B24:B29)</f>
        <v>36900198</v>
      </c>
      <c r="C30" s="22">
        <f>AVERAGE(C24:C29)</f>
        <v>11083.266666666668</v>
      </c>
      <c r="D30" s="23">
        <f>AVERAGE(D24:D29)</f>
        <v>1.05</v>
      </c>
      <c r="E30" s="23">
        <f>AVERAGE(E24:E29)</f>
        <v>8.2000000000000011</v>
      </c>
    </row>
    <row r="31" spans="1:6" ht="16.5" customHeight="1" x14ac:dyDescent="0.3">
      <c r="A31" s="24" t="s">
        <v>19</v>
      </c>
      <c r="B31" s="25">
        <f>(STDEV(B24:B29)/B30)</f>
        <v>6.2637351077609923E-3</v>
      </c>
      <c r="C31" s="26"/>
      <c r="D31" s="26"/>
      <c r="E31" s="27"/>
      <c r="F31" s="2"/>
    </row>
    <row r="32" spans="1:6" s="2" customFormat="1" ht="16.5" customHeight="1" x14ac:dyDescent="0.3">
      <c r="A32" s="28" t="s">
        <v>20</v>
      </c>
      <c r="B32" s="29">
        <f>COUNT(B24:B29)</f>
        <v>6</v>
      </c>
      <c r="C32" s="30"/>
      <c r="D32" s="31"/>
      <c r="E32" s="32"/>
    </row>
    <row r="33" spans="1:6" s="2" customFormat="1" ht="15.75" customHeight="1" x14ac:dyDescent="0.3">
      <c r="A33" s="10"/>
      <c r="B33" s="10"/>
      <c r="C33" s="10"/>
      <c r="D33" s="10"/>
      <c r="E33" s="33"/>
    </row>
    <row r="34" spans="1:6" s="2" customFormat="1" ht="16.5" customHeight="1" x14ac:dyDescent="0.3">
      <c r="A34" s="11" t="s">
        <v>21</v>
      </c>
      <c r="B34" s="34" t="s">
        <v>22</v>
      </c>
      <c r="C34" s="35"/>
      <c r="D34" s="35"/>
      <c r="E34" s="36"/>
    </row>
    <row r="35" spans="1:6" ht="16.5" customHeight="1" x14ac:dyDescent="0.3">
      <c r="A35" s="11"/>
      <c r="B35" s="34" t="s">
        <v>23</v>
      </c>
      <c r="C35" s="35"/>
      <c r="D35" s="35"/>
      <c r="E35" s="36"/>
      <c r="F35" s="2"/>
    </row>
    <row r="36" spans="1:6" ht="16.5" customHeight="1" x14ac:dyDescent="0.3">
      <c r="A36" s="11"/>
      <c r="B36" s="37" t="s">
        <v>24</v>
      </c>
      <c r="C36" s="35"/>
      <c r="D36" s="35"/>
      <c r="E36" s="35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469" t="s">
        <v>151</v>
      </c>
      <c r="C45" s="470"/>
      <c r="D45" s="470"/>
      <c r="E45" s="471"/>
    </row>
    <row r="46" spans="1:6" ht="16.5" customHeight="1" x14ac:dyDescent="0.3">
      <c r="A46" s="17">
        <v>2</v>
      </c>
      <c r="B46" s="472"/>
      <c r="C46" s="473"/>
      <c r="D46" s="473"/>
      <c r="E46" s="474"/>
    </row>
    <row r="47" spans="1:6" ht="16.5" customHeight="1" x14ac:dyDescent="0.3">
      <c r="A47" s="17">
        <v>3</v>
      </c>
      <c r="B47" s="472"/>
      <c r="C47" s="473"/>
      <c r="D47" s="473"/>
      <c r="E47" s="474"/>
    </row>
    <row r="48" spans="1:6" ht="16.5" customHeight="1" x14ac:dyDescent="0.3">
      <c r="A48" s="17">
        <v>4</v>
      </c>
      <c r="B48" s="472"/>
      <c r="C48" s="473"/>
      <c r="D48" s="473"/>
      <c r="E48" s="474"/>
    </row>
    <row r="49" spans="1:7" ht="16.5" customHeight="1" x14ac:dyDescent="0.3">
      <c r="A49" s="17">
        <v>5</v>
      </c>
      <c r="B49" s="472"/>
      <c r="C49" s="473"/>
      <c r="D49" s="473"/>
      <c r="E49" s="474"/>
    </row>
    <row r="50" spans="1:7" ht="16.5" customHeight="1" x14ac:dyDescent="0.3">
      <c r="A50" s="17">
        <v>6</v>
      </c>
      <c r="B50" s="475"/>
      <c r="C50" s="476"/>
      <c r="D50" s="476"/>
      <c r="E50" s="477"/>
    </row>
    <row r="51" spans="1:7" ht="16.5" customHeight="1" x14ac:dyDescent="0.3">
      <c r="A51" s="20" t="s">
        <v>18</v>
      </c>
      <c r="B51" s="21"/>
      <c r="C51" s="22"/>
      <c r="D51" s="23"/>
      <c r="E51" s="23"/>
    </row>
    <row r="52" spans="1:7" ht="16.5" customHeight="1" x14ac:dyDescent="0.3">
      <c r="A52" s="24" t="s">
        <v>19</v>
      </c>
      <c r="B52" s="25"/>
      <c r="C52" s="26"/>
      <c r="D52" s="26"/>
      <c r="E52" s="27"/>
      <c r="F52" s="2"/>
    </row>
    <row r="53" spans="1:7" s="2" customFormat="1" ht="16.5" customHeight="1" x14ac:dyDescent="0.3">
      <c r="A53" s="28" t="s">
        <v>20</v>
      </c>
      <c r="B53" s="29"/>
      <c r="C53" s="30"/>
      <c r="D53" s="31"/>
      <c r="E53" s="32"/>
    </row>
    <row r="54" spans="1:7" s="2" customFormat="1" ht="15.75" customHeight="1" x14ac:dyDescent="0.3">
      <c r="A54" s="10"/>
      <c r="B54" s="10"/>
      <c r="C54" s="10"/>
      <c r="D54" s="10"/>
      <c r="E54" s="33"/>
    </row>
    <row r="55" spans="1:7" s="2" customFormat="1" ht="16.5" customHeight="1" x14ac:dyDescent="0.3">
      <c r="A55" s="11" t="s">
        <v>21</v>
      </c>
      <c r="B55" s="34" t="s">
        <v>22</v>
      </c>
      <c r="C55" s="35"/>
      <c r="D55" s="35"/>
      <c r="E55" s="36"/>
    </row>
    <row r="56" spans="1:7" ht="16.5" customHeight="1" x14ac:dyDescent="0.3">
      <c r="A56" s="11"/>
      <c r="B56" s="34" t="s">
        <v>23</v>
      </c>
      <c r="C56" s="35"/>
      <c r="D56" s="35"/>
      <c r="E56" s="36"/>
      <c r="F56" s="2"/>
    </row>
    <row r="57" spans="1:7" ht="16.5" customHeight="1" x14ac:dyDescent="0.3">
      <c r="A57" s="11"/>
      <c r="B57" s="37" t="s">
        <v>24</v>
      </c>
      <c r="C57" s="35"/>
      <c r="D57" s="36"/>
      <c r="E57" s="35"/>
    </row>
    <row r="58" spans="1:7" ht="14.25" customHeight="1" thickBot="1" x14ac:dyDescent="0.35">
      <c r="A58" s="38"/>
      <c r="B58" s="39"/>
      <c r="D58" s="40"/>
      <c r="F58" s="41"/>
      <c r="G58" s="41"/>
    </row>
    <row r="59" spans="1:7" ht="15" customHeight="1" x14ac:dyDescent="0.3">
      <c r="B59" s="468" t="s">
        <v>26</v>
      </c>
      <c r="C59" s="468"/>
      <c r="D59" s="42" t="s">
        <v>27</v>
      </c>
      <c r="E59" s="42" t="s">
        <v>28</v>
      </c>
      <c r="F59" s="41"/>
    </row>
    <row r="60" spans="1:7" ht="15" customHeight="1" x14ac:dyDescent="0.3">
      <c r="A60" s="462" t="s">
        <v>29</v>
      </c>
      <c r="B60" s="43"/>
      <c r="C60" s="43"/>
      <c r="D60" s="43"/>
      <c r="E60" s="44"/>
      <c r="F60" s="2"/>
    </row>
    <row r="61" spans="1:7" ht="27.6" customHeight="1" x14ac:dyDescent="0.3">
      <c r="A61" s="462" t="s">
        <v>30</v>
      </c>
      <c r="B61" s="45"/>
      <c r="C61" s="45"/>
      <c r="D61" s="45"/>
      <c r="E61" s="46"/>
      <c r="F61" s="2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70" orientation="portrait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14" sqref="C1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1" t="s">
        <v>31</v>
      </c>
      <c r="B11" s="482"/>
      <c r="C11" s="482"/>
      <c r="D11" s="482"/>
      <c r="E11" s="482"/>
      <c r="F11" s="483"/>
      <c r="G11" s="86"/>
    </row>
    <row r="12" spans="1:7" ht="16.5" customHeight="1" x14ac:dyDescent="0.3">
      <c r="A12" s="480" t="s">
        <v>32</v>
      </c>
      <c r="B12" s="480"/>
      <c r="C12" s="480"/>
      <c r="D12" s="480"/>
      <c r="E12" s="480"/>
      <c r="F12" s="480"/>
      <c r="G12" s="85"/>
    </row>
    <row r="14" spans="1:7" ht="16.5" customHeight="1" x14ac:dyDescent="0.3">
      <c r="A14" s="485" t="s">
        <v>33</v>
      </c>
      <c r="B14" s="485"/>
      <c r="C14" s="55" t="s">
        <v>5</v>
      </c>
    </row>
    <row r="15" spans="1:7" ht="16.5" customHeight="1" x14ac:dyDescent="0.3">
      <c r="A15" s="485" t="s">
        <v>34</v>
      </c>
      <c r="B15" s="485"/>
      <c r="C15" s="55" t="s">
        <v>7</v>
      </c>
    </row>
    <row r="16" spans="1:7" ht="16.5" customHeight="1" x14ac:dyDescent="0.3">
      <c r="A16" s="485" t="s">
        <v>35</v>
      </c>
      <c r="B16" s="485"/>
      <c r="C16" s="55" t="s">
        <v>9</v>
      </c>
    </row>
    <row r="17" spans="1:5" ht="16.5" customHeight="1" x14ac:dyDescent="0.3">
      <c r="A17" s="485" t="s">
        <v>36</v>
      </c>
      <c r="B17" s="485"/>
      <c r="C17" s="55" t="s">
        <v>11</v>
      </c>
    </row>
    <row r="18" spans="1:5" ht="16.5" customHeight="1" x14ac:dyDescent="0.3">
      <c r="A18" s="485" t="s">
        <v>37</v>
      </c>
      <c r="B18" s="485"/>
      <c r="C18" s="92" t="s">
        <v>12</v>
      </c>
    </row>
    <row r="19" spans="1:5" ht="16.5" customHeight="1" x14ac:dyDescent="0.3">
      <c r="A19" s="485" t="s">
        <v>38</v>
      </c>
      <c r="B19" s="485"/>
      <c r="C19" s="92" t="e">
        <f>#REF!</f>
        <v>#REF!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480" t="s">
        <v>1</v>
      </c>
      <c r="B21" s="480"/>
      <c r="C21" s="54" t="s">
        <v>39</v>
      </c>
      <c r="D21" s="61"/>
    </row>
    <row r="22" spans="1:5" ht="15.75" customHeight="1" x14ac:dyDescent="0.3">
      <c r="A22" s="484"/>
      <c r="B22" s="484"/>
      <c r="C22" s="52"/>
      <c r="D22" s="484"/>
      <c r="E22" s="484"/>
    </row>
    <row r="23" spans="1:5" ht="33.75" customHeight="1" x14ac:dyDescent="0.3">
      <c r="C23" s="81" t="s">
        <v>40</v>
      </c>
      <c r="D23" s="80" t="s">
        <v>41</v>
      </c>
      <c r="E23" s="47"/>
    </row>
    <row r="24" spans="1:5" ht="15.75" customHeight="1" x14ac:dyDescent="0.3">
      <c r="C24" s="90">
        <v>178.86</v>
      </c>
      <c r="D24" s="82">
        <f t="shared" ref="D24:D43" si="0">(C24-$C$46)/$C$46</f>
        <v>-8.6767114404559548E-3</v>
      </c>
      <c r="E24" s="48"/>
    </row>
    <row r="25" spans="1:5" ht="15.75" customHeight="1" x14ac:dyDescent="0.3">
      <c r="C25" s="90">
        <v>180.99</v>
      </c>
      <c r="D25" s="83">
        <f t="shared" si="0"/>
        <v>3.1287151760699544E-3</v>
      </c>
      <c r="E25" s="48"/>
    </row>
    <row r="26" spans="1:5" ht="15.75" customHeight="1" x14ac:dyDescent="0.3">
      <c r="C26" s="90">
        <v>183.05</v>
      </c>
      <c r="D26" s="83">
        <f t="shared" si="0"/>
        <v>1.4546170025855613E-2</v>
      </c>
      <c r="E26" s="48"/>
    </row>
    <row r="27" spans="1:5" ht="15.75" customHeight="1" x14ac:dyDescent="0.3">
      <c r="C27" s="90">
        <v>177.77</v>
      </c>
      <c r="D27" s="83">
        <f t="shared" si="0"/>
        <v>-1.471798609398333E-2</v>
      </c>
      <c r="E27" s="48"/>
    </row>
    <row r="28" spans="1:5" ht="15.75" customHeight="1" x14ac:dyDescent="0.3">
      <c r="C28" s="90">
        <v>179.69</v>
      </c>
      <c r="D28" s="83">
        <f t="shared" si="0"/>
        <v>-4.0764747776783315E-3</v>
      </c>
      <c r="E28" s="48"/>
    </row>
    <row r="29" spans="1:5" ht="15.75" customHeight="1" x14ac:dyDescent="0.3">
      <c r="C29" s="90">
        <v>176.59</v>
      </c>
      <c r="D29" s="83">
        <f t="shared" si="0"/>
        <v>-2.1258081590462524E-2</v>
      </c>
      <c r="E29" s="48"/>
    </row>
    <row r="30" spans="1:5" ht="15.75" customHeight="1" x14ac:dyDescent="0.3">
      <c r="C30" s="90">
        <v>179.58</v>
      </c>
      <c r="D30" s="83">
        <f t="shared" si="0"/>
        <v>-4.6861446968415607E-3</v>
      </c>
      <c r="E30" s="48"/>
    </row>
    <row r="31" spans="1:5" ht="15.75" customHeight="1" x14ac:dyDescent="0.3">
      <c r="C31" s="90">
        <v>182.74</v>
      </c>
      <c r="D31" s="83">
        <f t="shared" si="0"/>
        <v>1.2828009344577177E-2</v>
      </c>
      <c r="E31" s="48"/>
    </row>
    <row r="32" spans="1:5" ht="15.75" customHeight="1" x14ac:dyDescent="0.3">
      <c r="C32" s="90">
        <v>178.33</v>
      </c>
      <c r="D32" s="83">
        <f t="shared" si="0"/>
        <v>-1.1614211960061006E-2</v>
      </c>
      <c r="E32" s="48"/>
    </row>
    <row r="33" spans="1:7" ht="15.75" customHeight="1" x14ac:dyDescent="0.3">
      <c r="C33" s="90">
        <v>182.58</v>
      </c>
      <c r="D33" s="83">
        <f t="shared" si="0"/>
        <v>1.1941216734885107E-2</v>
      </c>
      <c r="E33" s="48"/>
    </row>
    <row r="34" spans="1:7" ht="15.75" customHeight="1" x14ac:dyDescent="0.3">
      <c r="C34" s="90">
        <v>180.72</v>
      </c>
      <c r="D34" s="83">
        <f t="shared" si="0"/>
        <v>1.6322526472144975E-3</v>
      </c>
      <c r="E34" s="48"/>
    </row>
    <row r="35" spans="1:7" ht="15.75" customHeight="1" x14ac:dyDescent="0.3">
      <c r="C35" s="90">
        <v>181.29</v>
      </c>
      <c r="D35" s="83">
        <f t="shared" si="0"/>
        <v>4.7914513192425269E-3</v>
      </c>
      <c r="E35" s="48"/>
    </row>
    <row r="36" spans="1:7" ht="15.75" customHeight="1" x14ac:dyDescent="0.3">
      <c r="C36" s="90">
        <v>179.56</v>
      </c>
      <c r="D36" s="83">
        <f t="shared" si="0"/>
        <v>-4.7969937730531287E-3</v>
      </c>
      <c r="E36" s="48"/>
    </row>
    <row r="37" spans="1:7" ht="15.75" customHeight="1" x14ac:dyDescent="0.3">
      <c r="C37" s="90">
        <v>181.59</v>
      </c>
      <c r="D37" s="83">
        <f t="shared" si="0"/>
        <v>6.4541874624152564E-3</v>
      </c>
      <c r="E37" s="48"/>
    </row>
    <row r="38" spans="1:7" ht="15.75" customHeight="1" x14ac:dyDescent="0.3">
      <c r="C38" s="90">
        <v>179.92</v>
      </c>
      <c r="D38" s="83">
        <f t="shared" si="0"/>
        <v>-2.8017104012460106E-3</v>
      </c>
      <c r="E38" s="48"/>
    </row>
    <row r="39" spans="1:7" ht="15.75" customHeight="1" x14ac:dyDescent="0.3">
      <c r="C39" s="90">
        <v>180.2</v>
      </c>
      <c r="D39" s="83">
        <f t="shared" si="0"/>
        <v>-1.2498233342848484E-3</v>
      </c>
      <c r="E39" s="48"/>
    </row>
    <row r="40" spans="1:7" ht="15.75" customHeight="1" x14ac:dyDescent="0.3">
      <c r="C40" s="90">
        <v>182.47</v>
      </c>
      <c r="D40" s="83">
        <f t="shared" si="0"/>
        <v>1.1331546815721721E-2</v>
      </c>
      <c r="E40" s="48"/>
    </row>
    <row r="41" spans="1:7" ht="15.75" customHeight="1" x14ac:dyDescent="0.3">
      <c r="C41" s="90">
        <v>178.84</v>
      </c>
      <c r="D41" s="83">
        <f t="shared" si="0"/>
        <v>-8.7875605166675228E-3</v>
      </c>
      <c r="E41" s="48"/>
    </row>
    <row r="42" spans="1:7" ht="15.75" customHeight="1" x14ac:dyDescent="0.3">
      <c r="C42" s="90">
        <v>182.14</v>
      </c>
      <c r="D42" s="83">
        <f t="shared" si="0"/>
        <v>9.5025370582317182E-3</v>
      </c>
      <c r="E42" s="48"/>
    </row>
    <row r="43" spans="1:7" ht="16.5" customHeight="1" x14ac:dyDescent="0.3">
      <c r="C43" s="91">
        <v>181.6</v>
      </c>
      <c r="D43" s="84">
        <f t="shared" si="0"/>
        <v>6.5096120005209614E-3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42</v>
      </c>
      <c r="C45" s="78">
        <f>SUM(C24:C44)</f>
        <v>3608.5099999999998</v>
      </c>
      <c r="D45" s="73"/>
      <c r="E45" s="49"/>
    </row>
    <row r="46" spans="1:7" ht="17.25" customHeight="1" x14ac:dyDescent="0.3">
      <c r="B46" s="77" t="s">
        <v>43</v>
      </c>
      <c r="C46" s="79">
        <f>AVERAGE(C24:C44)</f>
        <v>180.4255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43</v>
      </c>
      <c r="C48" s="80" t="s">
        <v>44</v>
      </c>
      <c r="D48" s="75"/>
      <c r="G48" s="53"/>
    </row>
    <row r="49" spans="1:6" ht="17.25" customHeight="1" x14ac:dyDescent="0.3">
      <c r="B49" s="478">
        <f>C46</f>
        <v>180.4255</v>
      </c>
      <c r="C49" s="88">
        <f>-IF(C46&lt;=80,10%,IF(C46&lt;250,7.5%,5%))</f>
        <v>-7.4999999999999997E-2</v>
      </c>
      <c r="D49" s="76">
        <f>IF(C46&lt;=80,C46*0.9,IF(C46&lt;250,C46*0.925,C46*0.95))</f>
        <v>166.8935875</v>
      </c>
    </row>
    <row r="50" spans="1:6" ht="17.25" customHeight="1" x14ac:dyDescent="0.3">
      <c r="B50" s="479"/>
      <c r="C50" s="89">
        <f>IF(C46&lt;=80, 10%, IF(C46&lt;250, 7.5%, 5%))</f>
        <v>7.4999999999999997E-2</v>
      </c>
      <c r="D50" s="76">
        <f>IF(C46&lt;=80, C46*1.1, IF(C46&lt;250, C46*1.075, C46*1.05))</f>
        <v>193.9574125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26</v>
      </c>
      <c r="C52" s="62"/>
      <c r="D52" s="63" t="s">
        <v>27</v>
      </c>
      <c r="E52" s="64"/>
      <c r="F52" s="63" t="s">
        <v>28</v>
      </c>
    </row>
    <row r="53" spans="1:6" ht="34.5" customHeight="1" x14ac:dyDescent="0.3">
      <c r="A53" s="65" t="s">
        <v>29</v>
      </c>
      <c r="B53" s="66"/>
      <c r="C53" s="67"/>
      <c r="D53" s="66"/>
      <c r="E53" s="56"/>
      <c r="F53" s="68"/>
    </row>
    <row r="54" spans="1:6" ht="34.5" customHeight="1" x14ac:dyDescent="0.3">
      <c r="A54" s="65" t="s">
        <v>30</v>
      </c>
      <c r="B54" s="69"/>
      <c r="C54" s="70"/>
      <c r="D54" s="69"/>
      <c r="E54" s="56"/>
      <c r="F54" s="7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65" zoomScale="60" zoomScaleNormal="70" workbookViewId="0">
      <selection activeCell="D81" sqref="D81"/>
    </sheetView>
  </sheetViews>
  <sheetFormatPr defaultRowHeight="13.2" x14ac:dyDescent="0.25"/>
  <cols>
    <col min="1" max="1" width="54.88671875" customWidth="1"/>
    <col min="2" max="2" width="39.44140625" customWidth="1"/>
    <col min="3" max="3" width="42.5546875" customWidth="1"/>
    <col min="4" max="4" width="21" customWidth="1"/>
    <col min="5" max="5" width="28.33203125" customWidth="1"/>
    <col min="6" max="6" width="23.88671875" customWidth="1"/>
    <col min="7" max="7" width="26" customWidth="1"/>
  </cols>
  <sheetData>
    <row r="1" spans="1:7" x14ac:dyDescent="0.25">
      <c r="A1" s="486" t="s">
        <v>45</v>
      </c>
      <c r="B1" s="486"/>
      <c r="C1" s="486"/>
      <c r="D1" s="486"/>
      <c r="E1" s="486"/>
      <c r="F1" s="486"/>
      <c r="G1" s="486"/>
    </row>
    <row r="2" spans="1:7" x14ac:dyDescent="0.25">
      <c r="A2" s="486"/>
      <c r="B2" s="486"/>
      <c r="C2" s="486"/>
      <c r="D2" s="486"/>
      <c r="E2" s="486"/>
      <c r="F2" s="486"/>
      <c r="G2" s="486"/>
    </row>
    <row r="3" spans="1:7" x14ac:dyDescent="0.25">
      <c r="A3" s="486"/>
      <c r="B3" s="486"/>
      <c r="C3" s="486"/>
      <c r="D3" s="486"/>
      <c r="E3" s="486"/>
      <c r="F3" s="486"/>
      <c r="G3" s="486"/>
    </row>
    <row r="4" spans="1:7" x14ac:dyDescent="0.25">
      <c r="A4" s="486"/>
      <c r="B4" s="486"/>
      <c r="C4" s="486"/>
      <c r="D4" s="486"/>
      <c r="E4" s="486"/>
      <c r="F4" s="486"/>
      <c r="G4" s="486"/>
    </row>
    <row r="5" spans="1:7" x14ac:dyDescent="0.25">
      <c r="A5" s="486"/>
      <c r="B5" s="486"/>
      <c r="C5" s="486"/>
      <c r="D5" s="486"/>
      <c r="E5" s="486"/>
      <c r="F5" s="486"/>
      <c r="G5" s="486"/>
    </row>
    <row r="6" spans="1:7" x14ac:dyDescent="0.25">
      <c r="A6" s="486"/>
      <c r="B6" s="486"/>
      <c r="C6" s="486"/>
      <c r="D6" s="486"/>
      <c r="E6" s="486"/>
      <c r="F6" s="486"/>
      <c r="G6" s="486"/>
    </row>
    <row r="7" spans="1:7" x14ac:dyDescent="0.25">
      <c r="A7" s="486"/>
      <c r="B7" s="486"/>
      <c r="C7" s="486"/>
      <c r="D7" s="486"/>
      <c r="E7" s="486"/>
      <c r="F7" s="486"/>
      <c r="G7" s="486"/>
    </row>
    <row r="8" spans="1:7" x14ac:dyDescent="0.25">
      <c r="A8" s="487" t="s">
        <v>46</v>
      </c>
      <c r="B8" s="487"/>
      <c r="C8" s="487"/>
      <c r="D8" s="487"/>
      <c r="E8" s="487"/>
      <c r="F8" s="487"/>
      <c r="G8" s="487"/>
    </row>
    <row r="9" spans="1:7" x14ac:dyDescent="0.25">
      <c r="A9" s="487"/>
      <c r="B9" s="487"/>
      <c r="C9" s="487"/>
      <c r="D9" s="487"/>
      <c r="E9" s="487"/>
      <c r="F9" s="487"/>
      <c r="G9" s="487"/>
    </row>
    <row r="10" spans="1:7" x14ac:dyDescent="0.25">
      <c r="A10" s="487"/>
      <c r="B10" s="487"/>
      <c r="C10" s="487"/>
      <c r="D10" s="487"/>
      <c r="E10" s="487"/>
      <c r="F10" s="487"/>
      <c r="G10" s="487"/>
    </row>
    <row r="11" spans="1:7" x14ac:dyDescent="0.25">
      <c r="A11" s="487"/>
      <c r="B11" s="487"/>
      <c r="C11" s="487"/>
      <c r="D11" s="487"/>
      <c r="E11" s="487"/>
      <c r="F11" s="487"/>
      <c r="G11" s="487"/>
    </row>
    <row r="12" spans="1:7" x14ac:dyDescent="0.25">
      <c r="A12" s="487"/>
      <c r="B12" s="487"/>
      <c r="C12" s="487"/>
      <c r="D12" s="487"/>
      <c r="E12" s="487"/>
      <c r="F12" s="487"/>
      <c r="G12" s="487"/>
    </row>
    <row r="13" spans="1:7" x14ac:dyDescent="0.25">
      <c r="A13" s="487"/>
      <c r="B13" s="487"/>
      <c r="C13" s="487"/>
      <c r="D13" s="487"/>
      <c r="E13" s="487"/>
      <c r="F13" s="487"/>
      <c r="G13" s="487"/>
    </row>
    <row r="14" spans="1:7" x14ac:dyDescent="0.25">
      <c r="A14" s="487"/>
      <c r="B14" s="487"/>
      <c r="C14" s="487"/>
      <c r="D14" s="487"/>
      <c r="E14" s="487"/>
      <c r="F14" s="487"/>
      <c r="G14" s="487"/>
    </row>
    <row r="15" spans="1:7" ht="19.5" customHeight="1" x14ac:dyDescent="0.35">
      <c r="A15" s="93"/>
      <c r="B15" s="93"/>
      <c r="C15" s="93"/>
      <c r="D15" s="93"/>
      <c r="E15" s="93"/>
      <c r="F15" s="93"/>
      <c r="G15" s="93"/>
    </row>
    <row r="16" spans="1:7" ht="19.5" customHeight="1" x14ac:dyDescent="0.35">
      <c r="A16" s="509" t="s">
        <v>31</v>
      </c>
      <c r="B16" s="510"/>
      <c r="C16" s="510"/>
      <c r="D16" s="510"/>
      <c r="E16" s="510"/>
      <c r="F16" s="510"/>
      <c r="G16" s="510"/>
    </row>
    <row r="17" spans="1:7" ht="18.75" customHeight="1" x14ac:dyDescent="0.35">
      <c r="A17" s="94" t="s">
        <v>47</v>
      </c>
      <c r="B17" s="94"/>
      <c r="C17" s="93"/>
      <c r="D17" s="93"/>
      <c r="E17" s="93"/>
      <c r="F17" s="93"/>
      <c r="G17" s="93"/>
    </row>
    <row r="18" spans="1:7" ht="26.25" customHeight="1" x14ac:dyDescent="0.45">
      <c r="A18" s="95" t="s">
        <v>33</v>
      </c>
      <c r="B18" s="502" t="s">
        <v>145</v>
      </c>
      <c r="C18" s="502"/>
      <c r="D18" s="96"/>
      <c r="E18" s="96"/>
      <c r="F18" s="93"/>
      <c r="G18" s="93"/>
    </row>
    <row r="19" spans="1:7" ht="26.25" customHeight="1" x14ac:dyDescent="0.5">
      <c r="A19" s="95" t="s">
        <v>34</v>
      </c>
      <c r="B19" s="268" t="s">
        <v>7</v>
      </c>
      <c r="C19" s="93">
        <v>36</v>
      </c>
      <c r="E19" s="93"/>
      <c r="F19" s="93"/>
      <c r="G19" s="93"/>
    </row>
    <row r="20" spans="1:7" ht="26.25" customHeight="1" x14ac:dyDescent="0.5">
      <c r="A20" s="95" t="s">
        <v>35</v>
      </c>
      <c r="B20" s="503" t="s">
        <v>146</v>
      </c>
      <c r="C20" s="503"/>
      <c r="D20" s="93"/>
      <c r="E20" s="93"/>
      <c r="F20" s="93"/>
      <c r="G20" s="93"/>
    </row>
    <row r="21" spans="1:7" ht="26.25" customHeight="1" x14ac:dyDescent="0.5">
      <c r="A21" s="95" t="s">
        <v>36</v>
      </c>
      <c r="B21" s="97" t="s">
        <v>147</v>
      </c>
      <c r="C21" s="97"/>
      <c r="D21" s="98"/>
      <c r="E21" s="98"/>
      <c r="F21" s="98"/>
      <c r="G21" s="98"/>
    </row>
    <row r="22" spans="1:7" ht="26.25" customHeight="1" x14ac:dyDescent="0.5">
      <c r="A22" s="95" t="s">
        <v>37</v>
      </c>
      <c r="B22" s="99" t="s">
        <v>12</v>
      </c>
      <c r="C22" s="100"/>
      <c r="D22" s="93"/>
      <c r="E22" s="93"/>
      <c r="F22" s="93"/>
      <c r="G22" s="93"/>
    </row>
    <row r="23" spans="1:7" ht="26.25" customHeight="1" x14ac:dyDescent="0.5">
      <c r="A23" s="95" t="s">
        <v>38</v>
      </c>
      <c r="B23" s="99"/>
      <c r="C23" s="100"/>
      <c r="D23" s="93"/>
      <c r="E23" s="93"/>
      <c r="F23" s="93"/>
      <c r="G23" s="93"/>
    </row>
    <row r="24" spans="1:7" ht="18.75" customHeight="1" x14ac:dyDescent="0.35">
      <c r="A24" s="95"/>
      <c r="B24" s="101"/>
      <c r="C24" s="93"/>
      <c r="D24" s="93"/>
      <c r="E24" s="93"/>
      <c r="F24" s="93"/>
      <c r="G24" s="93"/>
    </row>
    <row r="25" spans="1:7" ht="18.75" customHeight="1" x14ac:dyDescent="0.35">
      <c r="A25" s="102" t="s">
        <v>1</v>
      </c>
      <c r="B25" s="101"/>
      <c r="C25" s="93"/>
      <c r="D25" s="93"/>
      <c r="E25" s="93"/>
      <c r="F25" s="93"/>
      <c r="G25" s="93"/>
    </row>
    <row r="26" spans="1:7" ht="26.25" customHeight="1" x14ac:dyDescent="0.45">
      <c r="A26" s="103" t="s">
        <v>4</v>
      </c>
      <c r="B26" s="502" t="s">
        <v>144</v>
      </c>
      <c r="C26" s="502"/>
      <c r="D26" s="93"/>
      <c r="E26" s="93"/>
      <c r="F26" s="93"/>
      <c r="G26" s="93"/>
    </row>
    <row r="27" spans="1:7" ht="26.25" customHeight="1" x14ac:dyDescent="0.5">
      <c r="A27" s="104" t="s">
        <v>48</v>
      </c>
      <c r="B27" s="503" t="s">
        <v>143</v>
      </c>
      <c r="C27" s="503"/>
      <c r="D27" s="93"/>
      <c r="E27" s="93"/>
      <c r="F27" s="93"/>
      <c r="G27" s="93"/>
    </row>
    <row r="28" spans="1:7" ht="27" customHeight="1" x14ac:dyDescent="0.45">
      <c r="A28" s="104" t="s">
        <v>6</v>
      </c>
      <c r="B28" s="105">
        <v>99.29</v>
      </c>
      <c r="C28" s="93"/>
      <c r="D28" s="93"/>
      <c r="E28" s="93"/>
      <c r="F28" s="93"/>
      <c r="G28" s="93"/>
    </row>
    <row r="29" spans="1:7" ht="27" customHeight="1" x14ac:dyDescent="0.5">
      <c r="A29" s="104" t="s">
        <v>49</v>
      </c>
      <c r="B29" s="106">
        <v>0</v>
      </c>
      <c r="C29" s="489" t="s">
        <v>50</v>
      </c>
      <c r="D29" s="490"/>
      <c r="E29" s="490"/>
      <c r="F29" s="490"/>
      <c r="G29" s="507"/>
    </row>
    <row r="30" spans="1:7" ht="19.5" customHeight="1" x14ac:dyDescent="0.35">
      <c r="A30" s="104" t="s">
        <v>51</v>
      </c>
      <c r="B30" s="108">
        <f>B28-B29</f>
        <v>99.29</v>
      </c>
      <c r="C30" s="109"/>
      <c r="D30" s="109"/>
      <c r="E30" s="109"/>
      <c r="F30" s="109"/>
      <c r="G30" s="109"/>
    </row>
    <row r="31" spans="1:7" ht="27" customHeight="1" x14ac:dyDescent="0.45">
      <c r="A31" s="104" t="s">
        <v>52</v>
      </c>
      <c r="B31" s="110">
        <v>1</v>
      </c>
      <c r="C31" s="489" t="s">
        <v>53</v>
      </c>
      <c r="D31" s="490"/>
      <c r="E31" s="490"/>
      <c r="F31" s="490"/>
      <c r="G31" s="507"/>
    </row>
    <row r="32" spans="1:7" ht="27" customHeight="1" x14ac:dyDescent="0.45">
      <c r="A32" s="104" t="s">
        <v>54</v>
      </c>
      <c r="B32" s="110">
        <v>1</v>
      </c>
      <c r="C32" s="489" t="s">
        <v>55</v>
      </c>
      <c r="D32" s="490"/>
      <c r="E32" s="490"/>
      <c r="F32" s="490"/>
      <c r="G32" s="507"/>
    </row>
    <row r="33" spans="1:7" ht="18.75" customHeight="1" x14ac:dyDescent="0.35">
      <c r="A33" s="104"/>
      <c r="B33" s="111"/>
      <c r="C33" s="112"/>
      <c r="D33" s="112"/>
      <c r="E33" s="112"/>
      <c r="F33" s="112"/>
      <c r="G33" s="112"/>
    </row>
    <row r="34" spans="1:7" ht="18.75" customHeight="1" x14ac:dyDescent="0.35">
      <c r="A34" s="104" t="s">
        <v>56</v>
      </c>
      <c r="B34" s="113">
        <v>0.96199999999999997</v>
      </c>
      <c r="C34" s="93" t="s">
        <v>57</v>
      </c>
      <c r="D34" s="93"/>
      <c r="E34" s="93"/>
      <c r="F34" s="93"/>
      <c r="G34" s="93"/>
    </row>
    <row r="35" spans="1:7" ht="19.5" customHeight="1" x14ac:dyDescent="0.35">
      <c r="A35" s="104"/>
      <c r="B35" s="108"/>
      <c r="C35" s="107"/>
      <c r="D35" s="107"/>
      <c r="E35" s="107"/>
      <c r="F35" s="107"/>
      <c r="G35" s="93"/>
    </row>
    <row r="36" spans="1:7" ht="27" customHeight="1" x14ac:dyDescent="0.45">
      <c r="A36" s="114" t="s">
        <v>58</v>
      </c>
      <c r="B36" s="115">
        <v>50</v>
      </c>
      <c r="C36" s="93"/>
      <c r="D36" s="491" t="s">
        <v>59</v>
      </c>
      <c r="E36" s="508"/>
      <c r="F36" s="491" t="s">
        <v>60</v>
      </c>
      <c r="G36" s="492"/>
    </row>
    <row r="37" spans="1:7" ht="26.25" customHeight="1" x14ac:dyDescent="0.45">
      <c r="A37" s="116" t="s">
        <v>61</v>
      </c>
      <c r="B37" s="117">
        <v>5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</row>
    <row r="38" spans="1:7" ht="26.25" customHeight="1" x14ac:dyDescent="0.45">
      <c r="A38" s="116" t="s">
        <v>65</v>
      </c>
      <c r="B38" s="117">
        <v>50</v>
      </c>
      <c r="C38" s="122">
        <v>1</v>
      </c>
      <c r="D38" s="123">
        <v>36750378</v>
      </c>
      <c r="E38" s="124">
        <f>IF(ISBLANK(D38),"-",$D$48/$D$45*D38)</f>
        <v>43821446.774440371</v>
      </c>
      <c r="F38" s="123">
        <v>40968896</v>
      </c>
      <c r="G38" s="125">
        <f>IF(ISBLANK(F38),"-",$D$48/$F$45*F38)</f>
        <v>45468277.041777529</v>
      </c>
    </row>
    <row r="39" spans="1:7" ht="26.25" customHeight="1" x14ac:dyDescent="0.45">
      <c r="A39" s="116" t="s">
        <v>66</v>
      </c>
      <c r="B39" s="117">
        <v>1</v>
      </c>
      <c r="C39" s="126">
        <v>2</v>
      </c>
      <c r="D39" s="127">
        <v>36853579</v>
      </c>
      <c r="E39" s="128">
        <f>IF(ISBLANK(D39),"-",$D$48/$D$45*D39)</f>
        <v>43944504.478188857</v>
      </c>
      <c r="F39" s="127">
        <v>40896119</v>
      </c>
      <c r="G39" s="129">
        <f>IF(ISBLANK(F39),"-",$D$48/$F$45*F39)</f>
        <v>45387507.357423097</v>
      </c>
    </row>
    <row r="40" spans="1:7" ht="26.25" customHeight="1" x14ac:dyDescent="0.45">
      <c r="A40" s="116" t="s">
        <v>67</v>
      </c>
      <c r="B40" s="117">
        <v>1</v>
      </c>
      <c r="C40" s="126">
        <v>3</v>
      </c>
      <c r="D40" s="127">
        <v>36792534</v>
      </c>
      <c r="E40" s="128">
        <f>IF(ISBLANK(D40),"-",$D$48/$D$45*D40)</f>
        <v>43871713.928433269</v>
      </c>
      <c r="F40" s="127"/>
      <c r="G40" s="129" t="str">
        <f>IF(ISBLANK(F40),"-",$D$48/$F$45*F40)</f>
        <v>-</v>
      </c>
    </row>
    <row r="41" spans="1:7" ht="26.25" customHeight="1" x14ac:dyDescent="0.45">
      <c r="A41" s="116" t="s">
        <v>68</v>
      </c>
      <c r="B41" s="117">
        <v>1</v>
      </c>
      <c r="C41" s="130">
        <v>4</v>
      </c>
      <c r="D41" s="131"/>
      <c r="E41" s="132" t="str">
        <f>IF(ISBLANK(D41),"-",$D$48/$D$45*D41)</f>
        <v>-</v>
      </c>
      <c r="F41" s="131"/>
      <c r="G41" s="133" t="str">
        <f>IF(ISBLANK(F41),"-",$D$48/$F$45*F41)</f>
        <v>-</v>
      </c>
    </row>
    <row r="42" spans="1:7" ht="27" customHeight="1" x14ac:dyDescent="0.45">
      <c r="A42" s="116" t="s">
        <v>69</v>
      </c>
      <c r="B42" s="117">
        <v>1</v>
      </c>
      <c r="C42" s="134" t="s">
        <v>70</v>
      </c>
      <c r="D42" s="135">
        <f>AVERAGE(D38:D41)</f>
        <v>36798830.333333336</v>
      </c>
      <c r="E42" s="136">
        <f>AVERAGE(E38:E41)</f>
        <v>43879221.72702083</v>
      </c>
      <c r="F42" s="135">
        <f>AVERAGE(F38:F41)</f>
        <v>40932507.5</v>
      </c>
      <c r="G42" s="137">
        <f>AVERAGE(G38:G41)</f>
        <v>45427892.199600309</v>
      </c>
    </row>
    <row r="43" spans="1:7" ht="26.25" customHeight="1" x14ac:dyDescent="0.45">
      <c r="A43" s="116" t="s">
        <v>71</v>
      </c>
      <c r="B43" s="117">
        <v>1</v>
      </c>
      <c r="C43" s="138" t="s">
        <v>72</v>
      </c>
      <c r="D43" s="139">
        <v>26.34</v>
      </c>
      <c r="E43" s="140"/>
      <c r="F43" s="139">
        <v>28.3</v>
      </c>
      <c r="G43" s="93"/>
    </row>
    <row r="44" spans="1:7" ht="26.25" customHeight="1" x14ac:dyDescent="0.45">
      <c r="A44" s="116" t="s">
        <v>73</v>
      </c>
      <c r="B44" s="117">
        <v>1</v>
      </c>
      <c r="C44" s="141" t="s">
        <v>74</v>
      </c>
      <c r="D44" s="142">
        <f>D43*$B$34</f>
        <v>25.339079999999999</v>
      </c>
      <c r="E44" s="143"/>
      <c r="F44" s="142">
        <f>F43*$B$34</f>
        <v>27.224599999999999</v>
      </c>
      <c r="G44" s="93"/>
    </row>
    <row r="45" spans="1:7" ht="19.5" customHeight="1" x14ac:dyDescent="0.35">
      <c r="A45" s="116" t="s">
        <v>75</v>
      </c>
      <c r="B45" s="144">
        <f>(B44/B43)*(B42/B41)*(B40/B39)*(B38/B37)*B36</f>
        <v>500</v>
      </c>
      <c r="C45" s="141" t="s">
        <v>76</v>
      </c>
      <c r="D45" s="145">
        <f>D44*$B$30/100</f>
        <v>25.159172532000003</v>
      </c>
      <c r="E45" s="146"/>
      <c r="F45" s="145">
        <f>F44*$B$30/100</f>
        <v>27.031305339999999</v>
      </c>
      <c r="G45" s="93"/>
    </row>
    <row r="46" spans="1:7" ht="19.5" customHeight="1" x14ac:dyDescent="0.35">
      <c r="A46" s="493" t="s">
        <v>77</v>
      </c>
      <c r="B46" s="494"/>
      <c r="C46" s="141" t="s">
        <v>78</v>
      </c>
      <c r="D46" s="142">
        <f>D45/$B$45</f>
        <v>5.0318345064000007E-2</v>
      </c>
      <c r="E46" s="146"/>
      <c r="F46" s="147">
        <f>F45/$B$45</f>
        <v>5.4062610679999998E-2</v>
      </c>
      <c r="G46" s="93"/>
    </row>
    <row r="47" spans="1:7" ht="27" customHeight="1" x14ac:dyDescent="0.45">
      <c r="A47" s="495"/>
      <c r="B47" s="496"/>
      <c r="C47" s="148" t="s">
        <v>127</v>
      </c>
      <c r="D47" s="149">
        <f>10/100*3/5</f>
        <v>6.0000000000000012E-2</v>
      </c>
      <c r="E47" s="93"/>
      <c r="F47" s="150"/>
      <c r="G47" s="93"/>
    </row>
    <row r="48" spans="1:7" ht="18.75" customHeight="1" x14ac:dyDescent="0.35">
      <c r="A48" s="93"/>
      <c r="B48" s="93"/>
      <c r="C48" s="151" t="s">
        <v>80</v>
      </c>
      <c r="D48" s="145">
        <f>D47*$B$45</f>
        <v>30.000000000000007</v>
      </c>
      <c r="E48" s="93"/>
      <c r="F48" s="150"/>
      <c r="G48" s="93"/>
    </row>
    <row r="49" spans="1:7" ht="19.5" customHeight="1" x14ac:dyDescent="0.35">
      <c r="A49" s="93"/>
      <c r="B49" s="93"/>
      <c r="C49" s="152" t="s">
        <v>81</v>
      </c>
      <c r="D49" s="153">
        <f>D48/B34</f>
        <v>31.185031185031193</v>
      </c>
      <c r="E49" s="93"/>
      <c r="F49" s="150"/>
      <c r="G49" s="93"/>
    </row>
    <row r="50" spans="1:7" ht="18.75" customHeight="1" x14ac:dyDescent="0.35">
      <c r="A50" s="93"/>
      <c r="B50" s="93"/>
      <c r="C50" s="114" t="s">
        <v>82</v>
      </c>
      <c r="D50" s="154">
        <f>AVERAGE(E38:E41,G38:G41)</f>
        <v>44498689.916052625</v>
      </c>
      <c r="E50" s="93"/>
      <c r="F50" s="155"/>
      <c r="G50" s="93"/>
    </row>
    <row r="51" spans="1:7" ht="18.75" customHeight="1" x14ac:dyDescent="0.35">
      <c r="A51" s="93"/>
      <c r="B51" s="93"/>
      <c r="C51" s="116" t="s">
        <v>83</v>
      </c>
      <c r="D51" s="156">
        <f>STDEV(E38:E41,G38:G41)/D50</f>
        <v>1.9098295926654182E-2</v>
      </c>
      <c r="E51" s="93"/>
      <c r="F51" s="155"/>
      <c r="G51" s="93"/>
    </row>
    <row r="52" spans="1:7" ht="19.5" customHeight="1" x14ac:dyDescent="0.35">
      <c r="A52" s="93"/>
      <c r="B52" s="93"/>
      <c r="C52" s="157" t="s">
        <v>20</v>
      </c>
      <c r="D52" s="158">
        <f>COUNT(E38:E41,G38:G41)</f>
        <v>5</v>
      </c>
      <c r="E52" s="93"/>
      <c r="F52" s="155"/>
      <c r="G52" s="93"/>
    </row>
    <row r="53" spans="1:7" ht="18.75" customHeight="1" x14ac:dyDescent="0.35">
      <c r="A53" s="93"/>
      <c r="B53" s="93"/>
      <c r="C53" s="93"/>
      <c r="D53" s="93"/>
      <c r="E53" s="93"/>
      <c r="F53" s="93"/>
      <c r="G53" s="93"/>
    </row>
    <row r="54" spans="1:7" ht="18.75" customHeight="1" x14ac:dyDescent="0.35">
      <c r="A54" s="94" t="s">
        <v>1</v>
      </c>
      <c r="B54" s="159" t="s">
        <v>84</v>
      </c>
      <c r="C54" s="93"/>
      <c r="D54" s="93"/>
      <c r="E54" s="93"/>
      <c r="F54" s="93"/>
      <c r="G54" s="93"/>
    </row>
    <row r="55" spans="1:7" ht="18.75" customHeight="1" x14ac:dyDescent="0.35">
      <c r="A55" s="93" t="s">
        <v>85</v>
      </c>
      <c r="B55" s="160" t="str">
        <f>B21</f>
        <v>Each tablet contains Rosuvastatin (as calcium) 10 mg</v>
      </c>
      <c r="C55" s="93"/>
      <c r="D55" s="93"/>
      <c r="E55" s="464">
        <f>10/100*3/5</f>
        <v>6.0000000000000012E-2</v>
      </c>
      <c r="F55" s="93"/>
      <c r="G55" s="93"/>
    </row>
    <row r="56" spans="1:7" ht="26.25" customHeight="1" x14ac:dyDescent="0.45">
      <c r="A56" s="161" t="s">
        <v>86</v>
      </c>
      <c r="B56" s="162">
        <v>10</v>
      </c>
      <c r="C56" s="93" t="str">
        <f>B20</f>
        <v>Rosuvastatin (as calcium) 10 mg</v>
      </c>
      <c r="D56" s="93"/>
      <c r="E56" s="93"/>
      <c r="F56" s="93"/>
      <c r="G56" s="93"/>
    </row>
    <row r="57" spans="1:7" ht="17.25" customHeight="1" x14ac:dyDescent="0.3">
      <c r="A57" s="163" t="s">
        <v>150</v>
      </c>
      <c r="B57" s="163">
        <f>Uniformity!C46</f>
        <v>180.4255</v>
      </c>
      <c r="C57" s="163"/>
      <c r="D57" s="164"/>
      <c r="E57" s="164"/>
      <c r="F57" s="164"/>
      <c r="G57" s="164"/>
    </row>
    <row r="58" spans="1:7" ht="57.75" customHeight="1" x14ac:dyDescent="0.45">
      <c r="A58" s="114" t="s">
        <v>87</v>
      </c>
      <c r="B58" s="115">
        <v>100</v>
      </c>
      <c r="C58" s="165" t="s">
        <v>88</v>
      </c>
      <c r="D58" s="166" t="s">
        <v>89</v>
      </c>
      <c r="E58" s="167" t="s">
        <v>90</v>
      </c>
      <c r="F58" s="168" t="s">
        <v>91</v>
      </c>
      <c r="G58" s="169" t="s">
        <v>92</v>
      </c>
    </row>
    <row r="59" spans="1:7" ht="26.25" customHeight="1" x14ac:dyDescent="0.5">
      <c r="A59" s="116" t="s">
        <v>61</v>
      </c>
      <c r="B59" s="117">
        <v>3</v>
      </c>
      <c r="C59" s="170">
        <v>1</v>
      </c>
      <c r="D59" s="271">
        <v>38452140</v>
      </c>
      <c r="E59" s="171">
        <f>IF(ISBLANK(D59),"-",D59/$D$50*$D$47*$B$67)</f>
        <v>8.6411847343237493</v>
      </c>
      <c r="F59" s="172">
        <f t="shared" ref="F59:F68" si="0">IF(ISBLANK(D59),"-",E59/$E$70*100)</f>
        <v>100.43338996973725</v>
      </c>
      <c r="G59" s="173">
        <f t="shared" ref="G59:G68" si="1">IF(ISBLANK(D59),"-",E59/$B$56*100)</f>
        <v>86.411847343237497</v>
      </c>
    </row>
    <row r="60" spans="1:7" ht="26.25" customHeight="1" x14ac:dyDescent="0.5">
      <c r="A60" s="116" t="s">
        <v>65</v>
      </c>
      <c r="B60" s="117">
        <v>5</v>
      </c>
      <c r="C60" s="174">
        <v>2</v>
      </c>
      <c r="D60" s="272">
        <v>38356984</v>
      </c>
      <c r="E60" s="175">
        <f t="shared" ref="E60:E68" si="2">IF(ISBLANK(D60),"-",D60/$D$50*$D$47*$B$67)</f>
        <v>8.6198007339903668</v>
      </c>
      <c r="F60" s="176">
        <f t="shared" si="0"/>
        <v>100.18485140579881</v>
      </c>
      <c r="G60" s="177">
        <f t="shared" si="1"/>
        <v>86.198007339903668</v>
      </c>
    </row>
    <row r="61" spans="1:7" ht="26.25" customHeight="1" x14ac:dyDescent="0.5">
      <c r="A61" s="116" t="s">
        <v>66</v>
      </c>
      <c r="B61" s="117">
        <v>1</v>
      </c>
      <c r="C61" s="174">
        <v>3</v>
      </c>
      <c r="D61" s="272">
        <v>38743521</v>
      </c>
      <c r="E61" s="175">
        <f t="shared" si="2"/>
        <v>8.7066655384889273</v>
      </c>
      <c r="F61" s="176">
        <f t="shared" si="0"/>
        <v>101.19444986400508</v>
      </c>
      <c r="G61" s="177">
        <f t="shared" si="1"/>
        <v>87.066655384889273</v>
      </c>
    </row>
    <row r="62" spans="1:7" ht="26.25" customHeight="1" x14ac:dyDescent="0.5">
      <c r="A62" s="116" t="s">
        <v>67</v>
      </c>
      <c r="B62" s="117">
        <v>1</v>
      </c>
      <c r="C62" s="174">
        <v>4</v>
      </c>
      <c r="D62" s="272">
        <v>37285576</v>
      </c>
      <c r="E62" s="175">
        <f t="shared" si="2"/>
        <v>8.3790278029172889</v>
      </c>
      <c r="F62" s="176">
        <f t="shared" si="0"/>
        <v>97.386434010025866</v>
      </c>
      <c r="G62" s="177">
        <f t="shared" si="1"/>
        <v>83.790278029172896</v>
      </c>
    </row>
    <row r="63" spans="1:7" ht="26.25" customHeight="1" x14ac:dyDescent="0.5">
      <c r="A63" s="116" t="s">
        <v>68</v>
      </c>
      <c r="B63" s="117">
        <v>1</v>
      </c>
      <c r="C63" s="174">
        <v>5</v>
      </c>
      <c r="D63" s="272">
        <v>38488577</v>
      </c>
      <c r="E63" s="175">
        <f t="shared" si="2"/>
        <v>8.6493730652765795</v>
      </c>
      <c r="F63" s="176">
        <f t="shared" si="0"/>
        <v>100.52856000267501</v>
      </c>
      <c r="G63" s="177">
        <f t="shared" si="1"/>
        <v>86.493730652765805</v>
      </c>
    </row>
    <row r="64" spans="1:7" ht="26.25" customHeight="1" x14ac:dyDescent="0.5">
      <c r="A64" s="116" t="s">
        <v>69</v>
      </c>
      <c r="B64" s="117">
        <v>1</v>
      </c>
      <c r="C64" s="174">
        <v>6</v>
      </c>
      <c r="D64" s="272">
        <v>38795208</v>
      </c>
      <c r="E64" s="175">
        <f t="shared" si="2"/>
        <v>8.7182809366270533</v>
      </c>
      <c r="F64" s="176">
        <f t="shared" si="0"/>
        <v>101.32945146930885</v>
      </c>
      <c r="G64" s="177">
        <f t="shared" si="1"/>
        <v>87.182809366270533</v>
      </c>
    </row>
    <row r="65" spans="1:7" ht="26.25" customHeight="1" x14ac:dyDescent="0.5">
      <c r="A65" s="116" t="s">
        <v>71</v>
      </c>
      <c r="B65" s="117">
        <v>1</v>
      </c>
      <c r="C65" s="174">
        <v>7</v>
      </c>
      <c r="D65" s="272">
        <v>38534182</v>
      </c>
      <c r="E65" s="175">
        <f t="shared" si="2"/>
        <v>8.659621681603495</v>
      </c>
      <c r="F65" s="176">
        <f t="shared" si="0"/>
        <v>100.64767599334729</v>
      </c>
      <c r="G65" s="177">
        <f t="shared" si="1"/>
        <v>86.596216816034953</v>
      </c>
    </row>
    <row r="66" spans="1:7" ht="26.25" customHeight="1" x14ac:dyDescent="0.5">
      <c r="A66" s="116" t="s">
        <v>73</v>
      </c>
      <c r="B66" s="117">
        <v>1</v>
      </c>
      <c r="C66" s="174">
        <v>8</v>
      </c>
      <c r="D66" s="272">
        <v>38394012</v>
      </c>
      <c r="E66" s="175">
        <f t="shared" si="2"/>
        <v>8.6281218778419824</v>
      </c>
      <c r="F66" s="176">
        <f t="shared" si="0"/>
        <v>100.28156507540986</v>
      </c>
      <c r="G66" s="177">
        <f t="shared" si="1"/>
        <v>86.281218778419827</v>
      </c>
    </row>
    <row r="67" spans="1:7" ht="27" customHeight="1" x14ac:dyDescent="0.5">
      <c r="A67" s="116" t="s">
        <v>75</v>
      </c>
      <c r="B67" s="144">
        <f>(B66/B65)*(B64/B63)*(B62/B61)*(B60/B59)*B58</f>
        <v>166.66666666666669</v>
      </c>
      <c r="C67" s="174">
        <v>9</v>
      </c>
      <c r="D67" s="272">
        <v>38405376</v>
      </c>
      <c r="E67" s="175">
        <f t="shared" si="2"/>
        <v>8.630675660890752</v>
      </c>
      <c r="F67" s="176">
        <f t="shared" si="0"/>
        <v>100.31124677956514</v>
      </c>
      <c r="G67" s="177">
        <f t="shared" si="1"/>
        <v>86.30675660890752</v>
      </c>
    </row>
    <row r="68" spans="1:7" ht="27" customHeight="1" x14ac:dyDescent="0.5">
      <c r="A68" s="493" t="s">
        <v>77</v>
      </c>
      <c r="B68" s="498"/>
      <c r="C68" s="178">
        <v>10</v>
      </c>
      <c r="D68" s="273">
        <v>37406538</v>
      </c>
      <c r="E68" s="179">
        <f t="shared" si="2"/>
        <v>8.4062110751053449</v>
      </c>
      <c r="F68" s="180">
        <f t="shared" si="0"/>
        <v>97.702375430126779</v>
      </c>
      <c r="G68" s="181">
        <f t="shared" si="1"/>
        <v>84.062110751053453</v>
      </c>
    </row>
    <row r="69" spans="1:7" ht="19.5" customHeight="1" x14ac:dyDescent="0.35">
      <c r="A69" s="495"/>
      <c r="B69" s="499"/>
      <c r="C69" s="174"/>
      <c r="D69" s="146"/>
      <c r="E69" s="182"/>
      <c r="F69" s="164"/>
      <c r="G69" s="183"/>
    </row>
    <row r="70" spans="1:7" ht="26.25" customHeight="1" x14ac:dyDescent="0.45">
      <c r="A70" s="164"/>
      <c r="B70" s="164"/>
      <c r="C70" s="184" t="s">
        <v>93</v>
      </c>
      <c r="D70" s="185"/>
      <c r="E70" s="186">
        <f>AVERAGE(E59:E68)</f>
        <v>8.6038963107065545</v>
      </c>
      <c r="F70" s="186">
        <f>AVERAGE(F59:F68)</f>
        <v>100</v>
      </c>
      <c r="G70" s="187">
        <f>AVERAGE(G59:G68)</f>
        <v>86.038963107065541</v>
      </c>
    </row>
    <row r="71" spans="1:7" ht="26.25" customHeight="1" x14ac:dyDescent="0.45">
      <c r="A71" s="164"/>
      <c r="B71" s="164"/>
      <c r="C71" s="184"/>
      <c r="D71" s="185"/>
      <c r="E71" s="188">
        <f>STDEV(E59:E68)/E70</f>
        <v>1.3499369434353798E-2</v>
      </c>
      <c r="F71" s="188">
        <f>STDEV(F59:F68)/F70</f>
        <v>1.349936943435379E-2</v>
      </c>
      <c r="G71" s="189">
        <f>STDEV(G59:G68)/G70</f>
        <v>1.3499369434353783E-2</v>
      </c>
    </row>
    <row r="72" spans="1:7" ht="27" customHeight="1" x14ac:dyDescent="0.45">
      <c r="A72" s="164"/>
      <c r="B72" s="164"/>
      <c r="C72" s="190"/>
      <c r="D72" s="191"/>
      <c r="E72" s="465">
        <f>COUNT(E59:E68)</f>
        <v>10</v>
      </c>
      <c r="F72" s="465">
        <f>COUNT(F59:F68)</f>
        <v>10</v>
      </c>
      <c r="G72" s="466">
        <f>COUNT(G59:G68)</f>
        <v>10</v>
      </c>
    </row>
    <row r="73" spans="1:7" ht="18.75" customHeight="1" x14ac:dyDescent="0.35">
      <c r="A73" s="164"/>
      <c r="B73" s="192"/>
      <c r="C73" s="192"/>
      <c r="D73" s="143"/>
      <c r="E73" s="185"/>
      <c r="F73" s="140"/>
      <c r="G73" s="193"/>
    </row>
    <row r="74" spans="1:7" ht="18.75" customHeight="1" x14ac:dyDescent="0.35">
      <c r="A74" s="103" t="s">
        <v>94</v>
      </c>
      <c r="B74" s="194" t="s">
        <v>95</v>
      </c>
      <c r="C74" s="497" t="str">
        <f>B20</f>
        <v>Rosuvastatin (as calcium) 10 mg</v>
      </c>
      <c r="D74" s="497"/>
      <c r="E74" s="195" t="s">
        <v>96</v>
      </c>
      <c r="F74" s="195"/>
      <c r="G74" s="196">
        <f>G70</f>
        <v>86.038963107065541</v>
      </c>
    </row>
    <row r="75" spans="1:7" ht="18.75" customHeight="1" x14ac:dyDescent="0.35">
      <c r="A75" s="103"/>
      <c r="B75" s="194"/>
      <c r="C75" s="197"/>
      <c r="D75" s="197"/>
      <c r="E75" s="195"/>
      <c r="F75" s="195"/>
      <c r="G75" s="198"/>
    </row>
    <row r="76" spans="1:7" ht="18.75" customHeight="1" x14ac:dyDescent="0.35">
      <c r="A76" s="94" t="s">
        <v>1</v>
      </c>
      <c r="B76" s="199" t="s">
        <v>97</v>
      </c>
      <c r="C76" s="93"/>
      <c r="D76" s="93"/>
      <c r="E76" s="93"/>
      <c r="F76" s="93"/>
      <c r="G76" s="164"/>
    </row>
    <row r="77" spans="1:7" ht="18.75" customHeight="1" x14ac:dyDescent="0.35">
      <c r="A77" s="94"/>
      <c r="B77" s="159"/>
      <c r="C77" s="93"/>
      <c r="D77" s="93"/>
      <c r="E77" s="93"/>
      <c r="F77" s="93"/>
      <c r="G77" s="164"/>
    </row>
    <row r="78" spans="1:7" ht="18.75" customHeight="1" x14ac:dyDescent="0.35">
      <c r="A78" s="164"/>
      <c r="B78" s="500" t="s">
        <v>98</v>
      </c>
      <c r="C78" s="501"/>
      <c r="D78" s="93"/>
      <c r="E78" s="164"/>
      <c r="F78" s="164"/>
      <c r="G78" s="164"/>
    </row>
    <row r="79" spans="1:7" ht="18.75" customHeight="1" x14ac:dyDescent="0.35">
      <c r="A79" s="164"/>
      <c r="B79" s="200" t="s">
        <v>43</v>
      </c>
      <c r="C79" s="201">
        <f>G70</f>
        <v>86.038963107065541</v>
      </c>
      <c r="D79" s="93"/>
      <c r="E79" s="164"/>
      <c r="F79" s="164"/>
      <c r="G79" s="164"/>
    </row>
    <row r="80" spans="1:7" ht="26.25" customHeight="1" x14ac:dyDescent="0.5">
      <c r="A80" s="164"/>
      <c r="B80" s="200" t="s">
        <v>99</v>
      </c>
      <c r="C80" s="202">
        <v>2.4</v>
      </c>
      <c r="D80" s="93"/>
      <c r="E80" s="164"/>
      <c r="F80" s="164"/>
      <c r="G80" s="164"/>
    </row>
    <row r="81" spans="1:7" ht="18.75" customHeight="1" x14ac:dyDescent="0.35">
      <c r="A81" s="164"/>
      <c r="B81" s="200" t="s">
        <v>100</v>
      </c>
      <c r="C81" s="201">
        <f>STDEV(G59:G68)</f>
        <v>1.1614717487310133</v>
      </c>
      <c r="D81" s="93"/>
      <c r="E81" s="164"/>
      <c r="F81" s="164"/>
      <c r="G81" s="164"/>
    </row>
    <row r="82" spans="1:7" ht="18.75" customHeight="1" x14ac:dyDescent="0.35">
      <c r="A82" s="164"/>
      <c r="B82" s="200" t="s">
        <v>101</v>
      </c>
      <c r="C82" s="201">
        <f>IF(OR(G70&lt;98.5,G70&gt;101.5),(IF(98.5&gt;G70,98.5,101.5)),C79)</f>
        <v>98.5</v>
      </c>
      <c r="D82" s="93"/>
      <c r="E82" s="164"/>
      <c r="F82" s="164"/>
      <c r="G82" s="164"/>
    </row>
    <row r="83" spans="1:7" ht="18.75" customHeight="1" x14ac:dyDescent="0.35">
      <c r="A83" s="164"/>
      <c r="B83" s="200" t="s">
        <v>102</v>
      </c>
      <c r="C83" s="203">
        <f>ROUNDDOWN(ABS(C82-C79)+(C80*C81),0)</f>
        <v>15</v>
      </c>
      <c r="D83" s="93"/>
      <c r="E83" s="164"/>
      <c r="F83" s="164"/>
      <c r="G83" s="164"/>
    </row>
    <row r="84" spans="1:7" ht="18.75" customHeight="1" x14ac:dyDescent="0.35">
      <c r="A84" s="161"/>
      <c r="B84" s="204"/>
      <c r="C84" s="93"/>
      <c r="D84" s="93"/>
      <c r="E84" s="93"/>
      <c r="F84" s="93"/>
      <c r="G84" s="93"/>
    </row>
    <row r="85" spans="1:7" ht="18.75" customHeight="1" x14ac:dyDescent="0.35">
      <c r="A85" s="102" t="s">
        <v>103</v>
      </c>
      <c r="B85" s="102" t="s">
        <v>104</v>
      </c>
      <c r="C85" s="93"/>
      <c r="D85" s="93"/>
      <c r="E85" s="93"/>
      <c r="F85" s="93"/>
      <c r="G85" s="93"/>
    </row>
    <row r="86" spans="1:7" ht="18.75" customHeight="1" x14ac:dyDescent="0.35">
      <c r="A86" s="102"/>
      <c r="B86" s="102"/>
      <c r="C86" s="93"/>
      <c r="D86" s="93"/>
      <c r="E86" s="93"/>
      <c r="F86" s="93"/>
      <c r="G86" s="93"/>
    </row>
    <row r="87" spans="1:7" ht="26.25" customHeight="1" x14ac:dyDescent="0.45">
      <c r="A87" s="103" t="s">
        <v>4</v>
      </c>
      <c r="B87" s="502"/>
      <c r="C87" s="502"/>
      <c r="D87" s="93"/>
      <c r="E87" s="93"/>
      <c r="F87" s="93"/>
      <c r="G87" s="93"/>
    </row>
    <row r="88" spans="1:7" ht="26.25" customHeight="1" x14ac:dyDescent="0.5">
      <c r="A88" s="104" t="s">
        <v>48</v>
      </c>
      <c r="B88" s="503"/>
      <c r="C88" s="503"/>
      <c r="D88" s="93"/>
      <c r="E88" s="93"/>
      <c r="F88" s="93"/>
      <c r="G88" s="93"/>
    </row>
    <row r="89" spans="1:7" ht="27" customHeight="1" x14ac:dyDescent="0.45">
      <c r="A89" s="104" t="s">
        <v>6</v>
      </c>
      <c r="B89" s="105">
        <f>B32</f>
        <v>1</v>
      </c>
      <c r="C89" s="93"/>
      <c r="D89" s="93"/>
      <c r="E89" s="93"/>
      <c r="F89" s="93"/>
      <c r="G89" s="93"/>
    </row>
    <row r="90" spans="1:7" ht="27" customHeight="1" x14ac:dyDescent="0.45">
      <c r="A90" s="104" t="s">
        <v>49</v>
      </c>
      <c r="B90" s="105">
        <f>B33</f>
        <v>0</v>
      </c>
      <c r="C90" s="504" t="s">
        <v>105</v>
      </c>
      <c r="D90" s="505"/>
      <c r="E90" s="505"/>
      <c r="F90" s="505"/>
      <c r="G90" s="506"/>
    </row>
    <row r="91" spans="1:7" ht="18.75" customHeight="1" x14ac:dyDescent="0.35">
      <c r="A91" s="104" t="s">
        <v>51</v>
      </c>
      <c r="B91" s="108">
        <f>B89-B90</f>
        <v>1</v>
      </c>
      <c r="C91" s="205"/>
      <c r="D91" s="205"/>
      <c r="E91" s="205"/>
      <c r="F91" s="205"/>
      <c r="G91" s="206"/>
    </row>
    <row r="92" spans="1:7" ht="19.5" customHeight="1" x14ac:dyDescent="0.35">
      <c r="A92" s="104"/>
      <c r="B92" s="108"/>
      <c r="C92" s="205"/>
      <c r="D92" s="205"/>
      <c r="E92" s="205"/>
      <c r="F92" s="205"/>
      <c r="G92" s="206"/>
    </row>
    <row r="93" spans="1:7" ht="27" customHeight="1" x14ac:dyDescent="0.45">
      <c r="A93" s="104" t="s">
        <v>52</v>
      </c>
      <c r="B93" s="110">
        <v>1</v>
      </c>
      <c r="C93" s="489" t="s">
        <v>106</v>
      </c>
      <c r="D93" s="490"/>
      <c r="E93" s="490"/>
      <c r="F93" s="490"/>
      <c r="G93" s="490"/>
    </row>
    <row r="94" spans="1:7" ht="27" customHeight="1" x14ac:dyDescent="0.45">
      <c r="A94" s="104" t="s">
        <v>54</v>
      </c>
      <c r="B94" s="110">
        <v>1</v>
      </c>
      <c r="C94" s="489" t="s">
        <v>107</v>
      </c>
      <c r="D94" s="490"/>
      <c r="E94" s="490"/>
      <c r="F94" s="490"/>
      <c r="G94" s="490"/>
    </row>
    <row r="95" spans="1:7" ht="18.75" customHeight="1" x14ac:dyDescent="0.35">
      <c r="A95" s="104"/>
      <c r="B95" s="111"/>
      <c r="C95" s="112"/>
      <c r="D95" s="112"/>
      <c r="E95" s="112"/>
      <c r="F95" s="112"/>
      <c r="G95" s="112"/>
    </row>
    <row r="96" spans="1:7" ht="18.75" customHeight="1" x14ac:dyDescent="0.35">
      <c r="A96" s="104" t="s">
        <v>56</v>
      </c>
      <c r="B96" s="113">
        <f>B93/B94</f>
        <v>1</v>
      </c>
      <c r="C96" s="93" t="s">
        <v>57</v>
      </c>
      <c r="D96" s="93"/>
      <c r="E96" s="93"/>
      <c r="F96" s="93"/>
      <c r="G96" s="93"/>
    </row>
    <row r="97" spans="1:7" ht="19.5" customHeight="1" x14ac:dyDescent="0.35">
      <c r="A97" s="102"/>
      <c r="B97" s="102"/>
      <c r="C97" s="93"/>
      <c r="D97" s="93"/>
      <c r="E97" s="93"/>
      <c r="F97" s="93"/>
      <c r="G97" s="93"/>
    </row>
    <row r="98" spans="1:7" ht="27" customHeight="1" x14ac:dyDescent="0.45">
      <c r="A98" s="114" t="s">
        <v>58</v>
      </c>
      <c r="B98" s="207">
        <v>1</v>
      </c>
      <c r="C98" s="93"/>
      <c r="D98" s="208" t="s">
        <v>59</v>
      </c>
      <c r="E98" s="209"/>
      <c r="F98" s="491" t="s">
        <v>60</v>
      </c>
      <c r="G98" s="492"/>
    </row>
    <row r="99" spans="1:7" ht="26.25" customHeight="1" x14ac:dyDescent="0.45">
      <c r="A99" s="116" t="s">
        <v>61</v>
      </c>
      <c r="B99" s="210">
        <v>1</v>
      </c>
      <c r="C99" s="118" t="s">
        <v>62</v>
      </c>
      <c r="D99" s="119" t="s">
        <v>63</v>
      </c>
      <c r="E99" s="120" t="s">
        <v>64</v>
      </c>
      <c r="F99" s="119" t="s">
        <v>63</v>
      </c>
      <c r="G99" s="121" t="s">
        <v>64</v>
      </c>
    </row>
    <row r="100" spans="1:7" ht="26.25" customHeight="1" x14ac:dyDescent="0.45">
      <c r="A100" s="116" t="s">
        <v>65</v>
      </c>
      <c r="B100" s="210">
        <v>1</v>
      </c>
      <c r="C100" s="122">
        <v>1</v>
      </c>
      <c r="D100" s="123"/>
      <c r="E100" s="211" t="str">
        <f>IF(ISBLANK(D100),"-",$D$110/$D$107*D100)</f>
        <v>-</v>
      </c>
      <c r="F100" s="212"/>
      <c r="G100" s="125" t="str">
        <f>IF(ISBLANK(F100),"-",$D$110/$F$107*F100)</f>
        <v>-</v>
      </c>
    </row>
    <row r="101" spans="1:7" ht="26.25" customHeight="1" x14ac:dyDescent="0.45">
      <c r="A101" s="116" t="s">
        <v>66</v>
      </c>
      <c r="B101" s="210">
        <v>1</v>
      </c>
      <c r="C101" s="126">
        <v>2</v>
      </c>
      <c r="D101" s="127"/>
      <c r="E101" s="213" t="str">
        <f>IF(ISBLANK(D101),"-",$D$110/$D$107*D101)</f>
        <v>-</v>
      </c>
      <c r="F101" s="105"/>
      <c r="G101" s="129" t="str">
        <f>IF(ISBLANK(F101),"-",$D$110/$F$107*F101)</f>
        <v>-</v>
      </c>
    </row>
    <row r="102" spans="1:7" ht="26.25" customHeight="1" x14ac:dyDescent="0.45">
      <c r="A102" s="116" t="s">
        <v>67</v>
      </c>
      <c r="B102" s="210">
        <v>1</v>
      </c>
      <c r="C102" s="126">
        <v>3</v>
      </c>
      <c r="D102" s="127"/>
      <c r="E102" s="213" t="str">
        <f>IF(ISBLANK(D102),"-",$D$110/$D$107*D102)</f>
        <v>-</v>
      </c>
      <c r="F102" s="214"/>
      <c r="G102" s="129" t="str">
        <f>IF(ISBLANK(F102),"-",$D$110/$F$107*F102)</f>
        <v>-</v>
      </c>
    </row>
    <row r="103" spans="1:7" ht="26.25" customHeight="1" x14ac:dyDescent="0.45">
      <c r="A103" s="116" t="s">
        <v>68</v>
      </c>
      <c r="B103" s="210">
        <v>1</v>
      </c>
      <c r="C103" s="130">
        <v>4</v>
      </c>
      <c r="D103" s="131"/>
      <c r="E103" s="215" t="str">
        <f>IF(ISBLANK(D103),"-",$D$110/$D$107*D103)</f>
        <v>-</v>
      </c>
      <c r="F103" s="216"/>
      <c r="G103" s="133" t="str">
        <f>IF(ISBLANK(F103),"-",$D$110/$F$107*F103)</f>
        <v>-</v>
      </c>
    </row>
    <row r="104" spans="1:7" ht="27" customHeight="1" x14ac:dyDescent="0.45">
      <c r="A104" s="116" t="s">
        <v>69</v>
      </c>
      <c r="B104" s="210">
        <v>1</v>
      </c>
      <c r="C104" s="134" t="s">
        <v>70</v>
      </c>
      <c r="D104" s="217" t="e">
        <f>AVERAGE(D100:D103)</f>
        <v>#DIV/0!</v>
      </c>
      <c r="E104" s="136" t="e">
        <f>AVERAGE(E100:E103)</f>
        <v>#DIV/0!</v>
      </c>
      <c r="F104" s="217" t="e">
        <f>AVERAGE(F100:F103)</f>
        <v>#DIV/0!</v>
      </c>
      <c r="G104" s="218" t="e">
        <f>AVERAGE(G100:G103)</f>
        <v>#DIV/0!</v>
      </c>
    </row>
    <row r="105" spans="1:7" ht="26.25" customHeight="1" x14ac:dyDescent="0.45">
      <c r="A105" s="116" t="s">
        <v>71</v>
      </c>
      <c r="B105" s="210">
        <v>1</v>
      </c>
      <c r="C105" s="138" t="s">
        <v>72</v>
      </c>
      <c r="D105" s="219"/>
      <c r="E105" s="140"/>
      <c r="F105" s="139"/>
      <c r="G105" s="93"/>
    </row>
    <row r="106" spans="1:7" ht="26.25" customHeight="1" x14ac:dyDescent="0.45">
      <c r="A106" s="116" t="s">
        <v>73</v>
      </c>
      <c r="B106" s="210">
        <v>1</v>
      </c>
      <c r="C106" s="141" t="s">
        <v>74</v>
      </c>
      <c r="D106" s="220">
        <f>D105*$B$96</f>
        <v>0</v>
      </c>
      <c r="E106" s="143"/>
      <c r="F106" s="142">
        <f>F105*$B$96</f>
        <v>0</v>
      </c>
      <c r="G106" s="93"/>
    </row>
    <row r="107" spans="1:7" ht="19.5" customHeight="1" x14ac:dyDescent="0.35">
      <c r="A107" s="116" t="s">
        <v>75</v>
      </c>
      <c r="B107" s="252">
        <f>(B106/B105)*(B104/B103)*(B102/B101)*(B100/B99)*B98</f>
        <v>1</v>
      </c>
      <c r="C107" s="141" t="s">
        <v>76</v>
      </c>
      <c r="D107" s="221">
        <f>D106*$B$91/100</f>
        <v>0</v>
      </c>
      <c r="E107" s="146"/>
      <c r="F107" s="145">
        <f>F106*$B$91/100</f>
        <v>0</v>
      </c>
      <c r="G107" s="93"/>
    </row>
    <row r="108" spans="1:7" ht="19.5" customHeight="1" x14ac:dyDescent="0.35">
      <c r="A108" s="493" t="s">
        <v>77</v>
      </c>
      <c r="B108" s="494"/>
      <c r="C108" s="141" t="s">
        <v>78</v>
      </c>
      <c r="D108" s="220">
        <f>D107/$B$107</f>
        <v>0</v>
      </c>
      <c r="E108" s="146"/>
      <c r="F108" s="147">
        <f>F107/$B$107</f>
        <v>0</v>
      </c>
      <c r="G108" s="222"/>
    </row>
    <row r="109" spans="1:7" ht="19.5" customHeight="1" x14ac:dyDescent="0.35">
      <c r="A109" s="495"/>
      <c r="B109" s="496"/>
      <c r="C109" s="270" t="s">
        <v>79</v>
      </c>
      <c r="D109" s="224">
        <f>$B$56/$B$125</f>
        <v>10</v>
      </c>
      <c r="E109" s="93"/>
      <c r="F109" s="150"/>
      <c r="G109" s="225"/>
    </row>
    <row r="110" spans="1:7" ht="18.75" customHeight="1" x14ac:dyDescent="0.35">
      <c r="A110" s="93"/>
      <c r="B110" s="93"/>
      <c r="C110" s="223" t="s">
        <v>80</v>
      </c>
      <c r="D110" s="220">
        <f>D109*$B$107</f>
        <v>10</v>
      </c>
      <c r="E110" s="93"/>
      <c r="F110" s="150"/>
      <c r="G110" s="222"/>
    </row>
    <row r="111" spans="1:7" ht="19.5" customHeight="1" x14ac:dyDescent="0.35">
      <c r="A111" s="93"/>
      <c r="B111" s="93"/>
      <c r="C111" s="226" t="s">
        <v>81</v>
      </c>
      <c r="D111" s="227">
        <f>D110/B96</f>
        <v>10</v>
      </c>
      <c r="E111" s="93"/>
      <c r="F111" s="155"/>
      <c r="G111" s="222"/>
    </row>
    <row r="112" spans="1:7" ht="18.75" customHeight="1" x14ac:dyDescent="0.35">
      <c r="A112" s="93"/>
      <c r="B112" s="93"/>
      <c r="C112" s="228" t="s">
        <v>82</v>
      </c>
      <c r="D112" s="229" t="e">
        <f>AVERAGE(E100:E103,G100:G103)</f>
        <v>#DIV/0!</v>
      </c>
      <c r="E112" s="93"/>
      <c r="F112" s="155"/>
      <c r="G112" s="230"/>
    </row>
    <row r="113" spans="1:7" ht="18.75" customHeight="1" x14ac:dyDescent="0.35">
      <c r="A113" s="93"/>
      <c r="B113" s="93"/>
      <c r="C113" s="231" t="s">
        <v>83</v>
      </c>
      <c r="D113" s="232" t="e">
        <f>STDEV(E100:E103,G100:G103)/D112</f>
        <v>#DIV/0!</v>
      </c>
      <c r="E113" s="93"/>
      <c r="F113" s="155"/>
      <c r="G113" s="222"/>
    </row>
    <row r="114" spans="1:7" ht="19.5" customHeight="1" x14ac:dyDescent="0.35">
      <c r="A114" s="93"/>
      <c r="B114" s="93"/>
      <c r="C114" s="233" t="s">
        <v>20</v>
      </c>
      <c r="D114" s="234">
        <f>COUNT(E100:E103,G100:G103)</f>
        <v>0</v>
      </c>
      <c r="E114" s="93"/>
      <c r="F114" s="155"/>
      <c r="G114" s="222"/>
    </row>
    <row r="115" spans="1:7" ht="19.5" customHeight="1" x14ac:dyDescent="0.35">
      <c r="A115" s="94"/>
      <c r="B115" s="94"/>
      <c r="C115" s="94"/>
      <c r="D115" s="94"/>
      <c r="E115" s="94"/>
      <c r="F115" s="93"/>
      <c r="G115" s="93"/>
    </row>
    <row r="116" spans="1:7" ht="26.25" customHeight="1" x14ac:dyDescent="0.45">
      <c r="A116" s="114" t="s">
        <v>108</v>
      </c>
      <c r="B116" s="207">
        <v>1</v>
      </c>
      <c r="C116" s="235" t="s">
        <v>109</v>
      </c>
      <c r="D116" s="236" t="s">
        <v>63</v>
      </c>
      <c r="E116" s="237" t="s">
        <v>110</v>
      </c>
      <c r="F116" s="238" t="s">
        <v>111</v>
      </c>
      <c r="G116" s="93"/>
    </row>
    <row r="117" spans="1:7" ht="26.25" customHeight="1" x14ac:dyDescent="0.45">
      <c r="A117" s="116" t="s">
        <v>112</v>
      </c>
      <c r="B117" s="210">
        <v>1</v>
      </c>
      <c r="C117" s="174">
        <v>1</v>
      </c>
      <c r="D117" s="239"/>
      <c r="E117" s="240" t="str">
        <f t="shared" ref="E117:E122" si="3">IF(ISBLANK(D117),"-",D117/$D$112*$D$109*$B$125)</f>
        <v>-</v>
      </c>
      <c r="F117" s="241" t="str">
        <f t="shared" ref="F117:F122" si="4">IF(ISBLANK(D117), "-", E117/$B$56)</f>
        <v>-</v>
      </c>
      <c r="G117" s="93"/>
    </row>
    <row r="118" spans="1:7" ht="26.25" customHeight="1" x14ac:dyDescent="0.45">
      <c r="A118" s="116" t="s">
        <v>113</v>
      </c>
      <c r="B118" s="210">
        <v>1</v>
      </c>
      <c r="C118" s="174">
        <v>2</v>
      </c>
      <c r="D118" s="239"/>
      <c r="E118" s="242" t="str">
        <f t="shared" si="3"/>
        <v>-</v>
      </c>
      <c r="F118" s="243" t="str">
        <f t="shared" si="4"/>
        <v>-</v>
      </c>
      <c r="G118" s="93"/>
    </row>
    <row r="119" spans="1:7" ht="26.25" customHeight="1" x14ac:dyDescent="0.45">
      <c r="A119" s="116" t="s">
        <v>114</v>
      </c>
      <c r="B119" s="210">
        <v>1</v>
      </c>
      <c r="C119" s="174">
        <v>3</v>
      </c>
      <c r="D119" s="239"/>
      <c r="E119" s="242" t="str">
        <f t="shared" si="3"/>
        <v>-</v>
      </c>
      <c r="F119" s="243" t="str">
        <f t="shared" si="4"/>
        <v>-</v>
      </c>
      <c r="G119" s="93"/>
    </row>
    <row r="120" spans="1:7" ht="26.25" customHeight="1" x14ac:dyDescent="0.45">
      <c r="A120" s="116" t="s">
        <v>115</v>
      </c>
      <c r="B120" s="210">
        <v>1</v>
      </c>
      <c r="C120" s="174">
        <v>4</v>
      </c>
      <c r="D120" s="239"/>
      <c r="E120" s="242" t="str">
        <f t="shared" si="3"/>
        <v>-</v>
      </c>
      <c r="F120" s="243" t="str">
        <f t="shared" si="4"/>
        <v>-</v>
      </c>
      <c r="G120" s="93"/>
    </row>
    <row r="121" spans="1:7" ht="26.25" customHeight="1" x14ac:dyDescent="0.45">
      <c r="A121" s="116" t="s">
        <v>116</v>
      </c>
      <c r="B121" s="210">
        <v>1</v>
      </c>
      <c r="C121" s="174">
        <v>5</v>
      </c>
      <c r="D121" s="239"/>
      <c r="E121" s="242" t="str">
        <f t="shared" si="3"/>
        <v>-</v>
      </c>
      <c r="F121" s="243" t="str">
        <f t="shared" si="4"/>
        <v>-</v>
      </c>
      <c r="G121" s="93"/>
    </row>
    <row r="122" spans="1:7" ht="26.25" customHeight="1" x14ac:dyDescent="0.45">
      <c r="A122" s="116" t="s">
        <v>117</v>
      </c>
      <c r="B122" s="210">
        <v>1</v>
      </c>
      <c r="C122" s="244">
        <v>6</v>
      </c>
      <c r="D122" s="245"/>
      <c r="E122" s="246" t="str">
        <f t="shared" si="3"/>
        <v>-</v>
      </c>
      <c r="F122" s="247" t="str">
        <f t="shared" si="4"/>
        <v>-</v>
      </c>
      <c r="G122" s="93"/>
    </row>
    <row r="123" spans="1:7" ht="26.25" customHeight="1" x14ac:dyDescent="0.45">
      <c r="A123" s="116" t="s">
        <v>118</v>
      </c>
      <c r="B123" s="210">
        <v>1</v>
      </c>
      <c r="C123" s="174"/>
      <c r="D123" s="248"/>
      <c r="E123" s="192"/>
      <c r="F123" s="177"/>
      <c r="G123" s="93"/>
    </row>
    <row r="124" spans="1:7" ht="26.25" customHeight="1" x14ac:dyDescent="0.45">
      <c r="A124" s="116" t="s">
        <v>119</v>
      </c>
      <c r="B124" s="210">
        <v>1</v>
      </c>
      <c r="C124" s="174"/>
      <c r="D124" s="249"/>
      <c r="E124" s="250" t="s">
        <v>70</v>
      </c>
      <c r="F124" s="251" t="e">
        <f>AVERAGE(F117:F122)</f>
        <v>#DIV/0!</v>
      </c>
      <c r="G124" s="93"/>
    </row>
    <row r="125" spans="1:7" ht="27" customHeight="1" x14ac:dyDescent="0.45">
      <c r="A125" s="116" t="s">
        <v>120</v>
      </c>
      <c r="B125" s="252">
        <f>(B124/B123)*(B122/B121)*(B120/B119)*(B118/B117)*B116</f>
        <v>1</v>
      </c>
      <c r="C125" s="253"/>
      <c r="D125" s="254"/>
      <c r="E125" s="152" t="s">
        <v>83</v>
      </c>
      <c r="F125" s="189" t="e">
        <f>STDEV(F117:F122)/F124</f>
        <v>#DIV/0!</v>
      </c>
      <c r="G125" s="93"/>
    </row>
    <row r="126" spans="1:7" ht="27" customHeight="1" x14ac:dyDescent="0.45">
      <c r="A126" s="493" t="s">
        <v>77</v>
      </c>
      <c r="B126" s="494"/>
      <c r="C126" s="255"/>
      <c r="D126" s="256"/>
      <c r="E126" s="257" t="s">
        <v>20</v>
      </c>
      <c r="F126" s="258">
        <f>COUNT(F117:F122)</f>
        <v>0</v>
      </c>
      <c r="G126" s="93"/>
    </row>
    <row r="127" spans="1:7" ht="19.5" customHeight="1" x14ac:dyDescent="0.35">
      <c r="A127" s="495"/>
      <c r="B127" s="496"/>
      <c r="C127" s="192"/>
      <c r="D127" s="192"/>
      <c r="E127" s="192"/>
      <c r="F127" s="248"/>
      <c r="G127" s="192"/>
    </row>
    <row r="128" spans="1:7" ht="18.75" customHeight="1" x14ac:dyDescent="0.35">
      <c r="A128" s="112"/>
      <c r="B128" s="112"/>
      <c r="C128" s="192"/>
      <c r="D128" s="192"/>
      <c r="E128" s="192"/>
      <c r="F128" s="248"/>
      <c r="G128" s="192"/>
    </row>
    <row r="129" spans="1:7" ht="18.75" customHeight="1" x14ac:dyDescent="0.35">
      <c r="A129" s="103" t="s">
        <v>94</v>
      </c>
      <c r="B129" s="194" t="s">
        <v>121</v>
      </c>
      <c r="C129" s="497" t="str">
        <f>B20</f>
        <v>Rosuvastatin (as calcium) 10 mg</v>
      </c>
      <c r="D129" s="497"/>
      <c r="E129" s="195" t="s">
        <v>122</v>
      </c>
      <c r="F129" s="195"/>
      <c r="G129" s="198" t="e">
        <f>F124</f>
        <v>#DIV/0!</v>
      </c>
    </row>
    <row r="130" spans="1:7" ht="19.5" customHeight="1" x14ac:dyDescent="0.35">
      <c r="A130" s="259"/>
      <c r="B130" s="259"/>
      <c r="C130" s="260"/>
      <c r="D130" s="260"/>
      <c r="E130" s="260"/>
      <c r="F130" s="260"/>
      <c r="G130" s="260"/>
    </row>
    <row r="131" spans="1:7" ht="18.75" customHeight="1" x14ac:dyDescent="0.35">
      <c r="A131" s="93"/>
      <c r="B131" s="488" t="s">
        <v>26</v>
      </c>
      <c r="C131" s="488"/>
      <c r="D131" s="93"/>
      <c r="E131" s="261" t="s">
        <v>27</v>
      </c>
      <c r="F131" s="262"/>
      <c r="G131" s="269" t="s">
        <v>28</v>
      </c>
    </row>
    <row r="132" spans="1:7" ht="60" customHeight="1" x14ac:dyDescent="0.35">
      <c r="A132" s="263" t="s">
        <v>29</v>
      </c>
      <c r="B132" s="264"/>
      <c r="C132" s="264"/>
      <c r="D132" s="93"/>
      <c r="E132" s="264"/>
      <c r="F132" s="192"/>
      <c r="G132" s="265"/>
    </row>
    <row r="133" spans="1:7" ht="60" customHeight="1" x14ac:dyDescent="0.35">
      <c r="A133" s="263" t="s">
        <v>30</v>
      </c>
      <c r="B133" s="266"/>
      <c r="C133" s="266"/>
      <c r="D133" s="93"/>
      <c r="E133" s="266"/>
      <c r="F133" s="192"/>
      <c r="G133" s="267"/>
    </row>
    <row r="250" spans="1:1" x14ac:dyDescent="0.25">
      <c r="A250">
        <v>0</v>
      </c>
    </row>
  </sheetData>
  <sheetProtection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rintOptions horizontalCentered="1"/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40" zoomScaleNormal="60" zoomScaleSheetLayoutView="40" zoomScalePageLayoutView="50" workbookViewId="0">
      <selection activeCell="G27" sqref="G27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86" t="s">
        <v>45</v>
      </c>
      <c r="B1" s="486"/>
      <c r="C1" s="486"/>
      <c r="D1" s="486"/>
      <c r="E1" s="486"/>
      <c r="F1" s="486"/>
      <c r="G1" s="486"/>
      <c r="H1" s="486"/>
      <c r="I1" s="486"/>
    </row>
    <row r="2" spans="1:9" ht="18.75" customHeight="1" x14ac:dyDescent="0.3">
      <c r="A2" s="486"/>
      <c r="B2" s="486"/>
      <c r="C2" s="486"/>
      <c r="D2" s="486"/>
      <c r="E2" s="486"/>
      <c r="F2" s="486"/>
      <c r="G2" s="486"/>
      <c r="H2" s="486"/>
      <c r="I2" s="486"/>
    </row>
    <row r="3" spans="1:9" ht="18.7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</row>
    <row r="4" spans="1:9" ht="18.75" customHeight="1" x14ac:dyDescent="0.3">
      <c r="A4" s="486"/>
      <c r="B4" s="486"/>
      <c r="C4" s="486"/>
      <c r="D4" s="486"/>
      <c r="E4" s="486"/>
      <c r="F4" s="486"/>
      <c r="G4" s="486"/>
      <c r="H4" s="486"/>
      <c r="I4" s="486"/>
    </row>
    <row r="5" spans="1:9" ht="18.75" customHeight="1" x14ac:dyDescent="0.3">
      <c r="A5" s="486"/>
      <c r="B5" s="486"/>
      <c r="C5" s="486"/>
      <c r="D5" s="486"/>
      <c r="E5" s="486"/>
      <c r="F5" s="486"/>
      <c r="G5" s="486"/>
      <c r="H5" s="486"/>
      <c r="I5" s="486"/>
    </row>
    <row r="6" spans="1:9" ht="18.75" customHeight="1" x14ac:dyDescent="0.3">
      <c r="A6" s="486"/>
      <c r="B6" s="486"/>
      <c r="C6" s="486"/>
      <c r="D6" s="486"/>
      <c r="E6" s="486"/>
      <c r="F6" s="486"/>
      <c r="G6" s="486"/>
      <c r="H6" s="486"/>
      <c r="I6" s="486"/>
    </row>
    <row r="7" spans="1:9" ht="18.75" customHeight="1" x14ac:dyDescent="0.3">
      <c r="A7" s="486"/>
      <c r="B7" s="486"/>
      <c r="C7" s="486"/>
      <c r="D7" s="486"/>
      <c r="E7" s="486"/>
      <c r="F7" s="486"/>
      <c r="G7" s="486"/>
      <c r="H7" s="486"/>
      <c r="I7" s="486"/>
    </row>
    <row r="8" spans="1:9" x14ac:dyDescent="0.3">
      <c r="A8" s="487" t="s">
        <v>46</v>
      </c>
      <c r="B8" s="487"/>
      <c r="C8" s="487"/>
      <c r="D8" s="487"/>
      <c r="E8" s="487"/>
      <c r="F8" s="487"/>
      <c r="G8" s="487"/>
      <c r="H8" s="487"/>
      <c r="I8" s="487"/>
    </row>
    <row r="9" spans="1:9" x14ac:dyDescent="0.3">
      <c r="A9" s="487"/>
      <c r="B9" s="487"/>
      <c r="C9" s="487"/>
      <c r="D9" s="487"/>
      <c r="E9" s="487"/>
      <c r="F9" s="487"/>
      <c r="G9" s="487"/>
      <c r="H9" s="487"/>
      <c r="I9" s="487"/>
    </row>
    <row r="10" spans="1:9" x14ac:dyDescent="0.3">
      <c r="A10" s="487"/>
      <c r="B10" s="487"/>
      <c r="C10" s="487"/>
      <c r="D10" s="487"/>
      <c r="E10" s="487"/>
      <c r="F10" s="487"/>
      <c r="G10" s="487"/>
      <c r="H10" s="487"/>
      <c r="I10" s="487"/>
    </row>
    <row r="11" spans="1:9" x14ac:dyDescent="0.3">
      <c r="A11" s="487"/>
      <c r="B11" s="487"/>
      <c r="C11" s="487"/>
      <c r="D11" s="487"/>
      <c r="E11" s="487"/>
      <c r="F11" s="487"/>
      <c r="G11" s="487"/>
      <c r="H11" s="487"/>
      <c r="I11" s="487"/>
    </row>
    <row r="12" spans="1:9" x14ac:dyDescent="0.3">
      <c r="A12" s="487"/>
      <c r="B12" s="487"/>
      <c r="C12" s="487"/>
      <c r="D12" s="487"/>
      <c r="E12" s="487"/>
      <c r="F12" s="487"/>
      <c r="G12" s="487"/>
      <c r="H12" s="487"/>
      <c r="I12" s="487"/>
    </row>
    <row r="13" spans="1:9" x14ac:dyDescent="0.3">
      <c r="A13" s="487"/>
      <c r="B13" s="487"/>
      <c r="C13" s="487"/>
      <c r="D13" s="487"/>
      <c r="E13" s="487"/>
      <c r="F13" s="487"/>
      <c r="G13" s="487"/>
      <c r="H13" s="487"/>
      <c r="I13" s="487"/>
    </row>
    <row r="14" spans="1:9" x14ac:dyDescent="0.3">
      <c r="A14" s="487"/>
      <c r="B14" s="487"/>
      <c r="C14" s="487"/>
      <c r="D14" s="487"/>
      <c r="E14" s="487"/>
      <c r="F14" s="487"/>
      <c r="G14" s="487"/>
      <c r="H14" s="487"/>
      <c r="I14" s="487"/>
    </row>
    <row r="15" spans="1:9" ht="19.5" customHeight="1" x14ac:dyDescent="0.35">
      <c r="A15" s="274"/>
    </row>
    <row r="16" spans="1:9" ht="19.5" customHeight="1" x14ac:dyDescent="0.35">
      <c r="A16" s="509" t="s">
        <v>31</v>
      </c>
      <c r="B16" s="510"/>
      <c r="C16" s="510"/>
      <c r="D16" s="510"/>
      <c r="E16" s="510"/>
      <c r="F16" s="510"/>
      <c r="G16" s="510"/>
      <c r="H16" s="512"/>
    </row>
    <row r="17" spans="1:14" ht="20.25" customHeight="1" x14ac:dyDescent="0.3">
      <c r="A17" s="513" t="s">
        <v>47</v>
      </c>
      <c r="B17" s="513"/>
      <c r="C17" s="513"/>
      <c r="D17" s="513"/>
      <c r="E17" s="513"/>
      <c r="F17" s="513"/>
      <c r="G17" s="513"/>
      <c r="H17" s="513"/>
    </row>
    <row r="18" spans="1:14" ht="26.25" customHeight="1" x14ac:dyDescent="0.5">
      <c r="A18" s="276" t="s">
        <v>33</v>
      </c>
      <c r="B18" s="459" t="s">
        <v>145</v>
      </c>
      <c r="C18" s="459"/>
      <c r="D18" s="441"/>
      <c r="E18" s="277"/>
      <c r="F18" s="278"/>
      <c r="G18" s="278"/>
      <c r="H18" s="278"/>
    </row>
    <row r="19" spans="1:14" ht="26.25" customHeight="1" x14ac:dyDescent="0.5">
      <c r="A19" s="276" t="s">
        <v>34</v>
      </c>
      <c r="B19" s="452" t="s">
        <v>7</v>
      </c>
      <c r="C19" s="454">
        <v>29</v>
      </c>
      <c r="D19" s="278"/>
      <c r="E19" s="278"/>
      <c r="F19" s="278"/>
      <c r="G19" s="278"/>
      <c r="H19" s="278"/>
    </row>
    <row r="20" spans="1:14" ht="26.25" customHeight="1" x14ac:dyDescent="0.5">
      <c r="A20" s="276" t="s">
        <v>35</v>
      </c>
      <c r="B20" s="514" t="s">
        <v>149</v>
      </c>
      <c r="C20" s="514"/>
      <c r="D20" s="278"/>
      <c r="E20" s="278"/>
      <c r="F20" s="278"/>
      <c r="G20" s="278"/>
      <c r="H20" s="278"/>
    </row>
    <row r="21" spans="1:14" ht="26.25" customHeight="1" x14ac:dyDescent="0.5">
      <c r="A21" s="276" t="s">
        <v>36</v>
      </c>
      <c r="B21" s="514" t="s">
        <v>11</v>
      </c>
      <c r="C21" s="514"/>
      <c r="D21" s="514"/>
      <c r="E21" s="514"/>
      <c r="F21" s="514"/>
      <c r="G21" s="514"/>
      <c r="H21" s="514"/>
      <c r="I21" s="279"/>
    </row>
    <row r="22" spans="1:14" ht="26.25" customHeight="1" x14ac:dyDescent="0.5">
      <c r="A22" s="276" t="s">
        <v>37</v>
      </c>
      <c r="B22" s="280"/>
      <c r="C22" s="278"/>
      <c r="D22" s="278"/>
      <c r="E22" s="278"/>
      <c r="F22" s="278"/>
      <c r="G22" s="278"/>
      <c r="H22" s="278"/>
    </row>
    <row r="23" spans="1:14" ht="26.25" customHeight="1" x14ac:dyDescent="0.5">
      <c r="A23" s="276" t="s">
        <v>38</v>
      </c>
      <c r="B23" s="280"/>
      <c r="C23" s="278"/>
      <c r="D23" s="278"/>
      <c r="E23" s="278"/>
      <c r="F23" s="278"/>
      <c r="G23" s="278"/>
      <c r="H23" s="278"/>
    </row>
    <row r="24" spans="1:14" ht="18" x14ac:dyDescent="0.35">
      <c r="A24" s="276"/>
      <c r="B24" s="281"/>
    </row>
    <row r="25" spans="1:14" ht="18" x14ac:dyDescent="0.35">
      <c r="A25" s="282" t="s">
        <v>1</v>
      </c>
      <c r="B25" s="281"/>
    </row>
    <row r="26" spans="1:14" ht="26.25" customHeight="1" x14ac:dyDescent="0.45">
      <c r="A26" s="283" t="s">
        <v>4</v>
      </c>
      <c r="B26" s="511" t="s">
        <v>148</v>
      </c>
      <c r="C26" s="511"/>
    </row>
    <row r="27" spans="1:14" ht="26.25" customHeight="1" x14ac:dyDescent="0.5">
      <c r="A27" s="284" t="s">
        <v>48</v>
      </c>
      <c r="B27" s="503" t="s">
        <v>143</v>
      </c>
      <c r="C27" s="503"/>
    </row>
    <row r="28" spans="1:14" ht="27" customHeight="1" x14ac:dyDescent="0.45">
      <c r="A28" s="284" t="s">
        <v>6</v>
      </c>
      <c r="B28" s="285">
        <v>99.29</v>
      </c>
    </row>
    <row r="29" spans="1:14" s="14" customFormat="1" ht="27" customHeight="1" x14ac:dyDescent="0.5">
      <c r="A29" s="284" t="s">
        <v>49</v>
      </c>
      <c r="B29" s="286">
        <v>0</v>
      </c>
      <c r="C29" s="504" t="s">
        <v>105</v>
      </c>
      <c r="D29" s="505"/>
      <c r="E29" s="505"/>
      <c r="F29" s="505"/>
      <c r="G29" s="506"/>
      <c r="I29" s="287"/>
      <c r="J29" s="287"/>
      <c r="K29" s="287"/>
      <c r="L29" s="287"/>
    </row>
    <row r="30" spans="1:14" s="14" customFormat="1" ht="19.5" customHeight="1" x14ac:dyDescent="0.35">
      <c r="A30" s="284" t="s">
        <v>51</v>
      </c>
      <c r="B30" s="288">
        <f>B28-B29</f>
        <v>99.29</v>
      </c>
      <c r="C30" s="289"/>
      <c r="D30" s="289"/>
      <c r="E30" s="289"/>
      <c r="F30" s="289"/>
      <c r="G30" s="290"/>
      <c r="I30" s="287"/>
      <c r="J30" s="287"/>
      <c r="K30" s="287"/>
      <c r="L30" s="287"/>
    </row>
    <row r="31" spans="1:14" s="14" customFormat="1" ht="27" customHeight="1" x14ac:dyDescent="0.45">
      <c r="A31" s="284" t="s">
        <v>52</v>
      </c>
      <c r="B31" s="291">
        <v>1</v>
      </c>
      <c r="C31" s="489" t="s">
        <v>53</v>
      </c>
      <c r="D31" s="490"/>
      <c r="E31" s="490"/>
      <c r="F31" s="490"/>
      <c r="G31" s="490"/>
      <c r="H31" s="507"/>
      <c r="I31" s="287"/>
      <c r="J31" s="287"/>
      <c r="K31" s="287"/>
      <c r="L31" s="287"/>
    </row>
    <row r="32" spans="1:14" s="14" customFormat="1" ht="27" customHeight="1" x14ac:dyDescent="0.45">
      <c r="A32" s="284" t="s">
        <v>54</v>
      </c>
      <c r="B32" s="291">
        <v>1</v>
      </c>
      <c r="C32" s="489" t="s">
        <v>55</v>
      </c>
      <c r="D32" s="490"/>
      <c r="E32" s="490"/>
      <c r="F32" s="490"/>
      <c r="G32" s="490"/>
      <c r="H32" s="507"/>
      <c r="I32" s="287"/>
      <c r="J32" s="287"/>
      <c r="K32" s="287"/>
      <c r="L32" s="292"/>
      <c r="M32" s="292"/>
      <c r="N32" s="293"/>
    </row>
    <row r="33" spans="1:14" s="14" customFormat="1" ht="17.25" customHeight="1" x14ac:dyDescent="0.35">
      <c r="A33" s="284"/>
      <c r="B33" s="294"/>
      <c r="C33" s="295"/>
      <c r="D33" s="295"/>
      <c r="E33" s="295"/>
      <c r="F33" s="295"/>
      <c r="G33" s="295"/>
      <c r="H33" s="295"/>
      <c r="I33" s="287"/>
      <c r="J33" s="287"/>
      <c r="K33" s="287"/>
      <c r="L33" s="292"/>
      <c r="M33" s="292"/>
      <c r="N33" s="293"/>
    </row>
    <row r="34" spans="1:14" s="14" customFormat="1" ht="18" x14ac:dyDescent="0.35">
      <c r="A34" s="284" t="s">
        <v>56</v>
      </c>
      <c r="B34" s="296">
        <v>0.96199999999999997</v>
      </c>
      <c r="C34" s="275" t="s">
        <v>57</v>
      </c>
      <c r="D34" s="275"/>
      <c r="E34" s="275"/>
      <c r="F34" s="275"/>
      <c r="G34" s="275"/>
      <c r="I34" s="287"/>
      <c r="J34" s="287"/>
      <c r="K34" s="287"/>
      <c r="L34" s="292"/>
      <c r="M34" s="292"/>
      <c r="N34" s="293"/>
    </row>
    <row r="35" spans="1:14" s="14" customFormat="1" ht="19.5" customHeight="1" x14ac:dyDescent="0.35">
      <c r="A35" s="284"/>
      <c r="B35" s="288"/>
      <c r="G35" s="275"/>
      <c r="I35" s="287"/>
      <c r="J35" s="287"/>
      <c r="K35" s="287"/>
      <c r="L35" s="292"/>
      <c r="M35" s="292"/>
      <c r="N35" s="293"/>
    </row>
    <row r="36" spans="1:14" s="14" customFormat="1" ht="27" customHeight="1" x14ac:dyDescent="0.45">
      <c r="A36" s="297" t="s">
        <v>123</v>
      </c>
      <c r="B36" s="298">
        <v>50</v>
      </c>
      <c r="C36" s="275"/>
      <c r="D36" s="491" t="s">
        <v>59</v>
      </c>
      <c r="E36" s="508"/>
      <c r="F36" s="491" t="s">
        <v>60</v>
      </c>
      <c r="G36" s="492"/>
      <c r="J36" s="287"/>
      <c r="K36" s="287"/>
      <c r="L36" s="292"/>
      <c r="M36" s="292"/>
      <c r="N36" s="293"/>
    </row>
    <row r="37" spans="1:14" s="14" customFormat="1" ht="27" customHeight="1" x14ac:dyDescent="0.45">
      <c r="A37" s="299" t="s">
        <v>61</v>
      </c>
      <c r="B37" s="300">
        <v>5</v>
      </c>
      <c r="C37" s="301" t="s">
        <v>62</v>
      </c>
      <c r="D37" s="302" t="s">
        <v>63</v>
      </c>
      <c r="E37" s="303" t="s">
        <v>64</v>
      </c>
      <c r="F37" s="302" t="s">
        <v>63</v>
      </c>
      <c r="G37" s="304" t="s">
        <v>64</v>
      </c>
      <c r="I37" s="305" t="s">
        <v>124</v>
      </c>
      <c r="J37" s="287"/>
      <c r="K37" s="287"/>
      <c r="L37" s="292"/>
      <c r="M37" s="292"/>
      <c r="N37" s="293"/>
    </row>
    <row r="38" spans="1:14" s="14" customFormat="1" ht="26.25" customHeight="1" x14ac:dyDescent="0.45">
      <c r="A38" s="299" t="s">
        <v>65</v>
      </c>
      <c r="B38" s="300">
        <v>50</v>
      </c>
      <c r="C38" s="306">
        <v>1</v>
      </c>
      <c r="D38" s="307">
        <v>36750378</v>
      </c>
      <c r="E38" s="308">
        <f>IF(ISBLANK(D38),"-",$D$48/$D$45*D38)</f>
        <v>36517872.312033631</v>
      </c>
      <c r="F38" s="307">
        <v>40968896</v>
      </c>
      <c r="G38" s="309">
        <f>IF(ISBLANK(F38),"-",$D$48/$F$45*F38)</f>
        <v>37890230.868147932</v>
      </c>
      <c r="I38" s="310"/>
      <c r="J38" s="287"/>
      <c r="K38" s="287"/>
      <c r="L38" s="292"/>
      <c r="M38" s="292"/>
      <c r="N38" s="293"/>
    </row>
    <row r="39" spans="1:14" s="14" customFormat="1" ht="26.25" customHeight="1" x14ac:dyDescent="0.45">
      <c r="A39" s="299" t="s">
        <v>66</v>
      </c>
      <c r="B39" s="300">
        <v>1</v>
      </c>
      <c r="C39" s="311">
        <v>2</v>
      </c>
      <c r="D39" s="312">
        <v>36853579</v>
      </c>
      <c r="E39" s="313">
        <f>IF(ISBLANK(D39),"-",$D$48/$D$45*D39)</f>
        <v>36620420.398490705</v>
      </c>
      <c r="F39" s="312">
        <v>40896119</v>
      </c>
      <c r="G39" s="314">
        <f>IF(ISBLANK(F39),"-",$D$48/$F$45*F39)</f>
        <v>37822922.797852576</v>
      </c>
      <c r="I39" s="515">
        <f>ABS((F43/D43*D42)-F42)/D42</f>
        <v>3.7920212894572786E-2</v>
      </c>
      <c r="J39" s="287"/>
      <c r="K39" s="287"/>
      <c r="L39" s="292"/>
      <c r="M39" s="292"/>
      <c r="N39" s="293"/>
    </row>
    <row r="40" spans="1:14" ht="26.25" customHeight="1" x14ac:dyDescent="0.45">
      <c r="A40" s="299" t="s">
        <v>67</v>
      </c>
      <c r="B40" s="300">
        <v>1</v>
      </c>
      <c r="C40" s="311">
        <v>3</v>
      </c>
      <c r="D40" s="312">
        <v>36792534</v>
      </c>
      <c r="E40" s="313">
        <f>IF(ISBLANK(D40),"-",$D$48/$D$45*D40)</f>
        <v>36559761.607027717</v>
      </c>
      <c r="F40" s="312"/>
      <c r="G40" s="314" t="str">
        <f>IF(ISBLANK(F40),"-",$D$48/$F$45*F40)</f>
        <v>-</v>
      </c>
      <c r="I40" s="515"/>
      <c r="L40" s="292"/>
      <c r="M40" s="292"/>
      <c r="N40" s="315"/>
    </row>
    <row r="41" spans="1:14" ht="27" customHeight="1" x14ac:dyDescent="0.45">
      <c r="A41" s="299" t="s">
        <v>68</v>
      </c>
      <c r="B41" s="300">
        <v>1</v>
      </c>
      <c r="C41" s="316">
        <v>4</v>
      </c>
      <c r="D41" s="317"/>
      <c r="E41" s="318" t="str">
        <f>IF(ISBLANK(D41),"-",$D$48/$D$45*D41)</f>
        <v>-</v>
      </c>
      <c r="F41" s="317"/>
      <c r="G41" s="319" t="str">
        <f>IF(ISBLANK(F41),"-",$D$48/$F$45*F41)</f>
        <v>-</v>
      </c>
      <c r="I41" s="320"/>
      <c r="L41" s="292"/>
      <c r="M41" s="292"/>
      <c r="N41" s="315"/>
    </row>
    <row r="42" spans="1:14" ht="27" customHeight="1" x14ac:dyDescent="0.45">
      <c r="A42" s="299" t="s">
        <v>69</v>
      </c>
      <c r="B42" s="300">
        <v>1</v>
      </c>
      <c r="C42" s="321" t="s">
        <v>70</v>
      </c>
      <c r="D42" s="322">
        <f>AVERAGE(D38:D41)</f>
        <v>36798830.333333336</v>
      </c>
      <c r="E42" s="323">
        <f>AVERAGE(E38:E41)</f>
        <v>36566018.105850689</v>
      </c>
      <c r="F42" s="322">
        <f>AVERAGE(F38:F41)</f>
        <v>40932507.5</v>
      </c>
      <c r="G42" s="324">
        <f>AVERAGE(G38:G41)</f>
        <v>37856576.833000258</v>
      </c>
      <c r="H42" s="325"/>
    </row>
    <row r="43" spans="1:14" ht="26.25" customHeight="1" x14ac:dyDescent="0.45">
      <c r="A43" s="299" t="s">
        <v>71</v>
      </c>
      <c r="B43" s="300">
        <v>1</v>
      </c>
      <c r="C43" s="326" t="s">
        <v>125</v>
      </c>
      <c r="D43" s="327">
        <v>26.34</v>
      </c>
      <c r="E43" s="315"/>
      <c r="F43" s="458">
        <v>28.3</v>
      </c>
      <c r="H43" s="325"/>
    </row>
    <row r="44" spans="1:14" ht="26.25" customHeight="1" x14ac:dyDescent="0.45">
      <c r="A44" s="299" t="s">
        <v>73</v>
      </c>
      <c r="B44" s="300">
        <v>1</v>
      </c>
      <c r="C44" s="328" t="s">
        <v>126</v>
      </c>
      <c r="D44" s="329">
        <f>D43*$B$34</f>
        <v>25.339079999999999</v>
      </c>
      <c r="E44" s="330"/>
      <c r="F44" s="329">
        <f>F43*$B$34</f>
        <v>27.224599999999999</v>
      </c>
      <c r="H44" s="325"/>
    </row>
    <row r="45" spans="1:14" ht="19.5" customHeight="1" x14ac:dyDescent="0.35">
      <c r="A45" s="299" t="s">
        <v>75</v>
      </c>
      <c r="B45" s="331">
        <f>(B44/B43)*(B42/B41)*(B40/B39)*(B38/B37)*B36</f>
        <v>500</v>
      </c>
      <c r="C45" s="328" t="s">
        <v>76</v>
      </c>
      <c r="D45" s="332">
        <f>D44*$B$30/100</f>
        <v>25.159172532000003</v>
      </c>
      <c r="E45" s="333"/>
      <c r="F45" s="332">
        <f>F44*$B$30/100</f>
        <v>27.031305339999999</v>
      </c>
      <c r="H45" s="325"/>
    </row>
    <row r="46" spans="1:14" ht="19.5" customHeight="1" x14ac:dyDescent="0.35">
      <c r="A46" s="493" t="s">
        <v>77</v>
      </c>
      <c r="B46" s="494"/>
      <c r="C46" s="328" t="s">
        <v>78</v>
      </c>
      <c r="D46" s="334">
        <f>D45/$B$45</f>
        <v>5.0318345064000007E-2</v>
      </c>
      <c r="E46" s="335"/>
      <c r="F46" s="336">
        <f>F45/$B$45</f>
        <v>5.4062610679999998E-2</v>
      </c>
      <c r="H46" s="325"/>
    </row>
    <row r="47" spans="1:14" ht="27" customHeight="1" x14ac:dyDescent="0.45">
      <c r="A47" s="495"/>
      <c r="B47" s="496"/>
      <c r="C47" s="337" t="s">
        <v>127</v>
      </c>
      <c r="D47" s="338">
        <v>0.05</v>
      </c>
      <c r="E47" s="339"/>
      <c r="F47" s="335"/>
      <c r="H47" s="325"/>
    </row>
    <row r="48" spans="1:14" ht="18" x14ac:dyDescent="0.35">
      <c r="C48" s="340" t="s">
        <v>80</v>
      </c>
      <c r="D48" s="332">
        <f>D47*$B$45</f>
        <v>25</v>
      </c>
      <c r="F48" s="341"/>
      <c r="H48" s="325"/>
    </row>
    <row r="49" spans="1:12" ht="19.5" customHeight="1" x14ac:dyDescent="0.35">
      <c r="C49" s="342" t="s">
        <v>81</v>
      </c>
      <c r="D49" s="343">
        <f>D48/B34</f>
        <v>25.987525987525988</v>
      </c>
      <c r="F49" s="341"/>
      <c r="H49" s="325"/>
    </row>
    <row r="50" spans="1:12" ht="18" x14ac:dyDescent="0.35">
      <c r="C50" s="297" t="s">
        <v>82</v>
      </c>
      <c r="D50" s="344">
        <f>AVERAGE(E38:E41,G38:G41)</f>
        <v>37082241.596710518</v>
      </c>
      <c r="F50" s="345"/>
      <c r="H50" s="325"/>
    </row>
    <row r="51" spans="1:12" ht="18" x14ac:dyDescent="0.35">
      <c r="C51" s="299" t="s">
        <v>83</v>
      </c>
      <c r="D51" s="346">
        <f>STDEV(E38:E41,G38:G41)/D50</f>
        <v>1.9098295926654223E-2</v>
      </c>
      <c r="F51" s="345"/>
      <c r="H51" s="325"/>
    </row>
    <row r="52" spans="1:12" ht="19.5" customHeight="1" x14ac:dyDescent="0.35">
      <c r="C52" s="347" t="s">
        <v>20</v>
      </c>
      <c r="D52" s="348">
        <f>COUNT(E38:E41,G38:G41)</f>
        <v>5</v>
      </c>
      <c r="F52" s="345"/>
    </row>
    <row r="54" spans="1:12" ht="18" x14ac:dyDescent="0.35">
      <c r="A54" s="349" t="s">
        <v>1</v>
      </c>
      <c r="B54" s="350" t="s">
        <v>84</v>
      </c>
    </row>
    <row r="55" spans="1:12" ht="18" x14ac:dyDescent="0.35">
      <c r="A55" s="275" t="s">
        <v>85</v>
      </c>
      <c r="B55" s="351" t="str">
        <f>B21</f>
        <v>Each tablet contains Rosuvastatin calcium 10mg</v>
      </c>
    </row>
    <row r="56" spans="1:12" ht="26.25" customHeight="1" x14ac:dyDescent="0.45">
      <c r="A56" s="352" t="s">
        <v>86</v>
      </c>
      <c r="B56" s="353">
        <v>10</v>
      </c>
      <c r="C56" s="275" t="str">
        <f>B20</f>
        <v>Rosuvastatin (as calcium)</v>
      </c>
      <c r="H56" s="354"/>
    </row>
    <row r="57" spans="1:12" ht="18" x14ac:dyDescent="0.35">
      <c r="A57" s="351" t="s">
        <v>150</v>
      </c>
      <c r="B57" s="442">
        <f>Uniformity!C46</f>
        <v>180.4255</v>
      </c>
      <c r="H57" s="354"/>
    </row>
    <row r="58" spans="1:12" ht="19.5" customHeight="1" x14ac:dyDescent="0.35">
      <c r="H58" s="354"/>
    </row>
    <row r="59" spans="1:12" s="14" customFormat="1" ht="27" customHeight="1" x14ac:dyDescent="0.45">
      <c r="A59" s="297" t="s">
        <v>128</v>
      </c>
      <c r="B59" s="298">
        <v>50</v>
      </c>
      <c r="C59" s="275"/>
      <c r="D59" s="355" t="s">
        <v>129</v>
      </c>
      <c r="E59" s="356" t="s">
        <v>62</v>
      </c>
      <c r="F59" s="356" t="s">
        <v>63</v>
      </c>
      <c r="G59" s="356" t="s">
        <v>130</v>
      </c>
      <c r="H59" s="301" t="s">
        <v>131</v>
      </c>
      <c r="L59" s="287"/>
    </row>
    <row r="60" spans="1:12" s="14" customFormat="1" ht="26.25" customHeight="1" x14ac:dyDescent="0.45">
      <c r="A60" s="299" t="s">
        <v>132</v>
      </c>
      <c r="B60" s="300">
        <v>5</v>
      </c>
      <c r="C60" s="516" t="s">
        <v>133</v>
      </c>
      <c r="D60" s="519">
        <v>197.45</v>
      </c>
      <c r="E60" s="357">
        <v>1</v>
      </c>
      <c r="F60" s="358">
        <v>39027526</v>
      </c>
      <c r="G60" s="443">
        <f>IF(ISBLANK(F60),"-",(F60/$D$50*$D$47*$B$68)*($B$57/$D$60))</f>
        <v>9.6171374270399621</v>
      </c>
      <c r="H60" s="359">
        <f>IF(ISBLANK(F60),"-",G60/$B$56)</f>
        <v>0.96171374270399623</v>
      </c>
      <c r="L60" s="287"/>
    </row>
    <row r="61" spans="1:12" s="14" customFormat="1" ht="26.25" customHeight="1" x14ac:dyDescent="0.45">
      <c r="A61" s="299" t="s">
        <v>113</v>
      </c>
      <c r="B61" s="300">
        <v>20</v>
      </c>
      <c r="C61" s="517"/>
      <c r="D61" s="520"/>
      <c r="E61" s="360">
        <v>2</v>
      </c>
      <c r="F61" s="312">
        <v>39121691</v>
      </c>
      <c r="G61" s="444">
        <f>IF(ISBLANK(F61),"-",(F61/$D$50*$D$47*$B$68)*($B$57/$D$60))</f>
        <v>9.6403415047418708</v>
      </c>
      <c r="H61" s="361">
        <f>IF(ISBLANK(F61),"-",G61/$B$56)</f>
        <v>0.96403415047418706</v>
      </c>
      <c r="L61" s="287"/>
    </row>
    <row r="62" spans="1:12" s="14" customFormat="1" ht="26.25" customHeight="1" x14ac:dyDescent="0.45">
      <c r="A62" s="299" t="s">
        <v>114</v>
      </c>
      <c r="B62" s="300">
        <v>1</v>
      </c>
      <c r="C62" s="517"/>
      <c r="D62" s="520"/>
      <c r="E62" s="360">
        <v>3</v>
      </c>
      <c r="F62" s="362">
        <v>39204366</v>
      </c>
      <c r="G62" s="444">
        <f>IF(ISBLANK(F62),"-",(F62/$D$50*$D$47*$B$68)*($B$57/$D$60))</f>
        <v>9.6607142241599693</v>
      </c>
      <c r="H62" s="361">
        <f>IF(ISBLANK(F62),"-",G62/$B$56)</f>
        <v>0.96607142241599697</v>
      </c>
      <c r="L62" s="287"/>
    </row>
    <row r="63" spans="1:12" ht="27" customHeight="1" x14ac:dyDescent="0.45">
      <c r="A63" s="299" t="s">
        <v>115</v>
      </c>
      <c r="B63" s="300">
        <v>1</v>
      </c>
      <c r="C63" s="518"/>
      <c r="D63" s="521"/>
      <c r="E63" s="363">
        <v>4</v>
      </c>
      <c r="F63" s="364"/>
      <c r="G63" s="444" t="str">
        <f>IF(ISBLANK(F63),"-",(F63/$D$50*$D$47*$B$68)*($B$57/$D$60))</f>
        <v>-</v>
      </c>
      <c r="H63" s="361" t="str">
        <f t="shared" ref="H63:H71" si="0">IF(ISBLANK(F63),"-",G63/$B$56)</f>
        <v>-</v>
      </c>
    </row>
    <row r="64" spans="1:12" ht="26.25" customHeight="1" x14ac:dyDescent="0.45">
      <c r="A64" s="299" t="s">
        <v>116</v>
      </c>
      <c r="B64" s="300">
        <v>1</v>
      </c>
      <c r="C64" s="516" t="s">
        <v>134</v>
      </c>
      <c r="D64" s="519">
        <v>190.14</v>
      </c>
      <c r="E64" s="357">
        <v>1</v>
      </c>
      <c r="F64" s="358">
        <v>38154498</v>
      </c>
      <c r="G64" s="445">
        <f>IF(ISBLANK(F64),"-",(F64/$D$50*$D$47*$B$68)*($B$57/$D$64))</f>
        <v>9.7634699235116518</v>
      </c>
      <c r="H64" s="365">
        <f>IF(ISBLANK(F64),"-",G64/$B$56)</f>
        <v>0.97634699235116518</v>
      </c>
    </row>
    <row r="65" spans="1:8" ht="26.25" customHeight="1" x14ac:dyDescent="0.45">
      <c r="A65" s="299" t="s">
        <v>117</v>
      </c>
      <c r="B65" s="300">
        <v>1</v>
      </c>
      <c r="C65" s="517"/>
      <c r="D65" s="520"/>
      <c r="E65" s="360">
        <v>2</v>
      </c>
      <c r="F65" s="312">
        <v>38208716</v>
      </c>
      <c r="G65" s="446">
        <f>IF(ISBLANK(F65),"-",(F65/$D$50*$D$47*$B$68)*($B$57/$D$64))</f>
        <v>9.7773439315594803</v>
      </c>
      <c r="H65" s="366">
        <f>IF(ISBLANK(F65),"-",G65/$B$56)</f>
        <v>0.97773439315594801</v>
      </c>
    </row>
    <row r="66" spans="1:8" ht="26.25" customHeight="1" x14ac:dyDescent="0.45">
      <c r="A66" s="299" t="s">
        <v>118</v>
      </c>
      <c r="B66" s="300">
        <v>1</v>
      </c>
      <c r="C66" s="517"/>
      <c r="D66" s="520"/>
      <c r="E66" s="360">
        <v>3</v>
      </c>
      <c r="F66" s="312">
        <v>38266731</v>
      </c>
      <c r="G66" s="446">
        <f>IF(ISBLANK(F66),"-",(F66/$D$50*$D$47*$B$68)*($B$57/$D$64))</f>
        <v>9.7921895654245255</v>
      </c>
      <c r="H66" s="366">
        <f>IF(ISBLANK(F66),"-",G66/$B$56)</f>
        <v>0.9792189565424525</v>
      </c>
    </row>
    <row r="67" spans="1:8" ht="27" customHeight="1" x14ac:dyDescent="0.45">
      <c r="A67" s="299" t="s">
        <v>119</v>
      </c>
      <c r="B67" s="300">
        <v>1</v>
      </c>
      <c r="C67" s="518"/>
      <c r="D67" s="521"/>
      <c r="E67" s="363">
        <v>4</v>
      </c>
      <c r="F67" s="364"/>
      <c r="G67" s="447" t="str">
        <f>IF(ISBLANK(F67),"-",(F67/$D$50*$D$47*$B$68)*($B$57/$D$64))</f>
        <v>-</v>
      </c>
      <c r="H67" s="367" t="str">
        <f t="shared" si="0"/>
        <v>-</v>
      </c>
    </row>
    <row r="68" spans="1:8" ht="26.25" customHeight="1" x14ac:dyDescent="0.5">
      <c r="A68" s="299" t="s">
        <v>120</v>
      </c>
      <c r="B68" s="368">
        <f>(B67/B66)*(B65/B64)*(B63/B62)*(B61/B60)*B59</f>
        <v>200</v>
      </c>
      <c r="C68" s="516" t="s">
        <v>135</v>
      </c>
      <c r="D68" s="519">
        <v>179.18</v>
      </c>
      <c r="E68" s="357">
        <v>1</v>
      </c>
      <c r="F68" s="358">
        <v>35343017</v>
      </c>
      <c r="G68" s="445">
        <f>IF(ISBLANK(F68),"-",(F68/$D$50*$D$47*$B$68)*($B$57/$D$68))</f>
        <v>9.5972327152392722</v>
      </c>
      <c r="H68" s="361">
        <f>IF(ISBLANK(F68),"-",G68/$B$56)</f>
        <v>0.95972327152392722</v>
      </c>
    </row>
    <row r="69" spans="1:8" ht="27" customHeight="1" x14ac:dyDescent="0.5">
      <c r="A69" s="347" t="s">
        <v>136</v>
      </c>
      <c r="B69" s="461">
        <f>(D47*B68)/B56*B57</f>
        <v>180.4255</v>
      </c>
      <c r="C69" s="517"/>
      <c r="D69" s="520"/>
      <c r="E69" s="360">
        <v>2</v>
      </c>
      <c r="F69" s="312">
        <v>35456942</v>
      </c>
      <c r="G69" s="446">
        <f>IF(ISBLANK(F69),"-",(F69/$D$50*$D$47*$B$68)*($B$57/$D$68))</f>
        <v>9.6281685217971464</v>
      </c>
      <c r="H69" s="361">
        <f>IF(ISBLANK(F69),"-",G69/$B$56)</f>
        <v>0.96281685217971469</v>
      </c>
    </row>
    <row r="70" spans="1:8" ht="26.25" customHeight="1" x14ac:dyDescent="0.45">
      <c r="A70" s="523" t="s">
        <v>77</v>
      </c>
      <c r="B70" s="524"/>
      <c r="C70" s="517"/>
      <c r="D70" s="520"/>
      <c r="E70" s="360">
        <v>3</v>
      </c>
      <c r="F70" s="312">
        <v>35462816</v>
      </c>
      <c r="G70" s="446">
        <f>IF(ISBLANK(F70),"-",(F70/$D$50*$D$47*$B$68)*($B$57/$D$68))</f>
        <v>9.6297635793149929</v>
      </c>
      <c r="H70" s="361">
        <f>IF(ISBLANK(F70),"-",G70/$B$56)</f>
        <v>0.96297635793149927</v>
      </c>
    </row>
    <row r="71" spans="1:8" ht="27" customHeight="1" x14ac:dyDescent="0.45">
      <c r="A71" s="525"/>
      <c r="B71" s="526"/>
      <c r="C71" s="522"/>
      <c r="D71" s="521"/>
      <c r="E71" s="363">
        <v>4</v>
      </c>
      <c r="F71" s="364"/>
      <c r="G71" s="44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5">
      <c r="A72" s="370"/>
      <c r="B72" s="370"/>
      <c r="C72" s="370"/>
      <c r="D72" s="370"/>
      <c r="E72" s="370"/>
      <c r="F72" s="372" t="s">
        <v>70</v>
      </c>
      <c r="G72" s="460">
        <f>AVERAGE(G60:G71)</f>
        <v>9.6784845991987627</v>
      </c>
      <c r="H72" s="373">
        <f>AVERAGE(H60:H71)</f>
        <v>0.96784845991987623</v>
      </c>
    </row>
    <row r="73" spans="1:8" ht="26.25" customHeight="1" x14ac:dyDescent="0.45">
      <c r="C73" s="370"/>
      <c r="D73" s="370"/>
      <c r="E73" s="370"/>
      <c r="F73" s="374" t="s">
        <v>83</v>
      </c>
      <c r="G73" s="448">
        <f>STDEV(G60:G71)/G72</f>
        <v>7.9166102182514474E-3</v>
      </c>
      <c r="H73" s="448">
        <f>STDEV(H60:H71)/H72</f>
        <v>7.9166102182514318E-3</v>
      </c>
    </row>
    <row r="74" spans="1:8" ht="27" customHeight="1" x14ac:dyDescent="0.45">
      <c r="A74" s="370"/>
      <c r="B74" s="370"/>
      <c r="C74" s="371"/>
      <c r="D74" s="371"/>
      <c r="E74" s="375"/>
      <c r="F74" s="376" t="s">
        <v>20</v>
      </c>
      <c r="G74" s="377">
        <f>COUNT(G60:G71)</f>
        <v>9</v>
      </c>
      <c r="H74" s="377">
        <f>COUNT(H60:H71)</f>
        <v>9</v>
      </c>
    </row>
    <row r="76" spans="1:8" ht="26.25" customHeight="1" x14ac:dyDescent="0.45">
      <c r="A76" s="283" t="s">
        <v>137</v>
      </c>
      <c r="B76" s="378" t="s">
        <v>95</v>
      </c>
      <c r="C76" s="497" t="str">
        <f>B20</f>
        <v>Rosuvastatin (as calcium)</v>
      </c>
      <c r="D76" s="497"/>
      <c r="E76" s="379" t="s">
        <v>96</v>
      </c>
      <c r="F76" s="379"/>
      <c r="G76" s="380">
        <f>H72</f>
        <v>0.96784845991987623</v>
      </c>
      <c r="H76" s="381"/>
    </row>
    <row r="77" spans="1:8" ht="18" x14ac:dyDescent="0.35">
      <c r="A77" s="282" t="s">
        <v>103</v>
      </c>
      <c r="B77" s="282" t="s">
        <v>104</v>
      </c>
    </row>
    <row r="78" spans="1:8" ht="18" x14ac:dyDescent="0.35">
      <c r="A78" s="282"/>
      <c r="B78" s="282"/>
    </row>
    <row r="79" spans="1:8" ht="26.25" customHeight="1" x14ac:dyDescent="0.45">
      <c r="A79" s="283" t="s">
        <v>4</v>
      </c>
      <c r="B79" s="502" t="str">
        <f>B26</f>
        <v>ROSUVASTATIN CALCIUM</v>
      </c>
      <c r="C79" s="502"/>
    </row>
    <row r="80" spans="1:8" ht="26.25" customHeight="1" x14ac:dyDescent="0.45">
      <c r="A80" s="284" t="s">
        <v>48</v>
      </c>
      <c r="B80" s="502" t="str">
        <f>B27</f>
        <v>WRS R1-2</v>
      </c>
      <c r="C80" s="502"/>
    </row>
    <row r="81" spans="1:12" ht="27" customHeight="1" x14ac:dyDescent="0.45">
      <c r="A81" s="284" t="s">
        <v>6</v>
      </c>
      <c r="B81" s="382">
        <f>B28</f>
        <v>99.29</v>
      </c>
    </row>
    <row r="82" spans="1:12" s="14" customFormat="1" ht="27" customHeight="1" x14ac:dyDescent="0.5">
      <c r="A82" s="284" t="s">
        <v>49</v>
      </c>
      <c r="B82" s="286">
        <v>0</v>
      </c>
      <c r="C82" s="504" t="s">
        <v>105</v>
      </c>
      <c r="D82" s="505"/>
      <c r="E82" s="505"/>
      <c r="F82" s="505"/>
      <c r="G82" s="506"/>
      <c r="I82" s="287"/>
      <c r="J82" s="287"/>
      <c r="K82" s="287"/>
      <c r="L82" s="287"/>
    </row>
    <row r="83" spans="1:12" s="14" customFormat="1" ht="19.5" customHeight="1" x14ac:dyDescent="0.35">
      <c r="A83" s="284" t="s">
        <v>51</v>
      </c>
      <c r="B83" s="288">
        <f>B81-B82</f>
        <v>99.29</v>
      </c>
      <c r="C83" s="289"/>
      <c r="D83" s="289"/>
      <c r="E83" s="289"/>
      <c r="F83" s="289"/>
      <c r="G83" s="290"/>
      <c r="I83" s="287"/>
      <c r="J83" s="287"/>
      <c r="K83" s="287"/>
      <c r="L83" s="287"/>
    </row>
    <row r="84" spans="1:12" s="14" customFormat="1" ht="27" customHeight="1" x14ac:dyDescent="0.45">
      <c r="A84" s="284" t="s">
        <v>52</v>
      </c>
      <c r="B84" s="291">
        <v>1</v>
      </c>
      <c r="C84" s="489" t="s">
        <v>138</v>
      </c>
      <c r="D84" s="490"/>
      <c r="E84" s="490"/>
      <c r="F84" s="490"/>
      <c r="G84" s="490"/>
      <c r="H84" s="507"/>
      <c r="I84" s="287"/>
      <c r="J84" s="287"/>
      <c r="K84" s="287"/>
      <c r="L84" s="287"/>
    </row>
    <row r="85" spans="1:12" s="14" customFormat="1" ht="27" customHeight="1" x14ac:dyDescent="0.45">
      <c r="A85" s="284" t="s">
        <v>54</v>
      </c>
      <c r="B85" s="291">
        <v>1</v>
      </c>
      <c r="C85" s="489" t="s">
        <v>139</v>
      </c>
      <c r="D85" s="490"/>
      <c r="E85" s="490"/>
      <c r="F85" s="490"/>
      <c r="G85" s="490"/>
      <c r="H85" s="507"/>
      <c r="I85" s="287"/>
      <c r="J85" s="287"/>
      <c r="K85" s="287"/>
      <c r="L85" s="287"/>
    </row>
    <row r="86" spans="1:12" s="14" customFormat="1" ht="18" x14ac:dyDescent="0.35">
      <c r="A86" s="284"/>
      <c r="B86" s="294"/>
      <c r="C86" s="295"/>
      <c r="D86" s="295"/>
      <c r="E86" s="295"/>
      <c r="F86" s="295"/>
      <c r="G86" s="295"/>
      <c r="H86" s="295"/>
      <c r="I86" s="287"/>
      <c r="J86" s="287"/>
      <c r="K86" s="287"/>
      <c r="L86" s="287"/>
    </row>
    <row r="87" spans="1:12" s="14" customFormat="1" ht="18" x14ac:dyDescent="0.35">
      <c r="A87" s="284" t="s">
        <v>56</v>
      </c>
      <c r="B87" s="296">
        <f>B34</f>
        <v>0.96199999999999997</v>
      </c>
      <c r="C87" s="275" t="s">
        <v>57</v>
      </c>
      <c r="D87" s="275"/>
      <c r="E87" s="275"/>
      <c r="F87" s="275"/>
      <c r="G87" s="275"/>
      <c r="I87" s="287"/>
      <c r="J87" s="287"/>
      <c r="K87" s="287"/>
      <c r="L87" s="287"/>
    </row>
    <row r="88" spans="1:12" ht="19.5" customHeight="1" x14ac:dyDescent="0.35">
      <c r="A88" s="282"/>
      <c r="B88" s="282"/>
    </row>
    <row r="89" spans="1:12" ht="27" customHeight="1" x14ac:dyDescent="0.45">
      <c r="A89" s="297" t="s">
        <v>123</v>
      </c>
      <c r="B89" s="298">
        <v>50</v>
      </c>
      <c r="D89" s="383" t="s">
        <v>59</v>
      </c>
      <c r="E89" s="384"/>
      <c r="F89" s="491" t="s">
        <v>60</v>
      </c>
      <c r="G89" s="492"/>
    </row>
    <row r="90" spans="1:12" ht="27" customHeight="1" x14ac:dyDescent="0.45">
      <c r="A90" s="299" t="s">
        <v>61</v>
      </c>
      <c r="B90" s="300">
        <v>2</v>
      </c>
      <c r="C90" s="385" t="s">
        <v>62</v>
      </c>
      <c r="D90" s="302" t="s">
        <v>63</v>
      </c>
      <c r="E90" s="303" t="s">
        <v>64</v>
      </c>
      <c r="F90" s="302" t="s">
        <v>63</v>
      </c>
      <c r="G90" s="386" t="s">
        <v>64</v>
      </c>
      <c r="I90" s="305" t="s">
        <v>124</v>
      </c>
    </row>
    <row r="91" spans="1:12" ht="26.25" customHeight="1" x14ac:dyDescent="0.45">
      <c r="A91" s="299" t="s">
        <v>65</v>
      </c>
      <c r="B91" s="300">
        <v>100</v>
      </c>
      <c r="C91" s="387">
        <v>1</v>
      </c>
      <c r="D91" s="307"/>
      <c r="E91" s="308" t="str">
        <f>IF(ISBLANK(D91),"-",$D$101/$D$98*D91)</f>
        <v>-</v>
      </c>
      <c r="F91" s="307">
        <v>8457754</v>
      </c>
      <c r="G91" s="309">
        <f>IF(ISBLANK(F91),"-",$D$101/$F$98*F91)</f>
        <v>8691315.7968534529</v>
      </c>
      <c r="I91" s="310"/>
    </row>
    <row r="92" spans="1:12" ht="26.25" customHeight="1" x14ac:dyDescent="0.45">
      <c r="A92" s="299" t="s">
        <v>66</v>
      </c>
      <c r="B92" s="300">
        <v>1</v>
      </c>
      <c r="C92" s="371">
        <v>2</v>
      </c>
      <c r="D92" s="312">
        <v>8090825</v>
      </c>
      <c r="E92" s="313">
        <f>IF(ISBLANK(D92),"-",$D$101/$D$98*D92)</f>
        <v>8932930.46911758</v>
      </c>
      <c r="F92" s="312">
        <v>8662166</v>
      </c>
      <c r="G92" s="314">
        <f>IF(ISBLANK(F92),"-",$D$101/$F$98*F92)</f>
        <v>8901372.6564720236</v>
      </c>
      <c r="I92" s="515">
        <f>ABS((F96/D96*D95)-F95)/D95</f>
        <v>1.4151107774130567E-2</v>
      </c>
    </row>
    <row r="93" spans="1:12" ht="26.25" customHeight="1" x14ac:dyDescent="0.45">
      <c r="A93" s="299" t="s">
        <v>67</v>
      </c>
      <c r="B93" s="300">
        <v>1</v>
      </c>
      <c r="C93" s="371">
        <v>3</v>
      </c>
      <c r="D93" s="312">
        <v>8191047</v>
      </c>
      <c r="E93" s="313">
        <f>IF(ISBLANK(D93),"-",$D$101/$D$98*D93)</f>
        <v>9043583.7285164539</v>
      </c>
      <c r="F93" s="312">
        <v>8774617</v>
      </c>
      <c r="G93" s="314">
        <f>IF(ISBLANK(F93),"-",$D$101/$F$98*F93)</f>
        <v>9016929.0030708928</v>
      </c>
      <c r="I93" s="515"/>
    </row>
    <row r="94" spans="1:12" ht="27" customHeight="1" x14ac:dyDescent="0.45">
      <c r="A94" s="299" t="s">
        <v>68</v>
      </c>
      <c r="B94" s="300">
        <v>1</v>
      </c>
      <c r="C94" s="388">
        <v>4</v>
      </c>
      <c r="D94" s="317"/>
      <c r="E94" s="318" t="str">
        <f>IF(ISBLANK(D94),"-",$D$101/$D$98*D94)</f>
        <v>-</v>
      </c>
      <c r="F94" s="389"/>
      <c r="G94" s="319" t="str">
        <f>IF(ISBLANK(F94),"-",$D$101/$F$98*F94)</f>
        <v>-</v>
      </c>
      <c r="I94" s="320"/>
    </row>
    <row r="95" spans="1:12" ht="27" customHeight="1" x14ac:dyDescent="0.45">
      <c r="A95" s="299" t="s">
        <v>69</v>
      </c>
      <c r="B95" s="300">
        <v>1</v>
      </c>
      <c r="C95" s="390" t="s">
        <v>70</v>
      </c>
      <c r="D95" s="391">
        <f>AVERAGE(D91:D94)</f>
        <v>8140936</v>
      </c>
      <c r="E95" s="323">
        <f>AVERAGE(E91:E94)</f>
        <v>8988257.0988170169</v>
      </c>
      <c r="F95" s="392">
        <f>AVERAGE(F91:F94)</f>
        <v>8631512.333333334</v>
      </c>
      <c r="G95" s="393">
        <f>AVERAGE(G91:G94)</f>
        <v>8869872.4854654577</v>
      </c>
    </row>
    <row r="96" spans="1:12" ht="26.25" customHeight="1" x14ac:dyDescent="0.45">
      <c r="A96" s="299" t="s">
        <v>71</v>
      </c>
      <c r="B96" s="285">
        <v>1</v>
      </c>
      <c r="C96" s="394" t="s">
        <v>72</v>
      </c>
      <c r="D96" s="395">
        <v>26.34</v>
      </c>
      <c r="E96" s="315"/>
      <c r="F96" s="327">
        <v>28.3</v>
      </c>
    </row>
    <row r="97" spans="1:10" ht="26.25" customHeight="1" x14ac:dyDescent="0.45">
      <c r="A97" s="299" t="s">
        <v>73</v>
      </c>
      <c r="B97" s="285">
        <v>1</v>
      </c>
      <c r="C97" s="396" t="s">
        <v>74</v>
      </c>
      <c r="D97" s="397">
        <f>D96*$B$87</f>
        <v>25.339079999999999</v>
      </c>
      <c r="E97" s="330"/>
      <c r="F97" s="329">
        <f>F96*$B$87</f>
        <v>27.224599999999999</v>
      </c>
    </row>
    <row r="98" spans="1:10" ht="19.5" customHeight="1" x14ac:dyDescent="0.35">
      <c r="A98" s="299" t="s">
        <v>75</v>
      </c>
      <c r="B98" s="398">
        <f>(B97/B96)*(B95/B94)*(B93/B92)*(B91/B90)*B89</f>
        <v>2500</v>
      </c>
      <c r="C98" s="396" t="s">
        <v>140</v>
      </c>
      <c r="D98" s="399">
        <f>D97*$B$83/100</f>
        <v>25.159172532000003</v>
      </c>
      <c r="E98" s="333"/>
      <c r="F98" s="332">
        <f>F97*$B$83/100</f>
        <v>27.031305339999999</v>
      </c>
    </row>
    <row r="99" spans="1:10" ht="19.5" customHeight="1" x14ac:dyDescent="0.35">
      <c r="A99" s="493" t="s">
        <v>77</v>
      </c>
      <c r="B99" s="498"/>
      <c r="C99" s="396" t="s">
        <v>141</v>
      </c>
      <c r="D99" s="400">
        <f>D98/$B$98</f>
        <v>1.0063669012800001E-2</v>
      </c>
      <c r="E99" s="333"/>
      <c r="F99" s="336">
        <f>F98/$B$98</f>
        <v>1.0812522135999999E-2</v>
      </c>
      <c r="G99" s="401"/>
      <c r="H99" s="325"/>
    </row>
    <row r="100" spans="1:10" ht="19.5" customHeight="1" x14ac:dyDescent="0.35">
      <c r="A100" s="495"/>
      <c r="B100" s="499"/>
      <c r="C100" s="396" t="s">
        <v>127</v>
      </c>
      <c r="D100" s="402">
        <f>$B$56/$B$116</f>
        <v>1.1111111111111112E-2</v>
      </c>
      <c r="F100" s="341"/>
      <c r="G100" s="403"/>
      <c r="H100" s="325"/>
    </row>
    <row r="101" spans="1:10" ht="18" x14ac:dyDescent="0.35">
      <c r="C101" s="396" t="s">
        <v>80</v>
      </c>
      <c r="D101" s="397">
        <f>D100*$B$98</f>
        <v>27.777777777777779</v>
      </c>
      <c r="F101" s="341"/>
      <c r="G101" s="401"/>
      <c r="H101" s="325"/>
    </row>
    <row r="102" spans="1:10" ht="19.5" customHeight="1" x14ac:dyDescent="0.35">
      <c r="C102" s="404" t="s">
        <v>81</v>
      </c>
      <c r="D102" s="405">
        <f>D101/B34</f>
        <v>28.875028875028878</v>
      </c>
      <c r="F102" s="345"/>
      <c r="G102" s="401"/>
      <c r="H102" s="325"/>
      <c r="J102" s="406"/>
    </row>
    <row r="103" spans="1:10" ht="18" x14ac:dyDescent="0.35">
      <c r="C103" s="407" t="s">
        <v>142</v>
      </c>
      <c r="D103" s="408">
        <f>AVERAGE(E91:E94,G91:G94)</f>
        <v>8917226.3308060803</v>
      </c>
      <c r="F103" s="345"/>
      <c r="G103" s="409"/>
      <c r="H103" s="325"/>
      <c r="J103" s="410"/>
    </row>
    <row r="104" spans="1:10" ht="18" x14ac:dyDescent="0.35">
      <c r="C104" s="374" t="s">
        <v>83</v>
      </c>
      <c r="D104" s="411">
        <f>STDEV(E91:E94,G91:G94)/D103</f>
        <v>1.5603565517998703E-2</v>
      </c>
      <c r="F104" s="345"/>
      <c r="G104" s="401"/>
      <c r="H104" s="325"/>
      <c r="J104" s="410"/>
    </row>
    <row r="105" spans="1:10" ht="19.5" customHeight="1" x14ac:dyDescent="0.35">
      <c r="C105" s="376" t="s">
        <v>20</v>
      </c>
      <c r="D105" s="412">
        <f>COUNT(E91:E94,G91:G94)</f>
        <v>5</v>
      </c>
      <c r="F105" s="345"/>
      <c r="G105" s="401"/>
      <c r="H105" s="325"/>
      <c r="J105" s="410"/>
    </row>
    <row r="106" spans="1:10" ht="19.5" customHeight="1" x14ac:dyDescent="0.35">
      <c r="A106" s="349"/>
      <c r="B106" s="349"/>
      <c r="C106" s="349"/>
      <c r="D106" s="349"/>
      <c r="E106" s="349"/>
    </row>
    <row r="107" spans="1:10" ht="26.25" customHeight="1" x14ac:dyDescent="0.45">
      <c r="A107" s="297" t="s">
        <v>108</v>
      </c>
      <c r="B107" s="298">
        <v>900</v>
      </c>
      <c r="C107" s="413" t="s">
        <v>88</v>
      </c>
      <c r="D107" s="414" t="s">
        <v>63</v>
      </c>
      <c r="E107" s="415" t="s">
        <v>110</v>
      </c>
      <c r="F107" s="416" t="s">
        <v>111</v>
      </c>
    </row>
    <row r="108" spans="1:10" ht="26.25" customHeight="1" x14ac:dyDescent="0.45">
      <c r="A108" s="299" t="s">
        <v>112</v>
      </c>
      <c r="B108" s="300">
        <v>1</v>
      </c>
      <c r="C108" s="417">
        <v>1</v>
      </c>
      <c r="D108" s="418">
        <v>7221531</v>
      </c>
      <c r="E108" s="449">
        <f t="shared" ref="E108:E113" si="1">IF(ISBLANK(D108),"-",D108/$D$103*$D$100*$B$116)</f>
        <v>8.0984049659612065</v>
      </c>
      <c r="F108" s="419">
        <f t="shared" ref="F108:F113" si="2">IF(ISBLANK(D108), "-", E108/$B$56)</f>
        <v>0.80984049659612067</v>
      </c>
    </row>
    <row r="109" spans="1:10" ht="26.25" customHeight="1" x14ac:dyDescent="0.45">
      <c r="A109" s="299" t="s">
        <v>113</v>
      </c>
      <c r="B109" s="300">
        <v>1</v>
      </c>
      <c r="C109" s="417">
        <v>2</v>
      </c>
      <c r="D109" s="418">
        <v>7273956</v>
      </c>
      <c r="E109" s="450">
        <f t="shared" si="1"/>
        <v>8.1571956684231264</v>
      </c>
      <c r="F109" s="420">
        <f t="shared" si="2"/>
        <v>0.81571956684231262</v>
      </c>
    </row>
    <row r="110" spans="1:10" ht="26.25" customHeight="1" x14ac:dyDescent="0.45">
      <c r="A110" s="299" t="s">
        <v>114</v>
      </c>
      <c r="B110" s="300">
        <v>1</v>
      </c>
      <c r="C110" s="417">
        <v>3</v>
      </c>
      <c r="D110" s="418">
        <v>7274376</v>
      </c>
      <c r="E110" s="450">
        <f t="shared" si="1"/>
        <v>8.1576666668977857</v>
      </c>
      <c r="F110" s="420">
        <f t="shared" si="2"/>
        <v>0.8157666666897786</v>
      </c>
    </row>
    <row r="111" spans="1:10" ht="26.25" customHeight="1" x14ac:dyDescent="0.45">
      <c r="A111" s="299" t="s">
        <v>115</v>
      </c>
      <c r="B111" s="300">
        <v>1</v>
      </c>
      <c r="C111" s="417">
        <v>4</v>
      </c>
      <c r="D111" s="418">
        <v>7802809</v>
      </c>
      <c r="E111" s="450">
        <f t="shared" si="1"/>
        <v>8.7502646120395813</v>
      </c>
      <c r="F111" s="420">
        <f t="shared" si="2"/>
        <v>0.87502646120395811</v>
      </c>
    </row>
    <row r="112" spans="1:10" ht="26.25" customHeight="1" x14ac:dyDescent="0.45">
      <c r="A112" s="299" t="s">
        <v>116</v>
      </c>
      <c r="B112" s="300">
        <v>1</v>
      </c>
      <c r="C112" s="417">
        <v>5</v>
      </c>
      <c r="D112" s="418">
        <v>7220982</v>
      </c>
      <c r="E112" s="450">
        <f t="shared" si="1"/>
        <v>8.097789303669332</v>
      </c>
      <c r="F112" s="420">
        <f t="shared" si="2"/>
        <v>0.80977893036693316</v>
      </c>
    </row>
    <row r="113" spans="1:10" ht="26.25" customHeight="1" x14ac:dyDescent="0.45">
      <c r="A113" s="299" t="s">
        <v>117</v>
      </c>
      <c r="B113" s="300">
        <v>1</v>
      </c>
      <c r="C113" s="421">
        <v>6</v>
      </c>
      <c r="D113" s="422">
        <v>7793246</v>
      </c>
      <c r="E113" s="451">
        <f t="shared" si="1"/>
        <v>8.7395404253415681</v>
      </c>
      <c r="F113" s="423">
        <f t="shared" si="2"/>
        <v>0.87395404253415676</v>
      </c>
    </row>
    <row r="114" spans="1:10" ht="26.25" customHeight="1" x14ac:dyDescent="0.45">
      <c r="A114" s="299" t="s">
        <v>118</v>
      </c>
      <c r="B114" s="300">
        <v>1</v>
      </c>
      <c r="C114" s="417"/>
      <c r="D114" s="371"/>
      <c r="E114" s="274"/>
      <c r="F114" s="424"/>
    </row>
    <row r="115" spans="1:10" ht="26.25" customHeight="1" x14ac:dyDescent="0.45">
      <c r="A115" s="299" t="s">
        <v>119</v>
      </c>
      <c r="B115" s="300">
        <v>1</v>
      </c>
      <c r="C115" s="417"/>
      <c r="D115" s="425" t="s">
        <v>70</v>
      </c>
      <c r="E115" s="453">
        <f>AVERAGE(E108:E113)</f>
        <v>8.3334769403887652</v>
      </c>
      <c r="F115" s="426">
        <f>AVERAGE(F108:F113)</f>
        <v>0.83334769403887676</v>
      </c>
    </row>
    <row r="116" spans="1:10" ht="27" customHeight="1" x14ac:dyDescent="0.45">
      <c r="A116" s="299" t="s">
        <v>120</v>
      </c>
      <c r="B116" s="331">
        <f>(B115/B114)*(B113/B112)*(B111/B110)*(B109/B108)*B107</f>
        <v>900</v>
      </c>
      <c r="C116" s="427"/>
      <c r="D116" s="390" t="s">
        <v>83</v>
      </c>
      <c r="E116" s="428">
        <f>STDEV(E108:E113)/E115</f>
        <v>3.8376507554793701E-2</v>
      </c>
      <c r="F116" s="428">
        <f>STDEV(F108:F113)/F115</f>
        <v>3.8376507554793673E-2</v>
      </c>
      <c r="I116" s="274"/>
    </row>
    <row r="117" spans="1:10" ht="27" customHeight="1" x14ac:dyDescent="0.45">
      <c r="A117" s="493" t="s">
        <v>77</v>
      </c>
      <c r="B117" s="494"/>
      <c r="C117" s="429"/>
      <c r="D117" s="430" t="s">
        <v>20</v>
      </c>
      <c r="E117" s="431">
        <f>COUNT(E108:E113)</f>
        <v>6</v>
      </c>
      <c r="F117" s="431">
        <f>COUNT(F108:F113)</f>
        <v>6</v>
      </c>
      <c r="I117" s="274"/>
      <c r="J117" s="410"/>
    </row>
    <row r="118" spans="1:10" ht="19.5" customHeight="1" x14ac:dyDescent="0.35">
      <c r="A118" s="495"/>
      <c r="B118" s="496"/>
      <c r="C118" s="274"/>
      <c r="D118" s="274"/>
      <c r="E118" s="274"/>
      <c r="F118" s="371"/>
      <c r="G118" s="274"/>
      <c r="H118" s="274"/>
      <c r="I118" s="274"/>
    </row>
    <row r="119" spans="1:10" ht="18" x14ac:dyDescent="0.35">
      <c r="A119" s="440"/>
      <c r="B119" s="295"/>
      <c r="C119" s="274"/>
      <c r="D119" s="274"/>
      <c r="E119" s="274"/>
      <c r="F119" s="371"/>
      <c r="G119" s="274"/>
      <c r="H119" s="274"/>
      <c r="I119" s="274"/>
    </row>
    <row r="120" spans="1:10" ht="26.25" customHeight="1" x14ac:dyDescent="0.45">
      <c r="A120" s="283" t="s">
        <v>137</v>
      </c>
      <c r="B120" s="378" t="s">
        <v>121</v>
      </c>
      <c r="C120" s="497" t="str">
        <f>B20</f>
        <v>Rosuvastatin (as calcium)</v>
      </c>
      <c r="D120" s="497"/>
      <c r="E120" s="379" t="s">
        <v>122</v>
      </c>
      <c r="F120" s="379"/>
      <c r="G120" s="380">
        <f>F115</f>
        <v>0.83334769403887676</v>
      </c>
      <c r="H120" s="274"/>
      <c r="I120" s="274"/>
    </row>
    <row r="121" spans="1:10" ht="19.5" customHeight="1" x14ac:dyDescent="0.35">
      <c r="A121" s="432"/>
      <c r="B121" s="432"/>
      <c r="C121" s="433"/>
      <c r="D121" s="433"/>
      <c r="E121" s="433"/>
      <c r="F121" s="433"/>
      <c r="G121" s="433"/>
      <c r="H121" s="433"/>
    </row>
    <row r="122" spans="1:10" ht="18" x14ac:dyDescent="0.35">
      <c r="B122" s="488" t="s">
        <v>26</v>
      </c>
      <c r="C122" s="488"/>
      <c r="E122" s="385" t="s">
        <v>27</v>
      </c>
      <c r="F122" s="434"/>
      <c r="G122" s="488" t="s">
        <v>28</v>
      </c>
      <c r="H122" s="488"/>
    </row>
    <row r="123" spans="1:10" ht="69.900000000000006" customHeight="1" x14ac:dyDescent="0.35">
      <c r="A123" s="435" t="s">
        <v>29</v>
      </c>
      <c r="B123" s="436"/>
      <c r="C123" s="436"/>
      <c r="E123" s="436"/>
      <c r="F123" s="274"/>
      <c r="G123" s="437"/>
      <c r="H123" s="437"/>
    </row>
    <row r="124" spans="1:10" ht="69.900000000000006" customHeight="1" x14ac:dyDescent="0.35">
      <c r="A124" s="435" t="s">
        <v>30</v>
      </c>
      <c r="B124" s="438"/>
      <c r="C124" s="438"/>
      <c r="E124" s="438"/>
      <c r="F124" s="274"/>
      <c r="G124" s="439"/>
      <c r="H124" s="439"/>
    </row>
    <row r="125" spans="1:10" ht="18" x14ac:dyDescent="0.35">
      <c r="A125" s="370"/>
      <c r="B125" s="370"/>
      <c r="C125" s="371"/>
      <c r="D125" s="371"/>
      <c r="E125" s="371"/>
      <c r="F125" s="375"/>
      <c r="G125" s="371"/>
      <c r="H125" s="371"/>
      <c r="I125" s="274"/>
    </row>
    <row r="126" spans="1:10" ht="18" x14ac:dyDescent="0.35">
      <c r="A126" s="370"/>
      <c r="B126" s="370"/>
      <c r="C126" s="371"/>
      <c r="D126" s="371"/>
      <c r="E126" s="371"/>
      <c r="F126" s="375"/>
      <c r="G126" s="371"/>
      <c r="H126" s="371"/>
      <c r="I126" s="274"/>
    </row>
    <row r="127" spans="1:10" ht="18" x14ac:dyDescent="0.35">
      <c r="A127" s="370"/>
      <c r="B127" s="370"/>
      <c r="C127" s="371"/>
      <c r="D127" s="371"/>
      <c r="E127" s="371"/>
      <c r="F127" s="375"/>
      <c r="G127" s="371"/>
      <c r="H127" s="371"/>
      <c r="I127" s="274"/>
    </row>
    <row r="128" spans="1:10" ht="18" x14ac:dyDescent="0.35">
      <c r="A128" s="370"/>
      <c r="B128" s="370"/>
      <c r="C128" s="371"/>
      <c r="D128" s="371"/>
      <c r="E128" s="371"/>
      <c r="F128" s="375"/>
      <c r="G128" s="371"/>
      <c r="H128" s="371"/>
      <c r="I128" s="274"/>
    </row>
    <row r="129" spans="1:9" ht="18" x14ac:dyDescent="0.35">
      <c r="A129" s="370"/>
      <c r="B129" s="370"/>
      <c r="C129" s="371"/>
      <c r="D129" s="371"/>
      <c r="E129" s="371"/>
      <c r="F129" s="375"/>
      <c r="G129" s="371"/>
      <c r="H129" s="371"/>
      <c r="I129" s="274"/>
    </row>
    <row r="130" spans="1:9" ht="18" x14ac:dyDescent="0.35">
      <c r="A130" s="370"/>
      <c r="B130" s="370"/>
      <c r="C130" s="371"/>
      <c r="D130" s="371"/>
      <c r="E130" s="371"/>
      <c r="F130" s="375"/>
      <c r="G130" s="371"/>
      <c r="H130" s="371"/>
      <c r="I130" s="274"/>
    </row>
    <row r="131" spans="1:9" ht="18" x14ac:dyDescent="0.35">
      <c r="A131" s="370"/>
      <c r="B131" s="370"/>
      <c r="C131" s="371"/>
      <c r="D131" s="371"/>
      <c r="E131" s="371"/>
      <c r="F131" s="375"/>
      <c r="G131" s="371"/>
      <c r="H131" s="371"/>
      <c r="I131" s="274"/>
    </row>
    <row r="132" spans="1:9" ht="18" x14ac:dyDescent="0.35">
      <c r="A132" s="370"/>
      <c r="B132" s="370"/>
      <c r="C132" s="371"/>
      <c r="D132" s="371"/>
      <c r="E132" s="371"/>
      <c r="F132" s="375"/>
      <c r="G132" s="371"/>
      <c r="H132" s="371"/>
      <c r="I132" s="274"/>
    </row>
    <row r="133" spans="1:9" ht="18" x14ac:dyDescent="0.35">
      <c r="A133" s="370"/>
      <c r="B133" s="370"/>
      <c r="C133" s="371"/>
      <c r="D133" s="371"/>
      <c r="E133" s="371"/>
      <c r="F133" s="375"/>
      <c r="G133" s="371"/>
      <c r="H133" s="371"/>
      <c r="I133" s="274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7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6"/>
  <sheetViews>
    <sheetView topLeftCell="A2" workbookViewId="0">
      <selection activeCell="I36" sqref="I36"/>
    </sheetView>
  </sheetViews>
  <sheetFormatPr defaultRowHeight="13.2" x14ac:dyDescent="0.25"/>
  <sheetData>
    <row r="36" spans="9:9" x14ac:dyDescent="0.25">
      <c r="I36">
        <f>10/100*3/5</f>
        <v>6.0000000000000012E-2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Uniformity</vt:lpstr>
      <vt:lpstr>Rosuvastatin</vt:lpstr>
      <vt:lpstr>Rosuvastatin 4</vt:lpstr>
      <vt:lpstr>Sheet1</vt:lpstr>
      <vt:lpstr>Rosuvastatin!Print_Area</vt:lpstr>
      <vt:lpstr>'Rosuvastatin 4'!Print_Area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2016-08-27T13:12:51Z</cp:lastPrinted>
  <dcterms:created xsi:type="dcterms:W3CDTF">2005-07-05T10:19:27Z</dcterms:created>
  <dcterms:modified xsi:type="dcterms:W3CDTF">2016-08-27T13:17:28Z</dcterms:modified>
</cp:coreProperties>
</file>