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 (2)" sheetId="4" r:id="rId1"/>
    <sheet name="Uniformity" sheetId="2" r:id="rId2"/>
    <sheet name="levofloxacin" sheetId="3" r:id="rId3"/>
  </sheets>
  <definedNames>
    <definedName name="_xlnm.Print_Area" localSheetId="2">levofloxacin!$A$1:$H$124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B57" i="3" l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/>
  <c r="B34" i="3"/>
  <c r="D44" i="3" s="1"/>
  <c r="B30" i="3"/>
  <c r="C46" i="2"/>
  <c r="D50" i="2" s="1"/>
  <c r="C45" i="2"/>
  <c r="D25" i="2"/>
  <c r="C19" i="2"/>
  <c r="D97" i="3" l="1"/>
  <c r="D49" i="3"/>
  <c r="I92" i="3"/>
  <c r="D101" i="3"/>
  <c r="D102" i="3" s="1"/>
  <c r="F44" i="3"/>
  <c r="F45" i="3" s="1"/>
  <c r="D45" i="3"/>
  <c r="E40" i="3" s="1"/>
  <c r="F98" i="3"/>
  <c r="D98" i="3"/>
  <c r="E94" i="3" s="1"/>
  <c r="D27" i="2"/>
  <c r="D31" i="2"/>
  <c r="D35" i="2"/>
  <c r="D39" i="2"/>
  <c r="D43" i="2"/>
  <c r="C49" i="2"/>
  <c r="D33" i="2"/>
  <c r="D24" i="2"/>
  <c r="D28" i="2"/>
  <c r="D32" i="2"/>
  <c r="D36" i="2"/>
  <c r="D40" i="2"/>
  <c r="D49" i="2"/>
  <c r="B69" i="3"/>
  <c r="D29" i="2"/>
  <c r="D37" i="2"/>
  <c r="D41" i="2"/>
  <c r="C50" i="2"/>
  <c r="D26" i="2"/>
  <c r="D30" i="2"/>
  <c r="D34" i="2"/>
  <c r="D38" i="2"/>
  <c r="D42" i="2"/>
  <c r="B49" i="2"/>
  <c r="E91" i="3" l="1"/>
  <c r="G93" i="3"/>
  <c r="G92" i="3"/>
  <c r="G94" i="3"/>
  <c r="G39" i="3"/>
  <c r="F46" i="3"/>
  <c r="G40" i="3"/>
  <c r="G41" i="3"/>
  <c r="G38" i="3"/>
  <c r="E38" i="3"/>
  <c r="D46" i="3"/>
  <c r="E92" i="3"/>
  <c r="E41" i="3"/>
  <c r="E39" i="3"/>
  <c r="D99" i="3"/>
  <c r="E93" i="3"/>
  <c r="F99" i="3"/>
  <c r="G91" i="3"/>
  <c r="G95" i="3" l="1"/>
  <c r="E95" i="3"/>
  <c r="E42" i="3"/>
  <c r="D50" i="3"/>
  <c r="G68" i="3" s="1"/>
  <c r="H68" i="3" s="1"/>
  <c r="D52" i="3"/>
  <c r="G42" i="3"/>
  <c r="D103" i="3"/>
  <c r="E108" i="3" s="1"/>
  <c r="D105" i="3"/>
  <c r="E109" i="3" l="1"/>
  <c r="F109" i="3" s="1"/>
  <c r="E110" i="3"/>
  <c r="F110" i="3" s="1"/>
  <c r="G71" i="3"/>
  <c r="H71" i="3" s="1"/>
  <c r="G67" i="3"/>
  <c r="H67" i="3" s="1"/>
  <c r="G62" i="3"/>
  <c r="H62" i="3" s="1"/>
  <c r="G61" i="3"/>
  <c r="H61" i="3" s="1"/>
  <c r="G70" i="3"/>
  <c r="H70" i="3" s="1"/>
  <c r="G66" i="3"/>
  <c r="H66" i="3" s="1"/>
  <c r="G63" i="3"/>
  <c r="H63" i="3" s="1"/>
  <c r="G64" i="3"/>
  <c r="H64" i="3" s="1"/>
  <c r="G69" i="3"/>
  <c r="H69" i="3" s="1"/>
  <c r="G60" i="3"/>
  <c r="H60" i="3" s="1"/>
  <c r="G65" i="3"/>
  <c r="H65" i="3" s="1"/>
  <c r="D51" i="3"/>
  <c r="E111" i="3"/>
  <c r="F111" i="3" s="1"/>
  <c r="E113" i="3"/>
  <c r="F113" i="3" s="1"/>
  <c r="E112" i="3"/>
  <c r="F112" i="3" s="1"/>
  <c r="D104" i="3"/>
  <c r="F108" i="3"/>
  <c r="E117" i="3" l="1"/>
  <c r="G72" i="3"/>
  <c r="G73" i="3" s="1"/>
  <c r="G74" i="3"/>
  <c r="E115" i="3"/>
  <c r="E116" i="3" s="1"/>
  <c r="F117" i="3"/>
  <c r="F115" i="3"/>
  <c r="H74" i="3"/>
  <c r="H72" i="3"/>
  <c r="G76" i="3" l="1"/>
  <c r="H73" i="3"/>
  <c r="G120" i="3"/>
  <c r="F116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<sst xmlns="http://schemas.openxmlformats.org/spreadsheetml/2006/main" count="232" uniqueCount="128">
  <si>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</si>
  <si>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</si>
  <si>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</si>
  <si>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</si>
  <si>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</si>
  <si>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MYDAWA LEVOFLOXACIN 500 MG TABLETS</t>
  </si>
  <si>
    <t>% age Purity:</t>
  </si>
  <si>
    <t>NDQD2016061213</t>
  </si>
  <si>
    <t>Weight (mg):</t>
  </si>
  <si>
    <t>Levofloxacin</t>
  </si>
  <si>
    <t>Standard Conc (mg/mL):</t>
  </si>
  <si>
    <t>Each tablet contains Levofloxacin Hemihydrate equivalent to Levofloxacin 500mg.</t>
  </si>
  <si>
    <t>2016-06-23 15:01:17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</si>
  <si>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</si>
  <si>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</si>
  <si>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</si>
  <si>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</si>
  <si>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</si>
  <si>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</si>
  <si>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</si>
  <si>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</si>
  <si>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</si>
  <si>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</si>
  <si>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</si>
  <si>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</si>
  <si>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</si>
  <si>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</si>
  <si>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</si>
  <si>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</si>
  <si>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</si>
  <si>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</si>
  <si>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</si>
  <si>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</si>
  <si>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</si>
  <si>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</si>
  <si>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</si>
  <si>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</si>
  <si>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</si>
  <si>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</si>
  <si>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</si>
  <si>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</si>
  <si>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</si>
  <si>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</si>
  <si>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</si>
  <si>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</si>
  <si>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</si>
  <si>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</si>
  <si>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</si>
  <si>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</si>
  <si>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</si>
  <si>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</si>
  <si>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</si>
  <si>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</si>
  <si>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</si>
  <si>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</si>
  <si>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</si>
  <si>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</si>
  <si>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</si>
  <si>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</si>
  <si>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</si>
  <si>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</si>
  <si>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</si>
  <si>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</si>
  <si>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</si>
  <si>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</si>
  <si>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</si>
  <si>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</si>
  <si>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</si>
  <si>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</si>
  <si>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</si>
  <si>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</si>
  <si>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</si>
  <si>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</si>
  <si>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</si>
  <si>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</si>
  <si>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</si>
  <si>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</si>
  <si>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</si>
  <si>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</si>
  <si>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</si>
  <si>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</si>
  <si>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</si>
  <si>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</si>
  <si>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</si>
  <si>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</si>
  <si>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</si>
  <si>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</si>
  <si>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</si>
  <si>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</si>
  <si>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</si>
  <si>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</si>
  <si>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</si>
  <si>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</si>
  <si>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</si>
  <si>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</si>
  <si>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</si>
  <si>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</si>
  <si>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</si>
  <si>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</si>
  <si>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</si>
  <si>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</si>
  <si>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</si>
  <si>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</si>
  <si>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</si>
  <si>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</si>
  <si>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</si>
  <si>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</si>
  <si>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</si>
  <si>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</si>
  <si>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</si>
  <si>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</si>
  <si>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</si>
  <si>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</si>
  <si>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</si>
  <si>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</si>
  <si>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</si>
  <si>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</si>
  <si>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</si>
  <si>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</si>
  <si>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</si>
  <si>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</si>
  <si>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</si>
  <si>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</si>
  <si>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</si>
  <si>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</si>
  <si>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NDQD2016061214</t>
  </si>
  <si>
    <t>Levofloxacin Hemihydrate</t>
  </si>
  <si>
    <t>L11-2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</si>
</sst>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4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1" workbookViewId="0">
      <selection activeCell="F28" sqref="F28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36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237" t="s">
        <v>1</v>
      </c>
      <c r="B16" s="238" t="s">
        <v>2</v>
      </c>
    </row>
    <row r="17" spans="1:5" ht="16.5" customHeight="1" x14ac:dyDescent="0.3">
      <c r="A17" s="239" t="s">
        <v>3</v>
      </c>
      <c r="B17" s="239" t="s">
        <v>5</v>
      </c>
      <c r="D17" s="240"/>
      <c r="E17" s="241"/>
    </row>
    <row r="18" spans="1:5" ht="16.5" customHeight="1" x14ac:dyDescent="0.3">
      <c r="A18" s="242" t="s">
        <v>4</v>
      </c>
      <c r="B18" s="243" t="s">
        <v>125</v>
      </c>
      <c r="C18" s="241"/>
      <c r="D18" s="241"/>
      <c r="E18" s="241"/>
    </row>
    <row r="19" spans="1:5" ht="16.5" customHeight="1" x14ac:dyDescent="0.3">
      <c r="A19" s="242" t="s">
        <v>6</v>
      </c>
      <c r="B19" s="234">
        <v>99.5</v>
      </c>
      <c r="C19" s="241"/>
      <c r="D19" s="241"/>
      <c r="E19" s="241"/>
    </row>
    <row r="20" spans="1:5" ht="16.5" customHeight="1" x14ac:dyDescent="0.3">
      <c r="A20" s="239" t="s">
        <v>8</v>
      </c>
      <c r="B20" s="243">
        <v>21.71</v>
      </c>
      <c r="C20" s="241"/>
      <c r="D20" s="241"/>
      <c r="E20" s="241"/>
    </row>
    <row r="21" spans="1:5" ht="16.5" customHeight="1" x14ac:dyDescent="0.3">
      <c r="A21" s="239" t="s">
        <v>10</v>
      </c>
      <c r="B21" s="244">
        <f>B20/100*5/100</f>
        <v>1.0855000000000002E-2</v>
      </c>
      <c r="C21" s="241"/>
      <c r="D21" s="241"/>
      <c r="E21" s="241"/>
    </row>
    <row r="22" spans="1:5" ht="15.75" customHeight="1" x14ac:dyDescent="0.25">
      <c r="A22" s="241"/>
      <c r="B22" s="245">
        <v>42549.625891203701</v>
      </c>
      <c r="C22" s="241"/>
      <c r="D22" s="241"/>
      <c r="E22" s="241"/>
    </row>
    <row r="23" spans="1:5" ht="16.5" customHeight="1" x14ac:dyDescent="0.3">
      <c r="A23" s="246" t="s">
        <v>13</v>
      </c>
      <c r="B23" s="247" t="s">
        <v>14</v>
      </c>
      <c r="C23" s="246" t="s">
        <v>15</v>
      </c>
      <c r="D23" s="246" t="s">
        <v>16</v>
      </c>
      <c r="E23" s="246" t="s">
        <v>17</v>
      </c>
    </row>
    <row r="24" spans="1:5" ht="16.5" customHeight="1" x14ac:dyDescent="0.3">
      <c r="A24" s="248">
        <v>1</v>
      </c>
      <c r="B24" s="249">
        <v>18629360</v>
      </c>
      <c r="C24" s="249">
        <v>7644.4</v>
      </c>
      <c r="D24" s="250">
        <v>1.08</v>
      </c>
      <c r="E24" s="251">
        <v>8.66</v>
      </c>
    </row>
    <row r="25" spans="1:5" ht="16.5" customHeight="1" x14ac:dyDescent="0.3">
      <c r="A25" s="248">
        <v>2</v>
      </c>
      <c r="B25" s="249">
        <v>18597553</v>
      </c>
      <c r="C25" s="249">
        <v>7625.03</v>
      </c>
      <c r="D25" s="250">
        <v>1.0900000000000001</v>
      </c>
      <c r="E25" s="250">
        <v>8.66</v>
      </c>
    </row>
    <row r="26" spans="1:5" ht="16.5" customHeight="1" x14ac:dyDescent="0.3">
      <c r="A26" s="248">
        <v>3</v>
      </c>
      <c r="B26" s="249">
        <v>18621373</v>
      </c>
      <c r="C26" s="249">
        <v>7634.46</v>
      </c>
      <c r="D26" s="250">
        <v>1.08</v>
      </c>
      <c r="E26" s="250">
        <v>8.66</v>
      </c>
    </row>
    <row r="27" spans="1:5" ht="16.5" customHeight="1" x14ac:dyDescent="0.3">
      <c r="A27" s="248">
        <v>4</v>
      </c>
      <c r="B27" s="249">
        <v>18582944</v>
      </c>
      <c r="C27" s="249">
        <v>7617.63</v>
      </c>
      <c r="D27" s="250">
        <v>1.07</v>
      </c>
      <c r="E27" s="250">
        <v>8.66</v>
      </c>
    </row>
    <row r="28" spans="1:5" ht="16.5" customHeight="1" x14ac:dyDescent="0.3">
      <c r="A28" s="248">
        <v>5</v>
      </c>
      <c r="B28" s="249">
        <v>18633525</v>
      </c>
      <c r="C28" s="249">
        <v>7627.22</v>
      </c>
      <c r="D28" s="250">
        <v>1.08</v>
      </c>
      <c r="E28" s="250">
        <v>8.66</v>
      </c>
    </row>
    <row r="29" spans="1:5" ht="16.5" customHeight="1" x14ac:dyDescent="0.3">
      <c r="A29" s="248">
        <v>6</v>
      </c>
      <c r="B29" s="252">
        <v>18692789</v>
      </c>
      <c r="C29" s="252">
        <v>7595.58</v>
      </c>
      <c r="D29" s="253">
        <v>1.08</v>
      </c>
      <c r="E29" s="250">
        <v>8.66</v>
      </c>
    </row>
    <row r="30" spans="1:5" ht="16.5" customHeight="1" x14ac:dyDescent="0.3">
      <c r="A30" s="254" t="s">
        <v>18</v>
      </c>
      <c r="B30" s="255">
        <f>AVERAGE(B24:B29)</f>
        <v>18626257.333333332</v>
      </c>
      <c r="C30" s="256">
        <f>AVERAGE(C24:C29)</f>
        <v>7624.0533333333333</v>
      </c>
      <c r="D30" s="257">
        <f>AVERAGE(D24:D29)</f>
        <v>1.08</v>
      </c>
      <c r="E30" s="257">
        <f>AVERAGE(E24:E29)</f>
        <v>8.6599999999999984</v>
      </c>
    </row>
    <row r="31" spans="1:5" ht="16.5" customHeight="1" x14ac:dyDescent="0.3">
      <c r="A31" s="258" t="s">
        <v>19</v>
      </c>
      <c r="B31" s="259">
        <f>(STDEV(B24:B29)/B30)</f>
        <v>2.0391059580351862E-3</v>
      </c>
      <c r="C31" s="260"/>
      <c r="D31" s="260"/>
      <c r="E31" s="261"/>
    </row>
    <row r="32" spans="1:5" s="234" customFormat="1" ht="16.5" customHeight="1" x14ac:dyDescent="0.3">
      <c r="A32" s="262" t="s">
        <v>20</v>
      </c>
      <c r="B32" s="263">
        <f>COUNT(B24:B29)</f>
        <v>6</v>
      </c>
      <c r="C32" s="264"/>
      <c r="D32" s="265"/>
      <c r="E32" s="266"/>
    </row>
    <row r="33" spans="1:5" s="234" customFormat="1" ht="15.75" customHeight="1" x14ac:dyDescent="0.25">
      <c r="A33" s="241"/>
      <c r="B33" s="241"/>
      <c r="C33" s="241"/>
      <c r="D33" s="241"/>
      <c r="E33" s="241"/>
    </row>
    <row r="34" spans="1:5" s="234" customFormat="1" ht="16.5" customHeight="1" x14ac:dyDescent="0.3">
      <c r="A34" s="242" t="s">
        <v>21</v>
      </c>
      <c r="B34" s="267" t="s">
        <v>22</v>
      </c>
      <c r="C34" s="268"/>
      <c r="D34" s="268"/>
      <c r="E34" s="268"/>
    </row>
    <row r="35" spans="1:5" ht="16.5" customHeight="1" x14ac:dyDescent="0.3">
      <c r="A35" s="242"/>
      <c r="B35" s="267" t="s">
        <v>23</v>
      </c>
      <c r="C35" s="268"/>
      <c r="D35" s="268"/>
      <c r="E35" s="268"/>
    </row>
    <row r="36" spans="1:5" ht="16.5" customHeight="1" x14ac:dyDescent="0.3">
      <c r="A36" s="242"/>
      <c r="B36" s="267" t="s">
        <v>24</v>
      </c>
      <c r="C36" s="268"/>
      <c r="D36" s="268"/>
      <c r="E36" s="268"/>
    </row>
    <row r="37" spans="1:5" ht="15.75" customHeight="1" x14ac:dyDescent="0.25">
      <c r="A37" s="241"/>
      <c r="B37" s="241"/>
      <c r="C37" s="241"/>
      <c r="D37" s="241"/>
      <c r="E37" s="241"/>
    </row>
    <row r="38" spans="1:5" ht="16.5" customHeight="1" x14ac:dyDescent="0.3">
      <c r="A38" s="237" t="s">
        <v>1</v>
      </c>
      <c r="B38" s="238" t="s">
        <v>25</v>
      </c>
    </row>
    <row r="39" spans="1:5" ht="16.5" customHeight="1" x14ac:dyDescent="0.3">
      <c r="A39" s="242" t="s">
        <v>4</v>
      </c>
      <c r="B39" s="239"/>
      <c r="C39" s="241"/>
      <c r="D39" s="241"/>
      <c r="E39" s="241"/>
    </row>
    <row r="40" spans="1:5" ht="16.5" customHeight="1" x14ac:dyDescent="0.3">
      <c r="A40" s="242" t="s">
        <v>6</v>
      </c>
      <c r="B40" s="243"/>
      <c r="C40" s="241"/>
      <c r="D40" s="241"/>
      <c r="E40" s="241"/>
    </row>
    <row r="41" spans="1:5" ht="16.5" customHeight="1" x14ac:dyDescent="0.3">
      <c r="A41" s="239" t="s">
        <v>8</v>
      </c>
      <c r="B41" s="243"/>
      <c r="C41" s="241"/>
      <c r="D41" s="241"/>
      <c r="E41" s="241"/>
    </row>
    <row r="42" spans="1:5" ht="16.5" customHeight="1" x14ac:dyDescent="0.3">
      <c r="A42" s="239" t="s">
        <v>10</v>
      </c>
      <c r="B42" s="244"/>
      <c r="C42" s="241"/>
      <c r="D42" s="241"/>
      <c r="E42" s="241"/>
    </row>
    <row r="43" spans="1:5" ht="15.75" customHeight="1" x14ac:dyDescent="0.25">
      <c r="A43" s="241"/>
      <c r="B43" s="241"/>
      <c r="C43" s="241"/>
      <c r="D43" s="241"/>
      <c r="E43" s="241"/>
    </row>
    <row r="44" spans="1:5" ht="16.5" customHeight="1" x14ac:dyDescent="0.3">
      <c r="A44" s="246" t="s">
        <v>13</v>
      </c>
      <c r="B44" s="247" t="s">
        <v>14</v>
      </c>
      <c r="C44" s="246" t="s">
        <v>15</v>
      </c>
      <c r="D44" s="246" t="s">
        <v>16</v>
      </c>
      <c r="E44" s="246" t="s">
        <v>17</v>
      </c>
    </row>
    <row r="45" spans="1:5" ht="16.5" customHeight="1" x14ac:dyDescent="0.3">
      <c r="A45" s="248">
        <v>1</v>
      </c>
      <c r="B45" s="249"/>
      <c r="C45" s="249"/>
      <c r="D45" s="250"/>
      <c r="E45" s="251"/>
    </row>
    <row r="46" spans="1:5" ht="16.5" customHeight="1" x14ac:dyDescent="0.3">
      <c r="A46" s="248">
        <v>2</v>
      </c>
      <c r="B46" s="249"/>
      <c r="C46" s="249"/>
      <c r="D46" s="250"/>
      <c r="E46" s="250"/>
    </row>
    <row r="47" spans="1:5" ht="16.5" customHeight="1" x14ac:dyDescent="0.3">
      <c r="A47" s="248">
        <v>3</v>
      </c>
      <c r="B47" s="249"/>
      <c r="C47" s="249"/>
      <c r="D47" s="250"/>
      <c r="E47" s="250"/>
    </row>
    <row r="48" spans="1:5" ht="16.5" customHeight="1" x14ac:dyDescent="0.3">
      <c r="A48" s="248">
        <v>4</v>
      </c>
      <c r="B48" s="249"/>
      <c r="C48" s="249"/>
      <c r="D48" s="250"/>
      <c r="E48" s="250"/>
    </row>
    <row r="49" spans="1:7" ht="16.5" customHeight="1" x14ac:dyDescent="0.3">
      <c r="A49" s="248">
        <v>5</v>
      </c>
      <c r="B49" s="249"/>
      <c r="C49" s="249"/>
      <c r="D49" s="250"/>
      <c r="E49" s="250"/>
    </row>
    <row r="50" spans="1:7" ht="16.5" customHeight="1" x14ac:dyDescent="0.3">
      <c r="A50" s="248">
        <v>6</v>
      </c>
      <c r="B50" s="252"/>
      <c r="C50" s="252"/>
      <c r="D50" s="253"/>
      <c r="E50" s="253"/>
    </row>
    <row r="51" spans="1:7" ht="16.5" customHeight="1" x14ac:dyDescent="0.3">
      <c r="A51" s="254" t="s">
        <v>18</v>
      </c>
      <c r="B51" s="255" t="e">
        <f>AVERAGE(B45:B50)</f>
        <v>#DIV/0!</v>
      </c>
      <c r="C51" s="256" t="e">
        <f>AVERAGE(C45:C50)</f>
        <v>#DIV/0!</v>
      </c>
      <c r="D51" s="257" t="e">
        <f>AVERAGE(D45:D50)</f>
        <v>#DIV/0!</v>
      </c>
      <c r="E51" s="257" t="e">
        <f>AVERAGE(E45:E50)</f>
        <v>#DIV/0!</v>
      </c>
    </row>
    <row r="52" spans="1:7" ht="16.5" customHeight="1" x14ac:dyDescent="0.3">
      <c r="A52" s="258" t="s">
        <v>19</v>
      </c>
      <c r="B52" s="259" t="e">
        <f>(STDEV(B45:B50)/B51)</f>
        <v>#DIV/0!</v>
      </c>
      <c r="C52" s="260"/>
      <c r="D52" s="260"/>
      <c r="E52" s="261"/>
    </row>
    <row r="53" spans="1:7" s="234" customFormat="1" ht="16.5" customHeight="1" x14ac:dyDescent="0.3">
      <c r="A53" s="262" t="s">
        <v>20</v>
      </c>
      <c r="B53" s="263">
        <f>COUNT(B45:B50)</f>
        <v>0</v>
      </c>
      <c r="C53" s="264"/>
      <c r="D53" s="265"/>
      <c r="E53" s="266"/>
    </row>
    <row r="54" spans="1:7" s="234" customFormat="1" ht="15.75" customHeight="1" x14ac:dyDescent="0.25">
      <c r="A54" s="241"/>
      <c r="B54" s="241"/>
      <c r="C54" s="241"/>
      <c r="D54" s="241"/>
      <c r="E54" s="241"/>
    </row>
    <row r="55" spans="1:7" s="234" customFormat="1" ht="16.5" customHeight="1" x14ac:dyDescent="0.3">
      <c r="A55" s="242" t="s">
        <v>21</v>
      </c>
      <c r="B55" s="267" t="s">
        <v>22</v>
      </c>
      <c r="C55" s="268"/>
      <c r="D55" s="268"/>
      <c r="E55" s="268"/>
    </row>
    <row r="56" spans="1:7" ht="16.5" customHeight="1" x14ac:dyDescent="0.3">
      <c r="A56" s="242"/>
      <c r="B56" s="267" t="s">
        <v>23</v>
      </c>
      <c r="C56" s="268"/>
      <c r="D56" s="268"/>
      <c r="E56" s="268"/>
    </row>
    <row r="57" spans="1:7" ht="16.5" customHeight="1" x14ac:dyDescent="0.3">
      <c r="A57" s="242"/>
      <c r="B57" s="267" t="s">
        <v>24</v>
      </c>
      <c r="C57" s="268"/>
      <c r="D57" s="268"/>
      <c r="E57" s="268"/>
    </row>
    <row r="58" spans="1:7" ht="14.25" customHeight="1" thickBot="1" x14ac:dyDescent="0.3">
      <c r="A58" s="269"/>
      <c r="B58" s="270"/>
      <c r="D58" s="271"/>
      <c r="F58" s="236"/>
      <c r="G58" s="236"/>
    </row>
    <row r="59" spans="1:7" ht="15" customHeight="1" x14ac:dyDescent="0.3">
      <c r="B59" s="279" t="s">
        <v>26</v>
      </c>
      <c r="C59" s="279"/>
      <c r="E59" s="272" t="s">
        <v>27</v>
      </c>
      <c r="F59" s="273"/>
      <c r="G59" s="272" t="s">
        <v>28</v>
      </c>
    </row>
    <row r="60" spans="1:7" ht="15" customHeight="1" x14ac:dyDescent="0.3">
      <c r="A60" s="274" t="s">
        <v>29</v>
      </c>
      <c r="B60" s="275"/>
      <c r="C60" s="275"/>
      <c r="E60" s="275"/>
      <c r="G60" s="275"/>
    </row>
    <row r="61" spans="1:7" ht="15" customHeight="1" x14ac:dyDescent="0.3">
      <c r="A61" s="274" t="s">
        <v>30</v>
      </c>
      <c r="B61" s="276"/>
      <c r="C61" s="276"/>
      <c r="E61" s="276"/>
      <c r="G61" s="27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43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42"/>
    </row>
    <row r="14" spans="1:7" ht="16.5" customHeight="1" x14ac:dyDescent="0.3">
      <c r="A14" s="287" t="s">
        <v>33</v>
      </c>
      <c r="B14" s="287"/>
      <c r="C14" s="12" t="s">
        <v>5</v>
      </c>
    </row>
    <row r="15" spans="1:7" ht="16.5" customHeight="1" x14ac:dyDescent="0.3">
      <c r="A15" s="287" t="s">
        <v>34</v>
      </c>
      <c r="B15" s="287"/>
      <c r="C15" s="12" t="s">
        <v>7</v>
      </c>
    </row>
    <row r="16" spans="1:7" ht="16.5" customHeight="1" x14ac:dyDescent="0.3">
      <c r="A16" s="287" t="s">
        <v>35</v>
      </c>
      <c r="B16" s="287"/>
      <c r="C16" s="12" t="s">
        <v>9</v>
      </c>
    </row>
    <row r="17" spans="1:5" ht="16.5" customHeight="1" x14ac:dyDescent="0.3">
      <c r="A17" s="287" t="s">
        <v>36</v>
      </c>
      <c r="B17" s="287"/>
      <c r="C17" s="12" t="s">
        <v>11</v>
      </c>
    </row>
    <row r="18" spans="1:5" ht="16.5" customHeight="1" x14ac:dyDescent="0.3">
      <c r="A18" s="287" t="s">
        <v>37</v>
      </c>
      <c r="B18" s="287"/>
      <c r="C18" s="49" t="s">
        <v>12</v>
      </c>
    </row>
    <row r="19" spans="1:5" ht="16.5" customHeight="1" x14ac:dyDescent="0.3">
      <c r="A19" s="287" t="s">
        <v>38</v>
      </c>
      <c r="B19" s="2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2" t="s">
        <v>1</v>
      </c>
      <c r="B21" s="282"/>
      <c r="C21" s="11" t="s">
        <v>39</v>
      </c>
      <c r="D21" s="18"/>
    </row>
    <row r="22" spans="1:5" ht="15.75" customHeight="1" x14ac:dyDescent="0.3">
      <c r="A22" s="286"/>
      <c r="B22" s="286"/>
      <c r="C22" s="9"/>
      <c r="D22" s="286"/>
      <c r="E22" s="286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613.99</v>
      </c>
      <c r="D24" s="39">
        <f t="shared" ref="D24:D43" si="0">(C24-$C$46)/$C$46</f>
        <v>-2.9514093284023152E-3</v>
      </c>
      <c r="E24" s="5"/>
    </row>
    <row r="25" spans="1:5" ht="15.75" customHeight="1" x14ac:dyDescent="0.3">
      <c r="C25" s="47">
        <v>612.09</v>
      </c>
      <c r="D25" s="40">
        <f t="shared" si="0"/>
        <v>-6.0367890939946097E-3</v>
      </c>
      <c r="E25" s="5"/>
    </row>
    <row r="26" spans="1:5" ht="15.75" customHeight="1" x14ac:dyDescent="0.3">
      <c r="C26" s="47">
        <v>619.55999999999995</v>
      </c>
      <c r="D26" s="40">
        <f t="shared" si="0"/>
        <v>6.0936250370445741E-3</v>
      </c>
      <c r="E26" s="5"/>
    </row>
    <row r="27" spans="1:5" ht="15.75" customHeight="1" x14ac:dyDescent="0.3">
      <c r="C27" s="47">
        <v>612.36</v>
      </c>
      <c r="D27" s="40">
        <f t="shared" si="0"/>
        <v>-5.5983403904630979E-3</v>
      </c>
      <c r="E27" s="5"/>
    </row>
    <row r="28" spans="1:5" ht="15.75" customHeight="1" x14ac:dyDescent="0.3">
      <c r="C28" s="47">
        <v>617.54999999999995</v>
      </c>
      <c r="D28" s="40">
        <f t="shared" si="0"/>
        <v>2.8296180218653328E-3</v>
      </c>
      <c r="E28" s="5"/>
    </row>
    <row r="29" spans="1:5" ht="15.75" customHeight="1" x14ac:dyDescent="0.3">
      <c r="C29" s="47">
        <v>618.42999999999995</v>
      </c>
      <c r="D29" s="40">
        <f t="shared" si="0"/>
        <v>4.2586360185607212E-3</v>
      </c>
      <c r="E29" s="5"/>
    </row>
    <row r="30" spans="1:5" ht="15.75" customHeight="1" x14ac:dyDescent="0.3">
      <c r="C30" s="47">
        <v>612.4</v>
      </c>
      <c r="D30" s="40">
        <f t="shared" si="0"/>
        <v>-5.5333850269770023E-3</v>
      </c>
      <c r="E30" s="5"/>
    </row>
    <row r="31" spans="1:5" ht="15.75" customHeight="1" x14ac:dyDescent="0.3">
      <c r="C31" s="47">
        <v>608.51</v>
      </c>
      <c r="D31" s="40">
        <f t="shared" si="0"/>
        <v>-1.185029412600549E-2</v>
      </c>
      <c r="E31" s="5"/>
    </row>
    <row r="32" spans="1:5" ht="15.75" customHeight="1" x14ac:dyDescent="0.3">
      <c r="C32" s="47">
        <v>620.22</v>
      </c>
      <c r="D32" s="40">
        <f t="shared" si="0"/>
        <v>7.1653885345662532E-3</v>
      </c>
      <c r="E32" s="5"/>
    </row>
    <row r="33" spans="1:7" ht="15.75" customHeight="1" x14ac:dyDescent="0.3">
      <c r="C33" s="47">
        <v>621.91999999999996</v>
      </c>
      <c r="D33" s="40">
        <f t="shared" si="0"/>
        <v>9.9259914827277019E-3</v>
      </c>
      <c r="E33" s="5"/>
    </row>
    <row r="34" spans="1:7" ht="15.75" customHeight="1" x14ac:dyDescent="0.3">
      <c r="C34" s="47">
        <v>616.05999999999995</v>
      </c>
      <c r="D34" s="40">
        <f t="shared" si="0"/>
        <v>4.1003073200606869E-4</v>
      </c>
      <c r="E34" s="5"/>
    </row>
    <row r="35" spans="1:7" ht="15.75" customHeight="1" x14ac:dyDescent="0.3">
      <c r="C35" s="47">
        <v>614.57000000000005</v>
      </c>
      <c r="D35" s="40">
        <f t="shared" si="0"/>
        <v>-2.0095565578530108E-3</v>
      </c>
      <c r="E35" s="5"/>
    </row>
    <row r="36" spans="1:7" ht="15.75" customHeight="1" x14ac:dyDescent="0.3">
      <c r="C36" s="47">
        <v>612</v>
      </c>
      <c r="D36" s="40">
        <f t="shared" si="0"/>
        <v>-6.1829386618385091E-3</v>
      </c>
      <c r="E36" s="5"/>
    </row>
    <row r="37" spans="1:7" ht="15.75" customHeight="1" x14ac:dyDescent="0.3">
      <c r="C37" s="47">
        <v>600.45000000000005</v>
      </c>
      <c r="D37" s="40">
        <f t="shared" si="0"/>
        <v>-2.4938799868465502E-2</v>
      </c>
      <c r="E37" s="5"/>
    </row>
    <row r="38" spans="1:7" ht="15.75" customHeight="1" x14ac:dyDescent="0.3">
      <c r="C38" s="47">
        <v>621.54</v>
      </c>
      <c r="D38" s="40">
        <f t="shared" si="0"/>
        <v>9.3089155296092428E-3</v>
      </c>
      <c r="E38" s="5"/>
    </row>
    <row r="39" spans="1:7" ht="15.75" customHeight="1" x14ac:dyDescent="0.3">
      <c r="C39" s="47">
        <v>614.87</v>
      </c>
      <c r="D39" s="40">
        <f t="shared" si="0"/>
        <v>-1.522391331706927E-3</v>
      </c>
      <c r="E39" s="5"/>
    </row>
    <row r="40" spans="1:7" ht="15.75" customHeight="1" x14ac:dyDescent="0.3">
      <c r="C40" s="47">
        <v>623.4</v>
      </c>
      <c r="D40" s="40">
        <f t="shared" si="0"/>
        <v>1.2329339931715443E-2</v>
      </c>
      <c r="E40" s="5"/>
    </row>
    <row r="41" spans="1:7" ht="15.75" customHeight="1" x14ac:dyDescent="0.3">
      <c r="C41" s="47">
        <v>617.72</v>
      </c>
      <c r="D41" s="40">
        <f t="shared" si="0"/>
        <v>3.1056783166816069E-3</v>
      </c>
      <c r="E41" s="5"/>
    </row>
    <row r="42" spans="1:7" ht="15.75" customHeight="1" x14ac:dyDescent="0.3">
      <c r="C42" s="47">
        <v>624.76</v>
      </c>
      <c r="D42" s="40">
        <f t="shared" si="0"/>
        <v>1.4537822290244713E-2</v>
      </c>
      <c r="E42" s="5"/>
    </row>
    <row r="43" spans="1:7" ht="16.5" customHeight="1" x14ac:dyDescent="0.3">
      <c r="C43" s="48">
        <v>613.75</v>
      </c>
      <c r="D43" s="41">
        <f t="shared" si="0"/>
        <v>-3.3411415093192562E-3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12316.150000000001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615.80750000000012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0">
        <f>C46</f>
        <v>615.80750000000012</v>
      </c>
      <c r="C49" s="45">
        <f>-IF(C46&lt;=80,10%,IF(C46&lt;250,7.5%,5%))</f>
        <v>-0.05</v>
      </c>
      <c r="D49" s="33">
        <f>IF(C46&lt;=80,C46*0.9,IF(C46&lt;250,C46*0.925,C46*0.95))</f>
        <v>585.01712500000008</v>
      </c>
    </row>
    <row r="50" spans="1:6" ht="17.25" customHeight="1" x14ac:dyDescent="0.3">
      <c r="B50" s="281"/>
      <c r="C50" s="46">
        <f>IF(C46&lt;=80, 10%, IF(C46&lt;250, 7.5%, 5%))</f>
        <v>0.05</v>
      </c>
      <c r="D50" s="33">
        <f>IF(C46&lt;=80, C46*1.1, IF(C46&lt;250, C46*1.075, C46*1.05))</f>
        <v>646.59787500000016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22" zoomScale="55" zoomScaleNormal="40" zoomScaleSheetLayoutView="55" zoomScalePageLayoutView="48" workbookViewId="0">
      <selection activeCell="B76" sqref="B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8" t="s">
        <v>45</v>
      </c>
      <c r="B1" s="288"/>
      <c r="C1" s="288"/>
      <c r="D1" s="288"/>
      <c r="E1" s="288"/>
      <c r="F1" s="288"/>
      <c r="G1" s="288"/>
      <c r="H1" s="288"/>
      <c r="I1" s="288"/>
    </row>
    <row r="2" spans="1:9" ht="18.75" customHeight="1" x14ac:dyDescent="0.25">
      <c r="A2" s="288"/>
      <c r="B2" s="288"/>
      <c r="C2" s="288"/>
      <c r="D2" s="288"/>
      <c r="E2" s="288"/>
      <c r="F2" s="288"/>
      <c r="G2" s="288"/>
      <c r="H2" s="288"/>
      <c r="I2" s="288"/>
    </row>
    <row r="3" spans="1:9" ht="18.75" customHeight="1" x14ac:dyDescent="0.25">
      <c r="A3" s="288"/>
      <c r="B3" s="288"/>
      <c r="C3" s="288"/>
      <c r="D3" s="288"/>
      <c r="E3" s="288"/>
      <c r="F3" s="288"/>
      <c r="G3" s="288"/>
      <c r="H3" s="288"/>
      <c r="I3" s="288"/>
    </row>
    <row r="4" spans="1:9" ht="18.75" customHeight="1" x14ac:dyDescent="0.25">
      <c r="A4" s="288"/>
      <c r="B4" s="288"/>
      <c r="C4" s="288"/>
      <c r="D4" s="288"/>
      <c r="E4" s="288"/>
      <c r="F4" s="288"/>
      <c r="G4" s="288"/>
      <c r="H4" s="288"/>
      <c r="I4" s="288"/>
    </row>
    <row r="5" spans="1:9" ht="18.75" customHeight="1" x14ac:dyDescent="0.25">
      <c r="A5" s="288"/>
      <c r="B5" s="288"/>
      <c r="C5" s="288"/>
      <c r="D5" s="288"/>
      <c r="E5" s="288"/>
      <c r="F5" s="288"/>
      <c r="G5" s="288"/>
      <c r="H5" s="288"/>
      <c r="I5" s="288"/>
    </row>
    <row r="6" spans="1:9" ht="18.75" customHeight="1" x14ac:dyDescent="0.25">
      <c r="A6" s="288"/>
      <c r="B6" s="288"/>
      <c r="C6" s="288"/>
      <c r="D6" s="288"/>
      <c r="E6" s="288"/>
      <c r="F6" s="288"/>
      <c r="G6" s="288"/>
      <c r="H6" s="288"/>
      <c r="I6" s="288"/>
    </row>
    <row r="7" spans="1:9" ht="18.75" customHeight="1" x14ac:dyDescent="0.25">
      <c r="A7" s="288"/>
      <c r="B7" s="288"/>
      <c r="C7" s="288"/>
      <c r="D7" s="288"/>
      <c r="E7" s="288"/>
      <c r="F7" s="288"/>
      <c r="G7" s="288"/>
      <c r="H7" s="288"/>
      <c r="I7" s="288"/>
    </row>
    <row r="8" spans="1:9" x14ac:dyDescent="0.25">
      <c r="A8" s="289" t="s">
        <v>46</v>
      </c>
      <c r="B8" s="289"/>
      <c r="C8" s="289"/>
      <c r="D8" s="289"/>
      <c r="E8" s="289"/>
      <c r="F8" s="289"/>
      <c r="G8" s="289"/>
      <c r="H8" s="289"/>
      <c r="I8" s="289"/>
    </row>
    <row r="9" spans="1:9" x14ac:dyDescent="0.25">
      <c r="A9" s="289"/>
      <c r="B9" s="289"/>
      <c r="C9" s="289"/>
      <c r="D9" s="289"/>
      <c r="E9" s="289"/>
      <c r="F9" s="289"/>
      <c r="G9" s="289"/>
      <c r="H9" s="289"/>
      <c r="I9" s="289"/>
    </row>
    <row r="10" spans="1:9" x14ac:dyDescent="0.25">
      <c r="A10" s="289"/>
      <c r="B10" s="289"/>
      <c r="C10" s="289"/>
      <c r="D10" s="289"/>
      <c r="E10" s="289"/>
      <c r="F10" s="289"/>
      <c r="G10" s="289"/>
      <c r="H10" s="289"/>
      <c r="I10" s="289"/>
    </row>
    <row r="11" spans="1:9" x14ac:dyDescent="0.25">
      <c r="A11" s="289"/>
      <c r="B11" s="289"/>
      <c r="C11" s="289"/>
      <c r="D11" s="289"/>
      <c r="E11" s="289"/>
      <c r="F11" s="289"/>
      <c r="G11" s="289"/>
      <c r="H11" s="289"/>
      <c r="I11" s="289"/>
    </row>
    <row r="12" spans="1:9" x14ac:dyDescent="0.25">
      <c r="A12" s="289"/>
      <c r="B12" s="289"/>
      <c r="C12" s="289"/>
      <c r="D12" s="289"/>
      <c r="E12" s="289"/>
      <c r="F12" s="289"/>
      <c r="G12" s="289"/>
      <c r="H12" s="289"/>
      <c r="I12" s="289"/>
    </row>
    <row r="13" spans="1:9" x14ac:dyDescent="0.25">
      <c r="A13" s="289"/>
      <c r="B13" s="289"/>
      <c r="C13" s="289"/>
      <c r="D13" s="289"/>
      <c r="E13" s="289"/>
      <c r="F13" s="289"/>
      <c r="G13" s="289"/>
      <c r="H13" s="289"/>
      <c r="I13" s="289"/>
    </row>
    <row r="14" spans="1:9" x14ac:dyDescent="0.25">
      <c r="A14" s="289"/>
      <c r="B14" s="289"/>
      <c r="C14" s="289"/>
      <c r="D14" s="289"/>
      <c r="E14" s="289"/>
      <c r="F14" s="289"/>
      <c r="G14" s="289"/>
      <c r="H14" s="289"/>
      <c r="I14" s="289"/>
    </row>
    <row r="15" spans="1:9" ht="19.5" customHeight="1" x14ac:dyDescent="0.3">
      <c r="A15" s="50"/>
    </row>
    <row r="16" spans="1:9" ht="19.5" customHeight="1" x14ac:dyDescent="0.3">
      <c r="A16" s="322" t="s">
        <v>31</v>
      </c>
      <c r="B16" s="323"/>
      <c r="C16" s="323"/>
      <c r="D16" s="323"/>
      <c r="E16" s="323"/>
      <c r="F16" s="323"/>
      <c r="G16" s="323"/>
      <c r="H16" s="324"/>
    </row>
    <row r="17" spans="1:14" ht="20.25" customHeight="1" x14ac:dyDescent="0.25">
      <c r="A17" s="325" t="s">
        <v>47</v>
      </c>
      <c r="B17" s="325"/>
      <c r="C17" s="325"/>
      <c r="D17" s="325"/>
      <c r="E17" s="325"/>
      <c r="F17" s="325"/>
      <c r="G17" s="325"/>
      <c r="H17" s="325"/>
    </row>
    <row r="18" spans="1:14" ht="26.25" customHeight="1" x14ac:dyDescent="0.4">
      <c r="A18" s="52" t="s">
        <v>33</v>
      </c>
      <c r="B18" s="321" t="s">
        <v>5</v>
      </c>
      <c r="C18" s="321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326" t="s">
        <v>9</v>
      </c>
      <c r="C20" s="32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326" t="s">
        <v>11</v>
      </c>
      <c r="C21" s="326"/>
      <c r="D21" s="326"/>
      <c r="E21" s="326"/>
      <c r="F21" s="326"/>
      <c r="G21" s="326"/>
      <c r="H21" s="32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42549.625891203701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1" t="s">
        <v>126</v>
      </c>
      <c r="C26" s="321"/>
    </row>
    <row r="27" spans="1:14" ht="26.25" customHeight="1" x14ac:dyDescent="0.4">
      <c r="A27" s="61" t="s">
        <v>48</v>
      </c>
      <c r="B27" s="319" t="s">
        <v>127</v>
      </c>
      <c r="C27" s="319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>
        <v>0</v>
      </c>
      <c r="C29" s="296" t="s">
        <v>50</v>
      </c>
      <c r="D29" s="297"/>
      <c r="E29" s="297"/>
      <c r="F29" s="297"/>
      <c r="G29" s="298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361.37</v>
      </c>
      <c r="C31" s="299" t="s">
        <v>53</v>
      </c>
      <c r="D31" s="300"/>
      <c r="E31" s="300"/>
      <c r="F31" s="300"/>
      <c r="G31" s="300"/>
      <c r="H31" s="301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370.37</v>
      </c>
      <c r="C32" s="299" t="s">
        <v>55</v>
      </c>
      <c r="D32" s="300"/>
      <c r="E32" s="300"/>
      <c r="F32" s="300"/>
      <c r="G32" s="300"/>
      <c r="H32" s="30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0.97569997569997569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302" t="s">
        <v>59</v>
      </c>
      <c r="E36" s="320"/>
      <c r="F36" s="302" t="s">
        <v>60</v>
      </c>
      <c r="G36" s="30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100</v>
      </c>
      <c r="C38" s="83">
        <v>1</v>
      </c>
      <c r="D38" s="84">
        <v>18570921</v>
      </c>
      <c r="E38" s="85">
        <f>IF(ISBLANK(D38),"-",$D$48/$D$45*D38)</f>
        <v>17551806.902655195</v>
      </c>
      <c r="F38" s="84">
        <v>18465029</v>
      </c>
      <c r="G38" s="86">
        <f>IF(ISBLANK(F38),"-",$D$48/$F$45*F38)</f>
        <v>18041760.467794541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18641102</v>
      </c>
      <c r="E39" s="90">
        <f>IF(ISBLANK(D39),"-",$D$48/$D$45*D39)</f>
        <v>17618136.588739973</v>
      </c>
      <c r="F39" s="89">
        <v>18513151</v>
      </c>
      <c r="G39" s="91">
        <f>IF(ISBLANK(F39),"-",$D$48/$F$45*F39)</f>
        <v>18088779.381072782</v>
      </c>
      <c r="I39" s="304">
        <f>ABS((F43/D43*D42)-F42)/D42</f>
        <v>2.6275211678743002E-2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18641096</v>
      </c>
      <c r="E40" s="90">
        <f>IF(ISBLANK(D40),"-",$D$48/$D$45*D40)</f>
        <v>17618130.91800122</v>
      </c>
      <c r="F40" s="89">
        <v>18515881</v>
      </c>
      <c r="G40" s="91">
        <f>IF(ISBLANK(F40),"-",$D$48/$F$45*F40)</f>
        <v>18091446.802070446</v>
      </c>
      <c r="I40" s="30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18617706.333333332</v>
      </c>
      <c r="E42" s="100">
        <f>AVERAGE(E38:E41)</f>
        <v>17596024.803132128</v>
      </c>
      <c r="F42" s="99">
        <f>AVERAGE(F38:F41)</f>
        <v>18498020.333333332</v>
      </c>
      <c r="G42" s="101">
        <f>AVERAGE(G38:G41)</f>
        <v>18073995.55031259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21.71</v>
      </c>
      <c r="E43" s="92"/>
      <c r="F43" s="104">
        <v>21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21.182446472446472</v>
      </c>
      <c r="E44" s="107"/>
      <c r="F44" s="106">
        <f>F43*$B$34</f>
        <v>20.48969948969949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2000</v>
      </c>
      <c r="C45" s="105" t="s">
        <v>77</v>
      </c>
      <c r="D45" s="109">
        <f>D44*$B$30/100</f>
        <v>21.161264025974027</v>
      </c>
      <c r="E45" s="110"/>
      <c r="F45" s="109">
        <f>F44*$B$30/100</f>
        <v>20.469209790209792</v>
      </c>
      <c r="H45" s="102"/>
    </row>
    <row r="46" spans="1:14" ht="19.5" customHeight="1" x14ac:dyDescent="0.3">
      <c r="A46" s="290" t="s">
        <v>78</v>
      </c>
      <c r="B46" s="291"/>
      <c r="C46" s="105" t="s">
        <v>79</v>
      </c>
      <c r="D46" s="111">
        <f>D45/$B$45</f>
        <v>1.0580632012987014E-2</v>
      </c>
      <c r="E46" s="112"/>
      <c r="F46" s="113">
        <f>F45/$B$45</f>
        <v>1.0234604895104896E-2</v>
      </c>
      <c r="H46" s="102"/>
    </row>
    <row r="47" spans="1:14" ht="27" customHeight="1" x14ac:dyDescent="0.4">
      <c r="A47" s="292"/>
      <c r="B47" s="293"/>
      <c r="C47" s="114" t="s">
        <v>80</v>
      </c>
      <c r="D47" s="115">
        <v>0.01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20.498104435896728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17835010.176722359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1.4774691445836617E-2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Levofloxacin Hemihydrate equivalent to Levofloxacin 500mg.</v>
      </c>
    </row>
    <row r="56" spans="1:12" ht="26.25" customHeight="1" x14ac:dyDescent="0.4">
      <c r="A56" s="129" t="s">
        <v>87</v>
      </c>
      <c r="B56" s="130">
        <v>500</v>
      </c>
      <c r="C56" s="51" t="str">
        <f>B20</f>
        <v>Levofloxacin</v>
      </c>
      <c r="H56" s="131"/>
    </row>
    <row r="57" spans="1:12" ht="18.75" x14ac:dyDescent="0.3">
      <c r="A57" s="128" t="s">
        <v>88</v>
      </c>
      <c r="B57" s="220">
        <f>Uniformity!C46</f>
        <v>615.80750000000012</v>
      </c>
      <c r="H57" s="131"/>
    </row>
    <row r="58" spans="1:12" ht="19.5" customHeight="1" x14ac:dyDescent="0.3">
      <c r="H58" s="131"/>
    </row>
    <row r="59" spans="1:12" s="3" customFormat="1" ht="27" customHeight="1" thickBot="1" x14ac:dyDescent="0.45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307" t="s">
        <v>94</v>
      </c>
      <c r="D60" s="310">
        <v>256.52999999999997</v>
      </c>
      <c r="E60" s="134">
        <v>1</v>
      </c>
      <c r="F60" s="135"/>
      <c r="G60" s="221" t="str">
        <f>IF(ISBLANK(F60),"-",(F60/$D$50*$D$47*$B$68)*($B$57/$D$60))</f>
        <v>-</v>
      </c>
      <c r="H60" s="136" t="str">
        <f t="shared" ref="H60:H71" si="0">IF(ISBLANK(F60),"-",G60/$B$56)</f>
        <v>-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308"/>
      <c r="D61" s="311"/>
      <c r="E61" s="137">
        <v>2</v>
      </c>
      <c r="F61" s="89"/>
      <c r="G61" s="222" t="str">
        <f>IF(ISBLANK(F61),"-",(F61/$D$50*$D$47*$B$68)*($B$57/$D$60))</f>
        <v>-</v>
      </c>
      <c r="H61" s="138" t="str">
        <f t="shared" si="0"/>
        <v>-</v>
      </c>
      <c r="L61" s="64"/>
    </row>
    <row r="62" spans="1:12" s="3" customFormat="1" ht="26.25" customHeight="1" x14ac:dyDescent="0.4">
      <c r="A62" s="76" t="s">
        <v>96</v>
      </c>
      <c r="B62" s="77">
        <v>5</v>
      </c>
      <c r="C62" s="308"/>
      <c r="D62" s="311"/>
      <c r="E62" s="137">
        <v>3</v>
      </c>
      <c r="F62" s="139">
        <v>18666610</v>
      </c>
      <c r="G62" s="222">
        <f>IF(ISBLANK(F62),"-",(F62/$D$50*$D$47*$B$68)*($B$57/$D$60))</f>
        <v>502.4917095256622</v>
      </c>
      <c r="H62" s="138">
        <f t="shared" si="0"/>
        <v>1.0049834190513245</v>
      </c>
      <c r="L62" s="64"/>
    </row>
    <row r="63" spans="1:12" ht="27" customHeight="1" thickBot="1" x14ac:dyDescent="0.45">
      <c r="A63" s="76" t="s">
        <v>97</v>
      </c>
      <c r="B63" s="77">
        <v>50</v>
      </c>
      <c r="C63" s="318"/>
      <c r="D63" s="312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07" t="s">
        <v>99</v>
      </c>
      <c r="D64" s="310">
        <v>260.89999999999998</v>
      </c>
      <c r="E64" s="134">
        <v>1</v>
      </c>
      <c r="F64" s="135">
        <v>18796110</v>
      </c>
      <c r="G64" s="223">
        <f>IF(ISBLANK(F64),"-",(F64/$D$50*$D$47*$B$68)*($B$57/$D$64))</f>
        <v>497.50277437602659</v>
      </c>
      <c r="H64" s="142">
        <f t="shared" si="0"/>
        <v>0.99500554875205316</v>
      </c>
    </row>
    <row r="65" spans="1:8" ht="26.25" customHeight="1" x14ac:dyDescent="0.4">
      <c r="A65" s="76" t="s">
        <v>100</v>
      </c>
      <c r="B65" s="77">
        <v>1</v>
      </c>
      <c r="C65" s="308"/>
      <c r="D65" s="311"/>
      <c r="E65" s="137">
        <v>2</v>
      </c>
      <c r="F65" s="89">
        <v>18659924</v>
      </c>
      <c r="G65" s="224">
        <f>IF(ISBLANK(F65),"-",(F65/$D$50*$D$47*$B$68)*($B$57/$D$64))</f>
        <v>493.89815018351163</v>
      </c>
      <c r="H65" s="143">
        <f t="shared" si="0"/>
        <v>0.98779630036702326</v>
      </c>
    </row>
    <row r="66" spans="1:8" ht="26.25" customHeight="1" x14ac:dyDescent="0.4">
      <c r="A66" s="76" t="s">
        <v>101</v>
      </c>
      <c r="B66" s="77">
        <v>1</v>
      </c>
      <c r="C66" s="308"/>
      <c r="D66" s="311"/>
      <c r="E66" s="137">
        <v>3</v>
      </c>
      <c r="F66" s="89">
        <v>19314899</v>
      </c>
      <c r="G66" s="224">
        <f>IF(ISBLANK(F66),"-",(F66/$D$50*$D$47*$B$68)*($B$57/$D$64))</f>
        <v>511.23428407754272</v>
      </c>
      <c r="H66" s="143">
        <f t="shared" si="0"/>
        <v>1.0224685681550854</v>
      </c>
    </row>
    <row r="67" spans="1:8" ht="27" customHeight="1" x14ac:dyDescent="0.4">
      <c r="A67" s="76" t="s">
        <v>102</v>
      </c>
      <c r="B67" s="77">
        <v>1</v>
      </c>
      <c r="C67" s="318"/>
      <c r="D67" s="312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20000</v>
      </c>
      <c r="C68" s="307" t="s">
        <v>104</v>
      </c>
      <c r="D68" s="310">
        <v>239.06</v>
      </c>
      <c r="E68" s="134">
        <v>1</v>
      </c>
      <c r="F68" s="135">
        <v>17887156</v>
      </c>
      <c r="G68" s="223">
        <f>IF(ISBLANK(F68),"-",(F68/$D$50*$D$47*$B$68)*($B$57/$D$68))</f>
        <v>516.69705661466867</v>
      </c>
      <c r="H68" s="138">
        <f t="shared" si="0"/>
        <v>1.0333941132293374</v>
      </c>
    </row>
    <row r="69" spans="1:8" ht="27" customHeight="1" x14ac:dyDescent="0.4">
      <c r="A69" s="124" t="s">
        <v>105</v>
      </c>
      <c r="B69" s="146">
        <f>(D47*B68)/B56*B57</f>
        <v>246.32300000000006</v>
      </c>
      <c r="C69" s="308"/>
      <c r="D69" s="311"/>
      <c r="E69" s="137">
        <v>2</v>
      </c>
      <c r="F69" s="89">
        <v>17487014</v>
      </c>
      <c r="G69" s="224">
        <f>IF(ISBLANK(F69),"-",(F69/$D$50*$D$47*$B$68)*($B$57/$D$68))</f>
        <v>505.1383608875276</v>
      </c>
      <c r="H69" s="138">
        <f t="shared" si="0"/>
        <v>1.0102767217750552</v>
      </c>
    </row>
    <row r="70" spans="1:8" ht="26.25" customHeight="1" x14ac:dyDescent="0.4">
      <c r="A70" s="313" t="s">
        <v>78</v>
      </c>
      <c r="B70" s="314"/>
      <c r="C70" s="308"/>
      <c r="D70" s="311"/>
      <c r="E70" s="137">
        <v>3</v>
      </c>
      <c r="F70" s="89">
        <v>17344334</v>
      </c>
      <c r="G70" s="224">
        <f>IF(ISBLANK(F70),"-",(F70/$D$50*$D$47*$B$68)*($B$57/$D$68))</f>
        <v>501.01683726254322</v>
      </c>
      <c r="H70" s="138">
        <f t="shared" si="0"/>
        <v>1.0020336745250864</v>
      </c>
    </row>
    <row r="71" spans="1:8" ht="27" customHeight="1" x14ac:dyDescent="0.4">
      <c r="A71" s="315"/>
      <c r="B71" s="316"/>
      <c r="C71" s="309"/>
      <c r="D71" s="312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503.99702470392606</v>
      </c>
      <c r="H72" s="151">
        <f>AVERAGE(H60:H71)</f>
        <v>1.0079940494078521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1.5586993938144496E-2</v>
      </c>
      <c r="H73" s="226">
        <f>STDEV(H60:H71)/H72</f>
        <v>1.5586993938144502E-2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7</v>
      </c>
      <c r="H74" s="155">
        <f>COUNT(H60:H71)</f>
        <v>7</v>
      </c>
    </row>
    <row r="76" spans="1:8" ht="26.25" customHeight="1" x14ac:dyDescent="0.4">
      <c r="A76" s="60" t="s">
        <v>106</v>
      </c>
      <c r="B76" s="156" t="s">
        <v>107</v>
      </c>
      <c r="C76" s="294" t="str">
        <f>B20</f>
        <v>Levofloxacin</v>
      </c>
      <c r="D76" s="294"/>
      <c r="E76" s="157" t="s">
        <v>108</v>
      </c>
      <c r="F76" s="157"/>
      <c r="G76" s="158">
        <f>H72</f>
        <v>1.0079940494078521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17" t="str">
        <f>B26</f>
        <v>Levofloxacin Hemihydrate</v>
      </c>
      <c r="C79" s="317"/>
    </row>
    <row r="80" spans="1:8" ht="26.25" customHeight="1" x14ac:dyDescent="0.4">
      <c r="A80" s="61" t="s">
        <v>48</v>
      </c>
      <c r="B80" s="317" t="str">
        <f>B27</f>
        <v>L11-2</v>
      </c>
      <c r="C80" s="317"/>
    </row>
    <row r="81" spans="1:12" ht="27" customHeight="1" x14ac:dyDescent="0.4">
      <c r="A81" s="61" t="s">
        <v>6</v>
      </c>
      <c r="B81" s="160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296" t="s">
        <v>50</v>
      </c>
      <c r="D82" s="297"/>
      <c r="E82" s="297"/>
      <c r="F82" s="297"/>
      <c r="G82" s="298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361.37</v>
      </c>
      <c r="C84" s="299" t="s">
        <v>111</v>
      </c>
      <c r="D84" s="300"/>
      <c r="E84" s="300"/>
      <c r="F84" s="300"/>
      <c r="G84" s="300"/>
      <c r="H84" s="301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370.37</v>
      </c>
      <c r="C85" s="299" t="s">
        <v>112</v>
      </c>
      <c r="D85" s="300"/>
      <c r="E85" s="300"/>
      <c r="F85" s="300"/>
      <c r="G85" s="300"/>
      <c r="H85" s="30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0.97569997569997569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61" t="s">
        <v>59</v>
      </c>
      <c r="E89" s="162"/>
      <c r="F89" s="302" t="s">
        <v>60</v>
      </c>
      <c r="G89" s="303"/>
    </row>
    <row r="90" spans="1:12" ht="27" customHeight="1" x14ac:dyDescent="0.4">
      <c r="A90" s="76" t="s">
        <v>61</v>
      </c>
      <c r="B90" s="77">
        <v>3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65">
        <v>1</v>
      </c>
      <c r="D91" s="84">
        <v>0.73699999999999999</v>
      </c>
      <c r="E91" s="85">
        <f>IF(ISBLANK(D91),"-",$D$101/$D$98*D91)</f>
        <v>0.75037836898348287</v>
      </c>
      <c r="F91" s="84">
        <v>0.76349999999999996</v>
      </c>
      <c r="G91" s="86">
        <f>IF(ISBLANK(F91),"-",$D$101/$F$98*F91)</f>
        <v>0.75654693563169606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0.74019999999999997</v>
      </c>
      <c r="E92" s="90">
        <f>IF(ISBLANK(D92),"-",$D$101/$D$98*D92)</f>
        <v>0.75363645688137593</v>
      </c>
      <c r="F92" s="89">
        <v>0.76449999999999996</v>
      </c>
      <c r="G92" s="91">
        <f>IF(ISBLANK(F92),"-",$D$101/$F$98*F92)</f>
        <v>0.75753782880213705</v>
      </c>
      <c r="I92" s="304">
        <f>ABS((F96/D96*D95)-F95)/D95</f>
        <v>5.293311186525259E-3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0.74209999999999998</v>
      </c>
      <c r="E93" s="90">
        <f>IF(ISBLANK(D93),"-",$D$101/$D$98*D93)</f>
        <v>0.75557094657074986</v>
      </c>
      <c r="F93" s="89">
        <v>0.7641</v>
      </c>
      <c r="G93" s="91">
        <f>IF(ISBLANK(F93),"-",$D$101/$F$98*F93)</f>
        <v>0.75714147153396072</v>
      </c>
      <c r="I93" s="304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0.73976666666666657</v>
      </c>
      <c r="E95" s="100">
        <f>AVERAGE(E91:E94)</f>
        <v>0.75319525747853622</v>
      </c>
      <c r="F95" s="170">
        <f>AVERAGE(F91:F94)</f>
        <v>0.76403333333333334</v>
      </c>
      <c r="G95" s="171">
        <f>AVERAGE(G91:G94)</f>
        <v>0.75707541198926454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27.99</v>
      </c>
      <c r="E96" s="92"/>
      <c r="F96" s="104">
        <v>28.76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27.309842319842318</v>
      </c>
      <c r="E97" s="107"/>
      <c r="F97" s="106">
        <f>F96*$B$87</f>
        <v>28.061131301131301</v>
      </c>
    </row>
    <row r="98" spans="1:10" ht="19.5" customHeight="1" x14ac:dyDescent="0.3">
      <c r="A98" s="76" t="s">
        <v>76</v>
      </c>
      <c r="B98" s="176">
        <f>(B97/B96)*(B95/B94)*(B93/B92)*(B91/B90)*B89</f>
        <v>3333.3333333333335</v>
      </c>
      <c r="C98" s="174" t="s">
        <v>115</v>
      </c>
      <c r="D98" s="177">
        <f>D97*$B$83/100</f>
        <v>27.282532477522476</v>
      </c>
      <c r="E98" s="110"/>
      <c r="F98" s="109">
        <f>F97*$B$83/100</f>
        <v>28.033070169830172</v>
      </c>
    </row>
    <row r="99" spans="1:10" ht="19.5" customHeight="1" x14ac:dyDescent="0.3">
      <c r="A99" s="290" t="s">
        <v>78</v>
      </c>
      <c r="B99" s="305"/>
      <c r="C99" s="174" t="s">
        <v>116</v>
      </c>
      <c r="D99" s="178">
        <f>D98/$B$98</f>
        <v>8.1847597432567424E-3</v>
      </c>
      <c r="E99" s="110"/>
      <c r="F99" s="113">
        <f>F98/$B$98</f>
        <v>8.4099210509490513E-3</v>
      </c>
      <c r="G99" s="179"/>
      <c r="H99" s="102"/>
    </row>
    <row r="100" spans="1:10" ht="19.5" customHeight="1" x14ac:dyDescent="0.3">
      <c r="A100" s="292"/>
      <c r="B100" s="306"/>
      <c r="C100" s="174" t="s">
        <v>80</v>
      </c>
      <c r="D100" s="180">
        <f>$B$56/$B$116</f>
        <v>8.3333333333333315E-3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27.777777777777771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28.469589494301001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0.7551353347339006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3.5952927688618322E-3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3</v>
      </c>
      <c r="C108" s="195">
        <v>1</v>
      </c>
      <c r="D108" s="196">
        <v>0.77690000000000003</v>
      </c>
      <c r="E108" s="227">
        <f t="shared" ref="E108:E113" si="1">IF(ISBLANK(D108),"-",D108/$D$103*$D$100*$B$116)</f>
        <v>514.41110239780323</v>
      </c>
      <c r="F108" s="197">
        <f t="shared" ref="F108:F113" si="2">IF(ISBLANK(D108), "-", E108/$B$56)</f>
        <v>1.0288222047956064</v>
      </c>
    </row>
    <row r="109" spans="1:10" ht="26.25" customHeight="1" x14ac:dyDescent="0.4">
      <c r="A109" s="76" t="s">
        <v>95</v>
      </c>
      <c r="B109" s="77">
        <v>200</v>
      </c>
      <c r="C109" s="195">
        <v>2</v>
      </c>
      <c r="D109" s="196">
        <v>0.75860000000000005</v>
      </c>
      <c r="E109" s="228">
        <f t="shared" si="1"/>
        <v>502.29406909380043</v>
      </c>
      <c r="F109" s="198">
        <f t="shared" si="2"/>
        <v>1.004588138187601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0.77859999999999996</v>
      </c>
      <c r="E110" s="228">
        <f t="shared" si="1"/>
        <v>515.53672844243727</v>
      </c>
      <c r="F110" s="198">
        <f t="shared" si="2"/>
        <v>1.0310734568848745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0.75719999999999998</v>
      </c>
      <c r="E111" s="228">
        <f t="shared" si="1"/>
        <v>501.36708293939574</v>
      </c>
      <c r="F111" s="198">
        <f t="shared" si="2"/>
        <v>1.0027341658787914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0.75419999999999998</v>
      </c>
      <c r="E112" s="228">
        <f t="shared" si="1"/>
        <v>499.38068403710031</v>
      </c>
      <c r="F112" s="198">
        <f t="shared" si="2"/>
        <v>0.99876136807420057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0.77780000000000005</v>
      </c>
      <c r="E113" s="229">
        <f t="shared" si="1"/>
        <v>515.00702206849201</v>
      </c>
      <c r="F113" s="201">
        <f t="shared" si="2"/>
        <v>1.0300140441369841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507.99944816317151</v>
      </c>
      <c r="F115" s="204">
        <f>AVERAGE(F108:F113)</f>
        <v>1.0159988963263429</v>
      </c>
    </row>
    <row r="116" spans="1:10" ht="27" customHeight="1" x14ac:dyDescent="0.4">
      <c r="A116" s="76" t="s">
        <v>103</v>
      </c>
      <c r="B116" s="108">
        <f>(B115/B114)*(B113/B112)*(B111/B110)*(B109/B108)*B107</f>
        <v>60000.000000000007</v>
      </c>
      <c r="C116" s="205"/>
      <c r="D116" s="168" t="s">
        <v>84</v>
      </c>
      <c r="E116" s="206">
        <f>STDEV(E108:E113)/E115</f>
        <v>1.519321273988233E-2</v>
      </c>
      <c r="F116" s="206">
        <f>STDEV(F108:F113)/F115</f>
        <v>1.5193212739882332E-2</v>
      </c>
      <c r="I116" s="50"/>
    </row>
    <row r="117" spans="1:10" ht="27" customHeight="1" x14ac:dyDescent="0.4">
      <c r="A117" s="290" t="s">
        <v>78</v>
      </c>
      <c r="B117" s="291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292"/>
      <c r="B118" s="293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294" t="str">
        <f>B20</f>
        <v>Levofloxacin</v>
      </c>
      <c r="D120" s="294"/>
      <c r="E120" s="157" t="s">
        <v>124</v>
      </c>
      <c r="F120" s="157"/>
      <c r="G120" s="158">
        <f>F115</f>
        <v>1.0159988963263429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95" t="s">
        <v>26</v>
      </c>
      <c r="C122" s="295"/>
      <c r="E122" s="163" t="s">
        <v>27</v>
      </c>
      <c r="F122" s="212"/>
      <c r="G122" s="295" t="s">
        <v>28</v>
      </c>
      <c r="H122" s="295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(2)</vt:lpstr>
      <vt:lpstr>Uniformity</vt:lpstr>
      <vt:lpstr>levofloxacin</vt:lpstr>
      <vt:lpstr>levofloxacin!Print_Area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2016-08-10T10:11:33Z</cp:lastPrinted>
  <dcterms:created xsi:type="dcterms:W3CDTF">2005-07-05T10:19:27Z</dcterms:created>
  <dcterms:modified xsi:type="dcterms:W3CDTF">2016-08-10T10:16:13Z</dcterms:modified>
</cp:coreProperties>
</file>