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RD" sheetId="7" r:id="rId2"/>
    <sheet name="amoxicillin" sheetId="2" r:id="rId3"/>
    <sheet name="Clavulanic acid" sheetId="3" r:id="rId4"/>
  </sheets>
  <externalReferences>
    <externalReference r:id="rId5"/>
  </externalReferences>
  <definedNames>
    <definedName name="_xlnm.Print_Area" localSheetId="2">amoxicillin!$A$1:$H$135</definedName>
    <definedName name="_xlnm.Print_Area" localSheetId="3">'Clavulanic acid'!$A$1:$H$135</definedName>
  </definedNames>
  <calcPr calcId="145621"/>
  <fileRecoveryPr repairLoad="1"/>
</workbook>
</file>

<file path=xl/calcChain.xml><?xml version="1.0" encoding="utf-8"?>
<calcChain xmlns="http://schemas.openxmlformats.org/spreadsheetml/2006/main">
  <c r="B58" i="3" l="1"/>
  <c r="B58" i="2"/>
  <c r="B42" i="1"/>
  <c r="B21" i="1" l="1"/>
  <c r="D33" i="7"/>
  <c r="C33" i="7"/>
  <c r="B33" i="7"/>
  <c r="B18" i="7"/>
  <c r="C132" i="3"/>
  <c r="H127" i="3"/>
  <c r="G127" i="3"/>
  <c r="B124" i="3"/>
  <c r="H123" i="3"/>
  <c r="G123" i="3"/>
  <c r="H119" i="3"/>
  <c r="G119" i="3"/>
  <c r="G117" i="3"/>
  <c r="H117" i="3" s="1"/>
  <c r="G116" i="3"/>
  <c r="H116" i="3" s="1"/>
  <c r="B113" i="3"/>
  <c r="E111" i="3"/>
  <c r="B110" i="3"/>
  <c r="D103" i="3"/>
  <c r="B100" i="3"/>
  <c r="F97" i="3"/>
  <c r="D97" i="3"/>
  <c r="G96" i="3"/>
  <c r="E96" i="3"/>
  <c r="B89" i="3"/>
  <c r="D99" i="3" s="1"/>
  <c r="B85" i="3"/>
  <c r="C78" i="3"/>
  <c r="H73" i="3"/>
  <c r="G73" i="3"/>
  <c r="B70" i="3"/>
  <c r="H69" i="3"/>
  <c r="G69" i="3"/>
  <c r="H65" i="3"/>
  <c r="G65" i="3"/>
  <c r="D59" i="3"/>
  <c r="B59" i="3"/>
  <c r="B112" i="3"/>
  <c r="D113" i="3" s="1"/>
  <c r="E57" i="3"/>
  <c r="B56" i="3"/>
  <c r="D49" i="3"/>
  <c r="B46" i="3"/>
  <c r="F43" i="3"/>
  <c r="D43" i="3"/>
  <c r="G42" i="3"/>
  <c r="E42" i="3"/>
  <c r="B35" i="3"/>
  <c r="F45" i="3" s="1"/>
  <c r="B31" i="3"/>
  <c r="C132" i="2"/>
  <c r="H127" i="2"/>
  <c r="G127" i="2"/>
  <c r="B124" i="2"/>
  <c r="H123" i="2"/>
  <c r="G123" i="2"/>
  <c r="H119" i="2"/>
  <c r="G119" i="2"/>
  <c r="G117" i="2"/>
  <c r="H117" i="2" s="1"/>
  <c r="G116" i="2"/>
  <c r="H116" i="2" s="1"/>
  <c r="B113" i="2"/>
  <c r="E111" i="2"/>
  <c r="B110" i="2"/>
  <c r="D103" i="2"/>
  <c r="D104" i="2" s="1"/>
  <c r="B100" i="2"/>
  <c r="F99" i="2"/>
  <c r="F97" i="2"/>
  <c r="D97" i="2"/>
  <c r="G96" i="2"/>
  <c r="E96" i="2"/>
  <c r="B89" i="2"/>
  <c r="D99" i="2" s="1"/>
  <c r="B85" i="2"/>
  <c r="C78" i="2"/>
  <c r="H73" i="2"/>
  <c r="G73" i="2"/>
  <c r="B70" i="2"/>
  <c r="H69" i="2"/>
  <c r="G69" i="2"/>
  <c r="H65" i="2"/>
  <c r="G65" i="2"/>
  <c r="D59" i="2"/>
  <c r="B59" i="2"/>
  <c r="B112" i="2"/>
  <c r="D113" i="2" s="1"/>
  <c r="E57" i="2"/>
  <c r="B56" i="2"/>
  <c r="B46" i="2"/>
  <c r="D49" i="2" s="1"/>
  <c r="F43" i="2"/>
  <c r="D43" i="2"/>
  <c r="G42" i="2"/>
  <c r="E42" i="2"/>
  <c r="B35" i="2"/>
  <c r="F45" i="2" s="1"/>
  <c r="B31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F99" i="3" l="1"/>
  <c r="F100" i="3" s="1"/>
  <c r="D100" i="3"/>
  <c r="D101" i="3" s="1"/>
  <c r="B71" i="3"/>
  <c r="B125" i="3"/>
  <c r="F46" i="3"/>
  <c r="G41" i="3"/>
  <c r="D100" i="2"/>
  <c r="F100" i="2"/>
  <c r="G95" i="2" s="1"/>
  <c r="B71" i="2"/>
  <c r="B125" i="2"/>
  <c r="F46" i="2"/>
  <c r="C37" i="7"/>
  <c r="C35" i="7"/>
  <c r="C39" i="7" s="1"/>
  <c r="G40" i="2"/>
  <c r="F47" i="2"/>
  <c r="E94" i="2"/>
  <c r="D101" i="2"/>
  <c r="G40" i="3"/>
  <c r="F47" i="3"/>
  <c r="G41" i="2"/>
  <c r="G94" i="2"/>
  <c r="G93" i="2"/>
  <c r="E93" i="2"/>
  <c r="E95" i="2"/>
  <c r="E93" i="3"/>
  <c r="D104" i="3"/>
  <c r="D45" i="2"/>
  <c r="D46" i="2" s="1"/>
  <c r="D47" i="2" s="1"/>
  <c r="D50" i="2"/>
  <c r="D45" i="3"/>
  <c r="D46" i="3" s="1"/>
  <c r="D47" i="3" s="1"/>
  <c r="D50" i="3"/>
  <c r="G39" i="2"/>
  <c r="G43" i="2" s="1"/>
  <c r="G39" i="3"/>
  <c r="F101" i="3" l="1"/>
  <c r="G94" i="3"/>
  <c r="G93" i="3"/>
  <c r="G97" i="3" s="1"/>
  <c r="E95" i="3"/>
  <c r="G95" i="3"/>
  <c r="D105" i="3" s="1"/>
  <c r="E94" i="3"/>
  <c r="D107" i="3" s="1"/>
  <c r="G43" i="3"/>
  <c r="F101" i="2"/>
  <c r="E41" i="3"/>
  <c r="E39" i="2"/>
  <c r="E40" i="3"/>
  <c r="G97" i="2"/>
  <c r="E97" i="3"/>
  <c r="E40" i="2"/>
  <c r="D107" i="2"/>
  <c r="D105" i="2"/>
  <c r="E97" i="2"/>
  <c r="E41" i="2"/>
  <c r="E39" i="3"/>
  <c r="G126" i="3" l="1"/>
  <c r="H126" i="3" s="1"/>
  <c r="G121" i="3"/>
  <c r="H121" i="3" s="1"/>
  <c r="G124" i="3"/>
  <c r="H124" i="3" s="1"/>
  <c r="D106" i="3"/>
  <c r="G125" i="3"/>
  <c r="H125" i="3" s="1"/>
  <c r="G122" i="3"/>
  <c r="H122" i="3" s="1"/>
  <c r="G120" i="3"/>
  <c r="H120" i="3" s="1"/>
  <c r="G118" i="3"/>
  <c r="H118" i="3" s="1"/>
  <c r="D51" i="3"/>
  <c r="E43" i="3"/>
  <c r="D53" i="3"/>
  <c r="D51" i="2"/>
  <c r="E43" i="2"/>
  <c r="D53" i="2"/>
  <c r="G126" i="2"/>
  <c r="H126" i="2" s="1"/>
  <c r="G121" i="2"/>
  <c r="H121" i="2" s="1"/>
  <c r="G124" i="2"/>
  <c r="H124" i="2" s="1"/>
  <c r="D106" i="2"/>
  <c r="G125" i="2"/>
  <c r="H125" i="2" s="1"/>
  <c r="G122" i="2"/>
  <c r="H122" i="2" s="1"/>
  <c r="G120" i="2"/>
  <c r="H120" i="2" s="1"/>
  <c r="G118" i="2"/>
  <c r="H118" i="2" s="1"/>
  <c r="G63" i="2" l="1"/>
  <c r="H63" i="2" s="1"/>
  <c r="G62" i="2"/>
  <c r="H62" i="2" s="1"/>
  <c r="G63" i="3"/>
  <c r="H63" i="3" s="1"/>
  <c r="G62" i="3"/>
  <c r="H62" i="3" s="1"/>
  <c r="G71" i="2"/>
  <c r="H71" i="2" s="1"/>
  <c r="G68" i="2"/>
  <c r="H68" i="2" s="1"/>
  <c r="G66" i="2"/>
  <c r="H66" i="2" s="1"/>
  <c r="G64" i="2"/>
  <c r="H64" i="2" s="1"/>
  <c r="G72" i="2"/>
  <c r="H72" i="2" s="1"/>
  <c r="G67" i="2"/>
  <c r="H67" i="2" s="1"/>
  <c r="G70" i="2"/>
  <c r="H70" i="2" s="1"/>
  <c r="D52" i="2"/>
  <c r="H128" i="3"/>
  <c r="H130" i="3"/>
  <c r="H130" i="2"/>
  <c r="H128" i="2"/>
  <c r="G71" i="3"/>
  <c r="H71" i="3" s="1"/>
  <c r="G68" i="3"/>
  <c r="H68" i="3" s="1"/>
  <c r="G66" i="3"/>
  <c r="H66" i="3" s="1"/>
  <c r="G64" i="3"/>
  <c r="H64" i="3" s="1"/>
  <c r="G72" i="3"/>
  <c r="H72" i="3" s="1"/>
  <c r="G67" i="3"/>
  <c r="H67" i="3" s="1"/>
  <c r="G70" i="3"/>
  <c r="H70" i="3" s="1"/>
  <c r="D52" i="3"/>
  <c r="G132" i="3" l="1"/>
  <c r="H129" i="3"/>
  <c r="H74" i="3"/>
  <c r="H76" i="3"/>
  <c r="G132" i="2"/>
  <c r="H129" i="2"/>
  <c r="H74" i="2"/>
  <c r="H76" i="2"/>
  <c r="H75" i="2" l="1"/>
  <c r="G78" i="2"/>
  <c r="H75" i="3"/>
  <c r="G78" i="3"/>
</calcChain>
</file>

<file path=xl/sharedStrings.xml><?xml version="1.0" encoding="utf-8"?>
<sst xmlns="http://schemas.openxmlformats.org/spreadsheetml/2006/main" count="417" uniqueCount="120">
  <si>
    <t>HPLC System Suitability Report</t>
  </si>
  <si>
    <t>Analysis Data</t>
  </si>
  <si>
    <t>Assay</t>
  </si>
  <si>
    <t>Sample(s)</t>
  </si>
  <si>
    <t>Reference Substance:</t>
  </si>
  <si>
    <t>MYDAWA CO-AMOXICLAV 228.5 ORAL SUSPENSION</t>
  </si>
  <si>
    <t>% age Purity:</t>
  </si>
  <si>
    <t>NDQD2016061216</t>
  </si>
  <si>
    <t>Weight (mg):</t>
  </si>
  <si>
    <t>Amoxicillin Trihydrate &amp; Clavulanate Potassium</t>
  </si>
  <si>
    <t>Standard Conc (mg/mL):</t>
  </si>
  <si>
    <t>Each 5 mL reconstituted suspension contains Amoxicillin Trihydrate B.P equivalent to  equivalent to  Amoxicillin 200 mg  and Diluted Potassium  Clavulanate B.P equivalent to Clavulanic Acid 28.5 mg</t>
  </si>
  <si>
    <t>2016-06-23 15:14:19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</si>
  <si>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</si>
  <si>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</si>
  <si>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</si>
  <si>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</si>
  <si>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</si>
  <si>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</si>
  <si>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</si>
  <si>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</si>
  <si>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</si>
  <si>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</si>
  <si>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</si>
  <si>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</si>
  <si>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</si>
  <si>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</si>
  <si>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</si>
  <si>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</si>
  <si>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</si>
  <si>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</si>
  <si>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</si>
  <si>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</si>
  <si>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</si>
  <si>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</si>
  <si>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</si>
  <si>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</si>
  <si>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</si>
  <si>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</si>
  <si>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</si>
  <si>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</si>
  <si>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</si>
  <si>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</si>
  <si>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</si>
  <si>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</si>
  <si>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</si>
  <si>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</si>
  <si>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</si>
  <si>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</si>
  <si>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</si>
  <si>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</si>
  <si>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</si>
  <si>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</si>
  <si>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</si>
  <si>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</si>
  <si>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</si>
  <si>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</si>
  <si>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</si>
  <si>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</si>
  <si>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</si>
  <si>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</si>
  <si>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</si>
  <si>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</si>
  <si>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</si>
  <si>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</si>
  <si>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</si>
  <si>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</si>
  <si>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</si>
  <si>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</si>
  <si>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</si>
  <si>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</si>
  <si>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</si>
  <si>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</si>
  <si>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</si>
  <si>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</si>
  <si>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</si>
  <si>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</si>
  <si>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</si>
  <si>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</si>
  <si>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</si>
  <si>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</si>
  <si>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</si>
  <si>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</si>
  <si>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</si>
  <si>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</si>
  <si>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</si>
  <si>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</si>
  <si>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</si>
  <si>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</si>
  <si>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</si>
  <si>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</si>
  <si>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</si>
  <si>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</si>
  <si>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</si>
  <si>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</si>
  <si>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</si>
  <si>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</si>
  <si>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</si>
  <si>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</si>
  <si>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</si>
  <si>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</si>
  <si>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</si>
  <si>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</si>
  <si>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</si>
  <si>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Day 7</t>
  </si>
  <si>
    <t>USP Amoxicillin RS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</si>
  <si>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</si>
  <si>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</si>
  <si>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</si>
  <si>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</si>
  <si>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</si>
  <si>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</si>
  <si>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</si>
  <si>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 xml:space="preserve">Amoxicillin Trihydrate </t>
  </si>
  <si>
    <t>Clavulanate Lithium</t>
  </si>
  <si>
    <t>Amoxicillin trihydrate/ clavulanic acid</t>
  </si>
  <si>
    <t>Amoxicillin trihydrate</t>
  </si>
  <si>
    <t>A52 1</t>
  </si>
  <si>
    <t>CLAVULANATE LITHIUM</t>
  </si>
  <si>
    <t>C62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</si>
</sst>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4"/>
      <color rgb="FF000000"/>
      <name val="Book Antiqua"/>
      <family val="1"/>
    </font>
    <font>
      <sz val="12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 applyAlignment="1">
      <alignment vertical="center" wrapText="1"/>
    </xf>
    <xf numFmtId="0" fontId="12" fillId="2" borderId="0" xfId="0" applyFont="1" applyFill="1"/>
    <xf numFmtId="0" fontId="13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14" fillId="2" borderId="9" xfId="0" applyFont="1" applyFill="1" applyBorder="1" applyAlignment="1">
      <alignment horizontal="left" vertical="center" wrapText="1"/>
    </xf>
    <xf numFmtId="0" fontId="15" fillId="3" borderId="0" xfId="0" applyFont="1" applyFill="1" applyProtection="1">
      <protection locked="0"/>
    </xf>
    <xf numFmtId="10" fontId="8" fillId="2" borderId="25" xfId="0" applyNumberFormat="1" applyFont="1" applyFill="1" applyBorder="1" applyAlignment="1">
      <alignment horizontal="center" vertical="center"/>
    </xf>
    <xf numFmtId="10" fontId="8" fillId="2" borderId="26" xfId="0" applyNumberFormat="1" applyFont="1" applyFill="1" applyBorder="1" applyAlignment="1">
      <alignment horizontal="center" vertical="center"/>
    </xf>
    <xf numFmtId="10" fontId="8" fillId="2" borderId="27" xfId="0" applyNumberFormat="1" applyFont="1" applyFill="1" applyBorder="1" applyAlignment="1">
      <alignment horizontal="center" vertical="center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 applyAlignment="1">
      <alignment vertical="center" wrapText="1"/>
    </xf>
    <xf numFmtId="0" fontId="12" fillId="2" borderId="0" xfId="0" applyFont="1" applyFill="1"/>
    <xf numFmtId="0" fontId="13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14" fillId="2" borderId="9" xfId="0" applyFont="1" applyFill="1" applyBorder="1" applyAlignment="1">
      <alignment horizontal="left" vertical="center" wrapText="1"/>
    </xf>
    <xf numFmtId="0" fontId="15" fillId="3" borderId="0" xfId="0" applyFont="1" applyFill="1" applyProtection="1">
      <protection locked="0"/>
    </xf>
    <xf numFmtId="10" fontId="8" fillId="2" borderId="25" xfId="0" applyNumberFormat="1" applyFont="1" applyFill="1" applyBorder="1" applyAlignment="1">
      <alignment horizontal="center" vertical="center"/>
    </xf>
    <xf numFmtId="10" fontId="8" fillId="2" borderId="26" xfId="0" applyNumberFormat="1" applyFont="1" applyFill="1" applyBorder="1" applyAlignment="1">
      <alignment horizontal="center" vertical="center"/>
    </xf>
    <xf numFmtId="10" fontId="8" fillId="2" borderId="27" xfId="0" applyNumberFormat="1" applyFont="1" applyFill="1" applyBorder="1" applyAlignment="1">
      <alignment horizontal="center" vertical="center"/>
    </xf>
    <xf numFmtId="2" fontId="5" fillId="2" borderId="47" xfId="0" applyNumberFormat="1" applyFont="1" applyFill="1" applyBorder="1" applyAlignment="1">
      <alignment horizontal="center" wrapText="1"/>
    </xf>
    <xf numFmtId="2" fontId="5" fillId="2" borderId="41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164" fontId="6" fillId="3" borderId="51" xfId="0" applyNumberFormat="1" applyFont="1" applyFill="1" applyBorder="1" applyAlignment="1" applyProtection="1">
      <alignment horizontal="center"/>
      <protection locked="0"/>
    </xf>
    <xf numFmtId="164" fontId="6" fillId="3" borderId="22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6" fillId="3" borderId="23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173" fontId="5" fillId="5" borderId="51" xfId="0" applyNumberFormat="1" applyFont="1" applyFill="1" applyBorder="1" applyAlignment="1">
      <alignment horizontal="center"/>
    </xf>
    <xf numFmtId="173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/>
    </xf>
    <xf numFmtId="173" fontId="6" fillId="2" borderId="51" xfId="0" applyNumberFormat="1" applyFont="1" applyFill="1" applyBorder="1" applyAlignment="1">
      <alignment horizontal="center"/>
    </xf>
    <xf numFmtId="173" fontId="6" fillId="2" borderId="0" xfId="0" applyNumberFormat="1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 wrapText="1"/>
    </xf>
    <xf numFmtId="172" fontId="5" fillId="5" borderId="49" xfId="0" applyNumberFormat="1" applyFont="1" applyFill="1" applyBorder="1" applyAlignment="1">
      <alignment horizontal="center" vertical="center"/>
    </xf>
    <xf numFmtId="17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2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74" fontId="6" fillId="2" borderId="0" xfId="0" applyNumberFormat="1" applyFont="1" applyFill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6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5" fillId="3" borderId="0" xfId="0" applyFont="1" applyFill="1" applyAlignment="1" applyProtection="1">
      <alignment horizontal="left"/>
      <protection locked="0"/>
    </xf>
    <xf numFmtId="0" fontId="9" fillId="2" borderId="32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5" fillId="2" borderId="0" xfId="0" applyFont="1" applyFill="1" applyAlignment="1" applyProtection="1">
      <alignment horizontal="left"/>
      <protection locked="0"/>
    </xf>
    <xf numFmtId="0" fontId="23" fillId="3" borderId="0" xfId="0" applyFont="1" applyFill="1" applyAlignment="1" applyProtection="1">
      <alignment horizontal="left"/>
      <protection locked="0"/>
    </xf>
    <xf numFmtId="0" fontId="24" fillId="2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26" fillId="3" borderId="0" xfId="0" applyFont="1" applyFill="1" applyAlignment="1" applyProtection="1">
      <alignment horizontal="left"/>
      <protection locked="0"/>
    </xf>
    <xf numFmtId="2" fontId="25" fillId="3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8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B17" sqref="B1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68" t="s">
        <v>0</v>
      </c>
      <c r="B15" s="368"/>
      <c r="C15" s="368"/>
      <c r="D15" s="368"/>
      <c r="E15" s="36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113</v>
      </c>
      <c r="C18" s="10"/>
      <c r="D18" s="10"/>
      <c r="E18" s="10"/>
    </row>
    <row r="19" spans="1:6" ht="16.5" customHeight="1" x14ac:dyDescent="0.3">
      <c r="A19" s="11" t="s">
        <v>6</v>
      </c>
      <c r="B19" s="12">
        <v>86.77</v>
      </c>
      <c r="C19" s="10"/>
      <c r="D19" s="10"/>
      <c r="E19" s="10"/>
    </row>
    <row r="20" spans="1:6" ht="16.5" customHeight="1" x14ac:dyDescent="0.3">
      <c r="A20" s="7" t="s">
        <v>8</v>
      </c>
      <c r="B20" s="12">
        <v>26.32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B20/50</f>
        <v>0.52639999999999998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73705384</v>
      </c>
      <c r="C24" s="18">
        <v>7180.3</v>
      </c>
      <c r="D24" s="19">
        <v>1.1000000000000001</v>
      </c>
      <c r="E24" s="20">
        <v>8</v>
      </c>
    </row>
    <row r="25" spans="1:6" ht="16.5" customHeight="1" x14ac:dyDescent="0.3">
      <c r="A25" s="17">
        <v>2</v>
      </c>
      <c r="B25" s="18">
        <v>73769459</v>
      </c>
      <c r="C25" s="18">
        <v>7056.6</v>
      </c>
      <c r="D25" s="19">
        <v>1.1000000000000001</v>
      </c>
      <c r="E25" s="19">
        <v>8</v>
      </c>
    </row>
    <row r="26" spans="1:6" ht="16.5" customHeight="1" x14ac:dyDescent="0.3">
      <c r="A26" s="17">
        <v>3</v>
      </c>
      <c r="B26" s="18">
        <v>73812912</v>
      </c>
      <c r="C26" s="18">
        <v>7027</v>
      </c>
      <c r="D26" s="19">
        <v>1.1000000000000001</v>
      </c>
      <c r="E26" s="19">
        <v>8</v>
      </c>
    </row>
    <row r="27" spans="1:6" ht="16.5" customHeight="1" x14ac:dyDescent="0.3">
      <c r="A27" s="17">
        <v>4</v>
      </c>
      <c r="B27" s="18">
        <v>73850937</v>
      </c>
      <c r="C27" s="18">
        <v>6989.3</v>
      </c>
      <c r="D27" s="19">
        <v>1.1000000000000001</v>
      </c>
      <c r="E27" s="19">
        <v>8</v>
      </c>
    </row>
    <row r="28" spans="1:6" ht="16.5" customHeight="1" x14ac:dyDescent="0.3">
      <c r="A28" s="17">
        <v>5</v>
      </c>
      <c r="B28" s="18">
        <v>73874170</v>
      </c>
      <c r="C28" s="18">
        <v>6929.7</v>
      </c>
      <c r="D28" s="19">
        <v>1.1000000000000001</v>
      </c>
      <c r="E28" s="19">
        <v>8</v>
      </c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>
        <f>AVERAGE(B24:B29)</f>
        <v>73802572.400000006</v>
      </c>
      <c r="C30" s="25">
        <f>AVERAGE(C24:C29)</f>
        <v>7036.58</v>
      </c>
      <c r="D30" s="26">
        <f>AVERAGE(D24:D29)</f>
        <v>1.1000000000000001</v>
      </c>
      <c r="E30" s="26">
        <f>AVERAGE(E24:E29)</f>
        <v>8</v>
      </c>
    </row>
    <row r="31" spans="1:6" ht="16.5" customHeight="1" x14ac:dyDescent="0.3">
      <c r="A31" s="27" t="s">
        <v>19</v>
      </c>
      <c r="B31" s="28">
        <f>(STDEV(B24:B29)/B30)</f>
        <v>9.1182137521250619E-4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5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/>
    </row>
    <row r="39" spans="1:6" ht="16.5" customHeight="1" x14ac:dyDescent="0.3">
      <c r="A39" s="11" t="s">
        <v>4</v>
      </c>
      <c r="B39" s="8" t="s">
        <v>114</v>
      </c>
      <c r="C39" s="10"/>
      <c r="D39" s="10"/>
      <c r="E39" s="10"/>
    </row>
    <row r="40" spans="1:6" ht="16.5" customHeight="1" x14ac:dyDescent="0.3">
      <c r="A40" s="11" t="s">
        <v>6</v>
      </c>
      <c r="B40" s="12">
        <v>96.96</v>
      </c>
      <c r="C40" s="10"/>
      <c r="D40" s="10"/>
      <c r="E40" s="10"/>
    </row>
    <row r="41" spans="1:6" ht="16.5" customHeight="1" x14ac:dyDescent="0.3">
      <c r="A41" s="7" t="s">
        <v>8</v>
      </c>
      <c r="B41" s="12">
        <v>9.34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B41/50</f>
        <v>0.18679999999999999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13153609</v>
      </c>
      <c r="C45" s="18">
        <v>5282.8</v>
      </c>
      <c r="D45" s="19">
        <v>1.2</v>
      </c>
      <c r="E45" s="20">
        <v>3.3</v>
      </c>
    </row>
    <row r="46" spans="1:6" ht="16.5" customHeight="1" x14ac:dyDescent="0.3">
      <c r="A46" s="17">
        <v>2</v>
      </c>
      <c r="B46" s="18">
        <v>13151441</v>
      </c>
      <c r="C46" s="18">
        <v>5226</v>
      </c>
      <c r="D46" s="19">
        <v>1.2</v>
      </c>
      <c r="E46" s="19">
        <v>3.3</v>
      </c>
    </row>
    <row r="47" spans="1:6" ht="16.5" customHeight="1" x14ac:dyDescent="0.3">
      <c r="A47" s="17">
        <v>3</v>
      </c>
      <c r="B47" s="18">
        <v>13151219</v>
      </c>
      <c r="C47" s="18">
        <v>5127.5</v>
      </c>
      <c r="D47" s="19">
        <v>1.2</v>
      </c>
      <c r="E47" s="19">
        <v>3.3</v>
      </c>
    </row>
    <row r="48" spans="1:6" ht="16.5" customHeight="1" x14ac:dyDescent="0.3">
      <c r="A48" s="17">
        <v>4</v>
      </c>
      <c r="B48" s="18">
        <v>13148242</v>
      </c>
      <c r="C48" s="18">
        <v>5084.1000000000004</v>
      </c>
      <c r="D48" s="19">
        <v>1.2</v>
      </c>
      <c r="E48" s="19">
        <v>3.3</v>
      </c>
    </row>
    <row r="49" spans="1:7" ht="16.5" customHeight="1" x14ac:dyDescent="0.3">
      <c r="A49" s="17">
        <v>5</v>
      </c>
      <c r="B49" s="18">
        <v>13144162</v>
      </c>
      <c r="C49" s="18">
        <v>5054</v>
      </c>
      <c r="D49" s="19">
        <v>1.2</v>
      </c>
      <c r="E49" s="19">
        <v>3.3</v>
      </c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>
        <f>AVERAGE(B45:B50)</f>
        <v>13149734.6</v>
      </c>
      <c r="C51" s="25">
        <f>AVERAGE(C45:C50)</f>
        <v>5154.88</v>
      </c>
      <c r="D51" s="26">
        <f>AVERAGE(D45:D50)</f>
        <v>1.2</v>
      </c>
      <c r="E51" s="26">
        <f>AVERAGE(E45:E50)</f>
        <v>3.3</v>
      </c>
    </row>
    <row r="52" spans="1:7" ht="16.5" customHeight="1" x14ac:dyDescent="0.3">
      <c r="A52" s="27" t="s">
        <v>19</v>
      </c>
      <c r="B52" s="28">
        <f>(STDEV(B45:B50)/B51)</f>
        <v>2.7787914340693365E-4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5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69" t="s">
        <v>25</v>
      </c>
      <c r="C59" s="369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activeCell="C35" sqref="C35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  <col min="16133" max="16384" width="9.140625" style="342"/>
  </cols>
  <sheetData>
    <row r="1" spans="1:7" ht="12.75" customHeight="1" x14ac:dyDescent="0.3">
      <c r="A1" s="403" t="s">
        <v>30</v>
      </c>
      <c r="B1" s="403"/>
      <c r="C1" s="403"/>
      <c r="D1" s="403"/>
      <c r="E1" s="403"/>
      <c r="F1" s="403"/>
      <c r="G1" s="359"/>
    </row>
    <row r="2" spans="1:7" ht="12.75" customHeight="1" x14ac:dyDescent="0.3">
      <c r="A2" s="403"/>
      <c r="B2" s="403"/>
      <c r="C2" s="403"/>
      <c r="D2" s="403"/>
      <c r="E2" s="403"/>
      <c r="F2" s="403"/>
      <c r="G2" s="359"/>
    </row>
    <row r="3" spans="1:7" ht="12.75" customHeight="1" x14ac:dyDescent="0.3">
      <c r="A3" s="403"/>
      <c r="B3" s="403"/>
      <c r="C3" s="403"/>
      <c r="D3" s="403"/>
      <c r="E3" s="403"/>
      <c r="F3" s="403"/>
      <c r="G3" s="359"/>
    </row>
    <row r="4" spans="1:7" ht="12.75" customHeight="1" x14ac:dyDescent="0.3">
      <c r="A4" s="403"/>
      <c r="B4" s="403"/>
      <c r="C4" s="403"/>
      <c r="D4" s="403"/>
      <c r="E4" s="403"/>
      <c r="F4" s="403"/>
      <c r="G4" s="359"/>
    </row>
    <row r="5" spans="1:7" ht="12.75" customHeight="1" x14ac:dyDescent="0.3">
      <c r="A5" s="403"/>
      <c r="B5" s="403"/>
      <c r="C5" s="403"/>
      <c r="D5" s="403"/>
      <c r="E5" s="403"/>
      <c r="F5" s="403"/>
      <c r="G5" s="359"/>
    </row>
    <row r="6" spans="1:7" ht="12.75" customHeight="1" x14ac:dyDescent="0.3">
      <c r="A6" s="403"/>
      <c r="B6" s="403"/>
      <c r="C6" s="403"/>
      <c r="D6" s="403"/>
      <c r="E6" s="403"/>
      <c r="F6" s="403"/>
      <c r="G6" s="359"/>
    </row>
    <row r="7" spans="1:7" ht="12.75" customHeight="1" x14ac:dyDescent="0.3">
      <c r="A7" s="403"/>
      <c r="B7" s="403"/>
      <c r="C7" s="403"/>
      <c r="D7" s="403"/>
      <c r="E7" s="403"/>
      <c r="F7" s="403"/>
      <c r="G7" s="359"/>
    </row>
    <row r="8" spans="1:7" ht="15" customHeight="1" x14ac:dyDescent="0.3">
      <c r="A8" s="402" t="s">
        <v>31</v>
      </c>
      <c r="B8" s="402"/>
      <c r="C8" s="402"/>
      <c r="D8" s="402"/>
      <c r="E8" s="402"/>
      <c r="F8" s="402"/>
      <c r="G8" s="360"/>
    </row>
    <row r="9" spans="1:7" ht="12.75" customHeight="1" x14ac:dyDescent="0.3">
      <c r="A9" s="402"/>
      <c r="B9" s="402"/>
      <c r="C9" s="402"/>
      <c r="D9" s="402"/>
      <c r="E9" s="402"/>
      <c r="F9" s="402"/>
      <c r="G9" s="360"/>
    </row>
    <row r="10" spans="1:7" ht="12.75" customHeight="1" x14ac:dyDescent="0.3">
      <c r="A10" s="402"/>
      <c r="B10" s="402"/>
      <c r="C10" s="402"/>
      <c r="D10" s="402"/>
      <c r="E10" s="402"/>
      <c r="F10" s="402"/>
      <c r="G10" s="360"/>
    </row>
    <row r="11" spans="1:7" ht="12.75" customHeight="1" x14ac:dyDescent="0.3">
      <c r="A11" s="402"/>
      <c r="B11" s="402"/>
      <c r="C11" s="402"/>
      <c r="D11" s="402"/>
      <c r="E11" s="402"/>
      <c r="F11" s="402"/>
      <c r="G11" s="360"/>
    </row>
    <row r="12" spans="1:7" ht="12.75" customHeight="1" x14ac:dyDescent="0.3">
      <c r="A12" s="402"/>
      <c r="B12" s="402"/>
      <c r="C12" s="402"/>
      <c r="D12" s="402"/>
      <c r="E12" s="402"/>
      <c r="F12" s="402"/>
      <c r="G12" s="360"/>
    </row>
    <row r="13" spans="1:7" ht="12.75" customHeight="1" x14ac:dyDescent="0.3">
      <c r="A13" s="402"/>
      <c r="B13" s="402"/>
      <c r="C13" s="402"/>
      <c r="D13" s="402"/>
      <c r="E13" s="402"/>
      <c r="F13" s="402"/>
      <c r="G13" s="360"/>
    </row>
    <row r="14" spans="1:7" ht="12.75" customHeight="1" x14ac:dyDescent="0.3">
      <c r="A14" s="402"/>
      <c r="B14" s="402"/>
      <c r="C14" s="402"/>
      <c r="D14" s="402"/>
      <c r="E14" s="402"/>
      <c r="F14" s="402"/>
      <c r="G14" s="360"/>
    </row>
    <row r="15" spans="1:7" ht="13.5" customHeight="1" thickBot="1" x14ac:dyDescent="0.35"/>
    <row r="16" spans="1:7" ht="19.5" customHeight="1" thickBot="1" x14ac:dyDescent="0.35">
      <c r="A16" s="373" t="s">
        <v>32</v>
      </c>
      <c r="B16" s="374"/>
      <c r="C16" s="374"/>
      <c r="D16" s="374"/>
      <c r="E16" s="374"/>
      <c r="F16" s="375"/>
    </row>
    <row r="17" spans="1:13" ht="18.75" customHeight="1" x14ac:dyDescent="0.3">
      <c r="A17" s="401" t="s">
        <v>106</v>
      </c>
      <c r="B17" s="401"/>
      <c r="C17" s="401"/>
      <c r="D17" s="401"/>
      <c r="E17" s="401"/>
      <c r="F17" s="401"/>
    </row>
    <row r="18" spans="1:13" x14ac:dyDescent="0.3">
      <c r="B18" s="1" t="e">
        <f>[1]Relative!B13</f>
        <v>#REF!</v>
      </c>
    </row>
    <row r="20" spans="1:13" ht="16.5" customHeight="1" x14ac:dyDescent="0.3">
      <c r="A20" s="346" t="s">
        <v>34</v>
      </c>
      <c r="B20" s="404" t="s">
        <v>5</v>
      </c>
    </row>
    <row r="21" spans="1:13" ht="16.5" customHeight="1" x14ac:dyDescent="0.3">
      <c r="A21" s="346" t="s">
        <v>35</v>
      </c>
      <c r="B21" s="405" t="s">
        <v>7</v>
      </c>
    </row>
    <row r="22" spans="1:13" ht="16.5" customHeight="1" x14ac:dyDescent="0.3">
      <c r="A22" s="346" t="s">
        <v>36</v>
      </c>
      <c r="B22" s="406" t="s">
        <v>115</v>
      </c>
    </row>
    <row r="23" spans="1:13" ht="16.5" customHeight="1" x14ac:dyDescent="0.3">
      <c r="A23" s="346" t="s">
        <v>37</v>
      </c>
      <c r="B23" s="361">
        <v>0</v>
      </c>
    </row>
    <row r="24" spans="1:13" ht="16.5" customHeight="1" x14ac:dyDescent="0.3">
      <c r="A24" s="346" t="s">
        <v>38</v>
      </c>
      <c r="B24" s="362">
        <v>42640</v>
      </c>
    </row>
    <row r="25" spans="1:13" ht="16.5" customHeight="1" x14ac:dyDescent="0.3">
      <c r="A25" s="346" t="s">
        <v>39</v>
      </c>
      <c r="B25" s="362">
        <v>42647</v>
      </c>
    </row>
    <row r="27" spans="1:13" ht="13.5" customHeight="1" thickBot="1" x14ac:dyDescent="0.35"/>
    <row r="28" spans="1:13" ht="17.25" customHeight="1" thickBot="1" x14ac:dyDescent="0.35">
      <c r="B28" s="317" t="s">
        <v>107</v>
      </c>
      <c r="C28" s="318" t="s">
        <v>108</v>
      </c>
      <c r="D28" s="318" t="s">
        <v>109</v>
      </c>
      <c r="E28" s="319"/>
      <c r="F28" s="319"/>
      <c r="G28" s="319"/>
      <c r="H28" s="352"/>
      <c r="I28" s="319"/>
      <c r="J28" s="319"/>
      <c r="K28" s="319"/>
      <c r="L28" s="342"/>
      <c r="M28" s="342"/>
    </row>
    <row r="29" spans="1:13" ht="16.5" customHeight="1" thickBot="1" x14ac:dyDescent="0.35">
      <c r="B29" s="320">
        <v>15.502800000000001</v>
      </c>
      <c r="C29" s="321">
        <v>27.225470000000001</v>
      </c>
      <c r="D29" s="321">
        <v>27.940639999999998</v>
      </c>
      <c r="E29" s="322"/>
      <c r="F29" s="322"/>
      <c r="G29" s="322"/>
      <c r="H29" s="352"/>
      <c r="I29" s="322"/>
      <c r="J29" s="322"/>
      <c r="K29" s="322"/>
      <c r="L29" s="342"/>
      <c r="M29" s="342"/>
    </row>
    <row r="30" spans="1:13" ht="15.75" customHeight="1" x14ac:dyDescent="0.3">
      <c r="B30" s="323"/>
      <c r="C30" s="321">
        <v>27.224869999999999</v>
      </c>
      <c r="D30" s="321">
        <v>27.93938</v>
      </c>
      <c r="E30" s="322"/>
      <c r="F30" s="322"/>
      <c r="G30" s="322"/>
      <c r="H30" s="352"/>
      <c r="I30" s="322"/>
      <c r="J30" s="322"/>
      <c r="K30" s="322"/>
      <c r="L30" s="342"/>
      <c r="M30" s="342"/>
    </row>
    <row r="31" spans="1:13" ht="16.5" customHeight="1" thickBot="1" x14ac:dyDescent="0.35">
      <c r="B31" s="323"/>
      <c r="C31" s="324">
        <v>27.161619999999999</v>
      </c>
      <c r="D31" s="324">
        <v>27.861560000000001</v>
      </c>
      <c r="E31" s="322"/>
      <c r="F31" s="322"/>
      <c r="G31" s="322"/>
      <c r="H31" s="352"/>
      <c r="I31" s="322"/>
      <c r="J31" s="322"/>
      <c r="K31" s="322"/>
      <c r="L31" s="342"/>
      <c r="M31" s="342"/>
    </row>
    <row r="32" spans="1:13" ht="16.5" customHeight="1" thickBot="1" x14ac:dyDescent="0.35">
      <c r="B32" s="323"/>
      <c r="C32" s="325"/>
      <c r="D32" s="326"/>
      <c r="E32" s="322"/>
      <c r="F32" s="322"/>
      <c r="G32" s="322"/>
      <c r="H32" s="352"/>
      <c r="I32" s="322"/>
      <c r="J32" s="322"/>
      <c r="K32" s="322"/>
      <c r="L32" s="342"/>
      <c r="M32" s="342"/>
    </row>
    <row r="33" spans="1:13" ht="17.25" customHeight="1" thickBot="1" x14ac:dyDescent="0.35">
      <c r="B33" s="327">
        <f>AVERAGE(B29:B32)</f>
        <v>15.502800000000001</v>
      </c>
      <c r="C33" s="327">
        <f>AVERAGE(C29:C32)</f>
        <v>27.203986666666665</v>
      </c>
      <c r="D33" s="327">
        <f>AVERAGE(D29:D32)</f>
        <v>27.91386</v>
      </c>
      <c r="E33" s="328"/>
      <c r="F33" s="328"/>
      <c r="G33" s="328"/>
      <c r="H33" s="352"/>
      <c r="I33" s="328"/>
      <c r="J33" s="328"/>
      <c r="K33" s="328"/>
      <c r="L33" s="342"/>
      <c r="M33" s="342"/>
    </row>
    <row r="34" spans="1:13" ht="16.5" customHeight="1" thickBot="1" x14ac:dyDescent="0.35">
      <c r="B34" s="329"/>
      <c r="C34" s="329"/>
      <c r="D34" s="329"/>
      <c r="E34" s="352"/>
      <c r="F34" s="352"/>
      <c r="G34" s="352"/>
      <c r="H34" s="352"/>
      <c r="I34" s="352"/>
      <c r="J34" s="352"/>
      <c r="K34" s="352"/>
      <c r="L34" s="342"/>
      <c r="M34" s="342"/>
    </row>
    <row r="35" spans="1:13" ht="16.5" customHeight="1" thickBot="1" x14ac:dyDescent="0.35">
      <c r="B35" s="330" t="s">
        <v>110</v>
      </c>
      <c r="C35" s="331">
        <f>C33-B33</f>
        <v>11.701186666666665</v>
      </c>
      <c r="D35" s="329"/>
      <c r="E35" s="352"/>
      <c r="F35" s="333"/>
      <c r="G35" s="352"/>
      <c r="H35" s="352"/>
      <c r="I35" s="352"/>
      <c r="J35" s="333"/>
      <c r="K35" s="352"/>
      <c r="L35" s="342"/>
      <c r="M35" s="342"/>
    </row>
    <row r="36" spans="1:13" ht="16.5" customHeight="1" thickBot="1" x14ac:dyDescent="0.35">
      <c r="B36" s="329"/>
      <c r="C36" s="332"/>
      <c r="D36" s="329"/>
      <c r="E36" s="352"/>
      <c r="F36" s="333"/>
      <c r="G36" s="352"/>
      <c r="H36" s="352"/>
      <c r="I36" s="352"/>
      <c r="J36" s="333"/>
      <c r="K36" s="352"/>
      <c r="L36" s="342"/>
      <c r="M36" s="342"/>
    </row>
    <row r="37" spans="1:13" ht="16.5" customHeight="1" thickBot="1" x14ac:dyDescent="0.35">
      <c r="B37" s="330" t="s">
        <v>111</v>
      </c>
      <c r="C37" s="331">
        <f>D33-B33</f>
        <v>12.411059999999999</v>
      </c>
      <c r="D37" s="329"/>
      <c r="E37" s="352"/>
      <c r="F37" s="333"/>
      <c r="G37" s="352"/>
      <c r="H37" s="352"/>
      <c r="I37" s="352"/>
      <c r="J37" s="333"/>
      <c r="K37" s="352"/>
      <c r="L37" s="342"/>
      <c r="M37" s="342"/>
    </row>
    <row r="38" spans="1:13" ht="16.5" customHeight="1" thickBot="1" x14ac:dyDescent="0.35">
      <c r="B38" s="329"/>
      <c r="C38" s="332"/>
      <c r="D38" s="329"/>
      <c r="E38" s="352"/>
      <c r="F38" s="333"/>
      <c r="G38" s="352"/>
      <c r="H38" s="352"/>
      <c r="I38" s="352"/>
      <c r="J38" s="333"/>
      <c r="K38" s="352"/>
      <c r="L38" s="342"/>
      <c r="M38" s="342"/>
    </row>
    <row r="39" spans="1:13" ht="32.25" customHeight="1" thickBot="1" x14ac:dyDescent="0.35">
      <c r="B39" s="334" t="s">
        <v>112</v>
      </c>
      <c r="C39" s="335">
        <f>C37/C35</f>
        <v>1.0606667813748807</v>
      </c>
      <c r="D39" s="329"/>
      <c r="E39" s="337"/>
      <c r="F39" s="336"/>
      <c r="G39" s="352"/>
      <c r="H39" s="352"/>
      <c r="I39" s="337"/>
      <c r="J39" s="336"/>
      <c r="K39" s="352"/>
      <c r="L39" s="342"/>
      <c r="M39" s="342"/>
    </row>
    <row r="40" spans="1:13" ht="14.25" customHeight="1" thickBot="1" x14ac:dyDescent="0.35">
      <c r="A40" s="338"/>
      <c r="B40" s="339"/>
      <c r="C40" s="340"/>
      <c r="D40" s="341"/>
      <c r="E40" s="340"/>
      <c r="G40" s="352"/>
      <c r="H40" s="352"/>
      <c r="I40" s="353"/>
      <c r="J40" s="342"/>
    </row>
    <row r="41" spans="1:13" ht="16.5" customHeight="1" x14ac:dyDescent="0.3">
      <c r="A41" s="347"/>
      <c r="B41" s="343" t="s">
        <v>25</v>
      </c>
      <c r="C41" s="343"/>
      <c r="D41" s="344" t="s">
        <v>26</v>
      </c>
      <c r="E41" s="345"/>
      <c r="F41" s="344" t="s">
        <v>27</v>
      </c>
      <c r="G41" s="352"/>
      <c r="H41" s="352"/>
      <c r="I41" s="353"/>
      <c r="J41" s="342"/>
    </row>
    <row r="42" spans="1:13" ht="59.25" customHeight="1" x14ac:dyDescent="0.3">
      <c r="A42" s="346" t="s">
        <v>28</v>
      </c>
      <c r="B42" s="348"/>
      <c r="C42" s="347"/>
      <c r="D42" s="348"/>
      <c r="E42" s="347"/>
      <c r="F42" s="348"/>
      <c r="G42" s="352"/>
      <c r="H42" s="352"/>
      <c r="I42" s="353"/>
      <c r="J42" s="342"/>
    </row>
    <row r="43" spans="1:13" ht="59.25" customHeight="1" x14ac:dyDescent="0.3">
      <c r="A43" s="346" t="s">
        <v>29</v>
      </c>
      <c r="B43" s="349"/>
      <c r="C43" s="350"/>
      <c r="D43" s="349"/>
      <c r="E43" s="347"/>
      <c r="F43" s="351"/>
      <c r="G43" s="352"/>
      <c r="H43" s="352"/>
      <c r="I43" s="353"/>
    </row>
    <row r="44" spans="1:13" ht="13.5" customHeight="1" x14ac:dyDescent="0.3">
      <c r="A44" s="352"/>
      <c r="B44" s="352"/>
      <c r="C44" s="352"/>
      <c r="D44" s="353"/>
      <c r="F44" s="352"/>
      <c r="G44" s="352"/>
      <c r="H44" s="352"/>
      <c r="I44" s="353"/>
    </row>
    <row r="45" spans="1:13" ht="13.5" customHeight="1" x14ac:dyDescent="0.3">
      <c r="A45" s="352"/>
      <c r="B45" s="352"/>
      <c r="C45" s="352"/>
      <c r="D45" s="353"/>
      <c r="F45" s="352"/>
      <c r="G45" s="352"/>
      <c r="H45" s="352"/>
      <c r="I45" s="353"/>
    </row>
    <row r="47" spans="1:13" ht="13.5" customHeight="1" x14ac:dyDescent="0.3">
      <c r="A47" s="354"/>
      <c r="B47" s="354"/>
      <c r="C47" s="354"/>
      <c r="F47" s="354"/>
      <c r="G47" s="354"/>
      <c r="H47" s="354"/>
    </row>
    <row r="48" spans="1:13" ht="13.5" customHeight="1" x14ac:dyDescent="0.3">
      <c r="A48" s="355"/>
      <c r="B48" s="355"/>
      <c r="C48" s="355"/>
      <c r="F48" s="355"/>
      <c r="G48" s="355"/>
      <c r="H48" s="355"/>
    </row>
    <row r="49" spans="1:8" x14ac:dyDescent="0.3">
      <c r="B49" s="356"/>
      <c r="C49" s="356"/>
      <c r="G49" s="356"/>
      <c r="H49" s="356"/>
    </row>
    <row r="50" spans="1:8" x14ac:dyDescent="0.3">
      <c r="A50" s="357"/>
      <c r="F50" s="357"/>
    </row>
    <row r="51" spans="1:8" x14ac:dyDescent="0.3">
      <c r="C51" s="358"/>
    </row>
    <row r="52" spans="1:8" x14ac:dyDescent="0.3">
      <c r="C52" s="358"/>
    </row>
    <row r="57" spans="1:8" ht="13.5" customHeight="1" x14ac:dyDescent="0.3">
      <c r="C57" s="352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:F7"/>
    <mergeCell ref="A8:F14"/>
    <mergeCell ref="A16:F16"/>
    <mergeCell ref="A17:F1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106" zoomScale="55" zoomScaleNormal="75" workbookViewId="0">
      <selection activeCell="D116" sqref="D116:D127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0" t="s">
        <v>30</v>
      </c>
      <c r="B1" s="370"/>
      <c r="C1" s="370"/>
      <c r="D1" s="370"/>
      <c r="E1" s="370"/>
      <c r="F1" s="370"/>
      <c r="G1" s="370"/>
      <c r="H1" s="370"/>
    </row>
    <row r="2" spans="1:8" x14ac:dyDescent="0.25">
      <c r="A2" s="370"/>
      <c r="B2" s="370"/>
      <c r="C2" s="370"/>
      <c r="D2" s="370"/>
      <c r="E2" s="370"/>
      <c r="F2" s="370"/>
      <c r="G2" s="370"/>
      <c r="H2" s="370"/>
    </row>
    <row r="3" spans="1:8" x14ac:dyDescent="0.25">
      <c r="A3" s="370"/>
      <c r="B3" s="370"/>
      <c r="C3" s="370"/>
      <c r="D3" s="370"/>
      <c r="E3" s="370"/>
      <c r="F3" s="370"/>
      <c r="G3" s="370"/>
      <c r="H3" s="370"/>
    </row>
    <row r="4" spans="1:8" x14ac:dyDescent="0.25">
      <c r="A4" s="370"/>
      <c r="B4" s="370"/>
      <c r="C4" s="370"/>
      <c r="D4" s="370"/>
      <c r="E4" s="370"/>
      <c r="F4" s="370"/>
      <c r="G4" s="370"/>
      <c r="H4" s="370"/>
    </row>
    <row r="5" spans="1:8" x14ac:dyDescent="0.25">
      <c r="A5" s="370"/>
      <c r="B5" s="370"/>
      <c r="C5" s="370"/>
      <c r="D5" s="370"/>
      <c r="E5" s="370"/>
      <c r="F5" s="370"/>
      <c r="G5" s="370"/>
      <c r="H5" s="370"/>
    </row>
    <row r="6" spans="1:8" x14ac:dyDescent="0.25">
      <c r="A6" s="370"/>
      <c r="B6" s="370"/>
      <c r="C6" s="370"/>
      <c r="D6" s="370"/>
      <c r="E6" s="370"/>
      <c r="F6" s="370"/>
      <c r="G6" s="370"/>
      <c r="H6" s="370"/>
    </row>
    <row r="7" spans="1:8" x14ac:dyDescent="0.25">
      <c r="A7" s="370"/>
      <c r="B7" s="370"/>
      <c r="C7" s="370"/>
      <c r="D7" s="370"/>
      <c r="E7" s="370"/>
      <c r="F7" s="370"/>
      <c r="G7" s="370"/>
      <c r="H7" s="370"/>
    </row>
    <row r="8" spans="1:8" x14ac:dyDescent="0.25">
      <c r="A8" s="371" t="s">
        <v>31</v>
      </c>
      <c r="B8" s="371"/>
      <c r="C8" s="371"/>
      <c r="D8" s="371"/>
      <c r="E8" s="371"/>
      <c r="F8" s="371"/>
      <c r="G8" s="371"/>
      <c r="H8" s="371"/>
    </row>
    <row r="9" spans="1:8" x14ac:dyDescent="0.25">
      <c r="A9" s="371"/>
      <c r="B9" s="371"/>
      <c r="C9" s="371"/>
      <c r="D9" s="371"/>
      <c r="E9" s="371"/>
      <c r="F9" s="371"/>
      <c r="G9" s="371"/>
      <c r="H9" s="371"/>
    </row>
    <row r="10" spans="1:8" x14ac:dyDescent="0.25">
      <c r="A10" s="371"/>
      <c r="B10" s="371"/>
      <c r="C10" s="371"/>
      <c r="D10" s="371"/>
      <c r="E10" s="371"/>
      <c r="F10" s="371"/>
      <c r="G10" s="371"/>
      <c r="H10" s="371"/>
    </row>
    <row r="11" spans="1:8" x14ac:dyDescent="0.25">
      <c r="A11" s="371"/>
      <c r="B11" s="371"/>
      <c r="C11" s="371"/>
      <c r="D11" s="371"/>
      <c r="E11" s="371"/>
      <c r="F11" s="371"/>
      <c r="G11" s="371"/>
      <c r="H11" s="371"/>
    </row>
    <row r="12" spans="1:8" x14ac:dyDescent="0.25">
      <c r="A12" s="371"/>
      <c r="B12" s="371"/>
      <c r="C12" s="371"/>
      <c r="D12" s="371"/>
      <c r="E12" s="371"/>
      <c r="F12" s="371"/>
      <c r="G12" s="371"/>
      <c r="H12" s="371"/>
    </row>
    <row r="13" spans="1:8" x14ac:dyDescent="0.25">
      <c r="A13" s="371"/>
      <c r="B13" s="371"/>
      <c r="C13" s="371"/>
      <c r="D13" s="371"/>
      <c r="E13" s="371"/>
      <c r="F13" s="371"/>
      <c r="G13" s="371"/>
      <c r="H13" s="371"/>
    </row>
    <row r="14" spans="1:8" ht="19.5" customHeight="1" x14ac:dyDescent="0.25">
      <c r="A14" s="371"/>
      <c r="B14" s="371"/>
      <c r="C14" s="371"/>
      <c r="D14" s="371"/>
      <c r="E14" s="371"/>
      <c r="F14" s="371"/>
      <c r="G14" s="371"/>
      <c r="H14" s="371"/>
    </row>
    <row r="15" spans="1:8" ht="19.5" customHeight="1" x14ac:dyDescent="0.25"/>
    <row r="16" spans="1:8" ht="19.5" customHeight="1" x14ac:dyDescent="0.3">
      <c r="A16" s="373" t="s">
        <v>32</v>
      </c>
      <c r="B16" s="374"/>
      <c r="C16" s="374"/>
      <c r="D16" s="374"/>
      <c r="E16" s="374"/>
      <c r="F16" s="374"/>
      <c r="G16" s="374"/>
      <c r="H16" s="375"/>
    </row>
    <row r="17" spans="1:12" ht="20.25" customHeight="1" x14ac:dyDescent="0.25">
      <c r="A17" s="372" t="s">
        <v>33</v>
      </c>
      <c r="B17" s="372"/>
      <c r="C17" s="372"/>
      <c r="D17" s="372"/>
      <c r="E17" s="372"/>
      <c r="F17" s="372"/>
      <c r="G17" s="372"/>
      <c r="H17" s="372"/>
    </row>
    <row r="18" spans="1:12" ht="26.25" customHeight="1" x14ac:dyDescent="0.4">
      <c r="A18" s="54" t="s">
        <v>34</v>
      </c>
      <c r="B18" s="376" t="s">
        <v>5</v>
      </c>
      <c r="C18" s="376"/>
    </row>
    <row r="19" spans="1:12" ht="26.25" customHeight="1" x14ac:dyDescent="0.4">
      <c r="A19" s="54" t="s">
        <v>35</v>
      </c>
      <c r="B19" s="156" t="s">
        <v>7</v>
      </c>
      <c r="C19" s="179">
        <v>23</v>
      </c>
    </row>
    <row r="20" spans="1:12" ht="26.25" customHeight="1" x14ac:dyDescent="0.4">
      <c r="A20" s="54" t="s">
        <v>36</v>
      </c>
      <c r="B20" s="156" t="s">
        <v>9</v>
      </c>
      <c r="C20" s="157"/>
    </row>
    <row r="21" spans="1:12" ht="26.25" customHeight="1" x14ac:dyDescent="0.4">
      <c r="A21" s="54" t="s">
        <v>37</v>
      </c>
      <c r="B21" s="388" t="s">
        <v>11</v>
      </c>
      <c r="C21" s="388"/>
      <c r="D21" s="388"/>
      <c r="E21" s="388"/>
      <c r="F21" s="388"/>
      <c r="G21" s="388"/>
      <c r="H21" s="388"/>
      <c r="I21" s="181"/>
    </row>
    <row r="22" spans="1:12" ht="26.25" customHeight="1" x14ac:dyDescent="0.4">
      <c r="A22" s="54" t="s">
        <v>38</v>
      </c>
      <c r="B22" s="158" t="s">
        <v>12</v>
      </c>
      <c r="C22" s="157"/>
      <c r="D22" s="157"/>
      <c r="E22" s="157"/>
      <c r="F22" s="157"/>
      <c r="G22" s="157"/>
      <c r="H22" s="157"/>
      <c r="I22" s="157"/>
    </row>
    <row r="23" spans="1:12" ht="26.25" customHeight="1" x14ac:dyDescent="0.4">
      <c r="A23" s="54" t="s">
        <v>39</v>
      </c>
      <c r="B23" s="158"/>
      <c r="C23" s="157"/>
      <c r="D23" s="157"/>
      <c r="E23" s="157"/>
      <c r="F23" s="157"/>
      <c r="G23" s="157"/>
      <c r="H23" s="157"/>
      <c r="I23" s="157"/>
    </row>
    <row r="24" spans="1:12" ht="18.75" x14ac:dyDescent="0.3">
      <c r="A24" s="54"/>
      <c r="B24" s="56"/>
    </row>
    <row r="25" spans="1:12" ht="18.75" x14ac:dyDescent="0.3">
      <c r="B25" s="56"/>
    </row>
    <row r="26" spans="1:12" ht="18.75" x14ac:dyDescent="0.3">
      <c r="A26" s="52" t="s">
        <v>1</v>
      </c>
      <c r="B26" s="377"/>
      <c r="C26" s="377"/>
      <c r="D26" s="377"/>
      <c r="E26" s="377"/>
      <c r="F26" s="377"/>
      <c r="G26" s="377"/>
      <c r="H26" s="377"/>
    </row>
    <row r="27" spans="1:12" ht="26.25" customHeight="1" x14ac:dyDescent="0.4">
      <c r="A27" s="57" t="s">
        <v>4</v>
      </c>
      <c r="B27" s="407" t="s">
        <v>116</v>
      </c>
      <c r="C27" s="376"/>
    </row>
    <row r="28" spans="1:12" ht="26.25" customHeight="1" x14ac:dyDescent="0.4">
      <c r="A28" s="59" t="s">
        <v>40</v>
      </c>
      <c r="B28" s="408" t="s">
        <v>117</v>
      </c>
      <c r="C28" s="388"/>
    </row>
    <row r="29" spans="1:12" ht="27" customHeight="1" x14ac:dyDescent="0.4">
      <c r="A29" s="59" t="s">
        <v>6</v>
      </c>
      <c r="B29" s="155">
        <v>99.48</v>
      </c>
    </row>
    <row r="30" spans="1:12" s="8" customFormat="1" ht="27" customHeight="1" x14ac:dyDescent="0.4">
      <c r="A30" s="59" t="s">
        <v>41</v>
      </c>
      <c r="B30" s="154">
        <v>12.71</v>
      </c>
      <c r="C30" s="382" t="s">
        <v>42</v>
      </c>
      <c r="D30" s="383"/>
      <c r="E30" s="383"/>
      <c r="F30" s="383"/>
      <c r="G30" s="383"/>
      <c r="H30" s="384"/>
      <c r="I30" s="61"/>
      <c r="J30" s="61"/>
      <c r="K30" s="61"/>
      <c r="L30" s="61"/>
    </row>
    <row r="31" spans="1:12" s="8" customFormat="1" ht="19.5" customHeight="1" x14ac:dyDescent="0.3">
      <c r="A31" s="59" t="s">
        <v>43</v>
      </c>
      <c r="B31" s="58">
        <f>B29-B30</f>
        <v>86.77000000000001</v>
      </c>
      <c r="C31" s="62"/>
      <c r="D31" s="62"/>
      <c r="E31" s="62"/>
      <c r="F31" s="62"/>
      <c r="G31" s="62"/>
      <c r="H31" s="63"/>
      <c r="I31" s="61"/>
      <c r="J31" s="61"/>
      <c r="K31" s="61"/>
      <c r="L31" s="61"/>
    </row>
    <row r="32" spans="1:12" s="8" customFormat="1" ht="27" customHeight="1" x14ac:dyDescent="0.4">
      <c r="A32" s="59" t="s">
        <v>44</v>
      </c>
      <c r="B32" s="175">
        <v>1</v>
      </c>
      <c r="C32" s="385" t="s">
        <v>45</v>
      </c>
      <c r="D32" s="386"/>
      <c r="E32" s="386"/>
      <c r="F32" s="386"/>
      <c r="G32" s="386"/>
      <c r="H32" s="387"/>
      <c r="I32" s="61"/>
      <c r="J32" s="61"/>
      <c r="K32" s="61"/>
      <c r="L32" s="61"/>
    </row>
    <row r="33" spans="1:14" s="8" customFormat="1" ht="27" customHeight="1" x14ac:dyDescent="0.4">
      <c r="A33" s="59" t="s">
        <v>46</v>
      </c>
      <c r="B33" s="175">
        <v>1</v>
      </c>
      <c r="C33" s="385" t="s">
        <v>47</v>
      </c>
      <c r="D33" s="386"/>
      <c r="E33" s="386"/>
      <c r="F33" s="386"/>
      <c r="G33" s="386"/>
      <c r="H33" s="387"/>
      <c r="I33" s="61"/>
      <c r="J33" s="61"/>
      <c r="K33" s="61"/>
      <c r="L33" s="65"/>
      <c r="M33" s="65"/>
      <c r="N33" s="66"/>
    </row>
    <row r="34" spans="1:14" s="8" customFormat="1" ht="17.25" customHeight="1" x14ac:dyDescent="0.3">
      <c r="A34" s="59"/>
      <c r="B34" s="64"/>
      <c r="C34" s="67"/>
      <c r="D34" s="67"/>
      <c r="E34" s="67"/>
      <c r="F34" s="67"/>
      <c r="G34" s="67"/>
      <c r="H34" s="67"/>
      <c r="I34" s="61"/>
      <c r="J34" s="61"/>
      <c r="K34" s="61"/>
      <c r="L34" s="65"/>
      <c r="M34" s="65"/>
      <c r="N34" s="66"/>
    </row>
    <row r="35" spans="1:14" s="8" customFormat="1" ht="18.75" x14ac:dyDescent="0.3">
      <c r="A35" s="59" t="s">
        <v>48</v>
      </c>
      <c r="B35" s="68">
        <f>B32/B33</f>
        <v>1</v>
      </c>
      <c r="C35" s="53" t="s">
        <v>49</v>
      </c>
      <c r="D35" s="53"/>
      <c r="E35" s="53"/>
      <c r="F35" s="53"/>
      <c r="G35" s="53"/>
      <c r="H35" s="53"/>
      <c r="I35" s="61"/>
      <c r="J35" s="61"/>
      <c r="K35" s="61"/>
      <c r="L35" s="65"/>
      <c r="M35" s="65"/>
      <c r="N35" s="66"/>
    </row>
    <row r="36" spans="1:14" s="8" customFormat="1" ht="19.5" customHeight="1" x14ac:dyDescent="0.3">
      <c r="A36" s="59"/>
      <c r="B36" s="58"/>
      <c r="H36" s="53"/>
      <c r="I36" s="61"/>
      <c r="J36" s="61"/>
      <c r="K36" s="61"/>
      <c r="L36" s="65"/>
      <c r="M36" s="65"/>
      <c r="N36" s="66"/>
    </row>
    <row r="37" spans="1:14" s="8" customFormat="1" ht="27" customHeight="1" x14ac:dyDescent="0.4">
      <c r="A37" s="69" t="s">
        <v>50</v>
      </c>
      <c r="B37" s="159">
        <v>50</v>
      </c>
      <c r="C37" s="53"/>
      <c r="D37" s="389" t="s">
        <v>51</v>
      </c>
      <c r="E37" s="390"/>
      <c r="F37" s="115" t="s">
        <v>52</v>
      </c>
      <c r="G37" s="116"/>
      <c r="J37" s="61"/>
      <c r="K37" s="61"/>
      <c r="L37" s="65"/>
      <c r="M37" s="65"/>
      <c r="N37" s="66"/>
    </row>
    <row r="38" spans="1:14" s="8" customFormat="1" ht="26.25" customHeight="1" x14ac:dyDescent="0.4">
      <c r="A38" s="70" t="s">
        <v>53</v>
      </c>
      <c r="B38" s="160">
        <v>1</v>
      </c>
      <c r="C38" s="72" t="s">
        <v>54</v>
      </c>
      <c r="D38" s="73" t="s">
        <v>55</v>
      </c>
      <c r="E38" s="105" t="s">
        <v>56</v>
      </c>
      <c r="F38" s="73" t="s">
        <v>55</v>
      </c>
      <c r="G38" s="74" t="s">
        <v>56</v>
      </c>
      <c r="J38" s="61"/>
      <c r="K38" s="61"/>
      <c r="L38" s="65"/>
      <c r="M38" s="65"/>
      <c r="N38" s="66"/>
    </row>
    <row r="39" spans="1:14" s="8" customFormat="1" ht="26.25" customHeight="1" x14ac:dyDescent="0.4">
      <c r="A39" s="70" t="s">
        <v>57</v>
      </c>
      <c r="B39" s="160">
        <v>1</v>
      </c>
      <c r="C39" s="75">
        <v>1</v>
      </c>
      <c r="D39" s="161">
        <v>73831506</v>
      </c>
      <c r="E39" s="119">
        <f>IF(ISBLANK(D39),"-",$D$49/$D$46*D39)</f>
        <v>80821378.47917825</v>
      </c>
      <c r="F39" s="161">
        <v>73543889</v>
      </c>
      <c r="G39" s="111">
        <f>IF(ISBLANK(F39),"-",$D$49/$F$46*F39)</f>
        <v>82129144.097422302</v>
      </c>
      <c r="J39" s="61"/>
      <c r="K39" s="61"/>
      <c r="L39" s="65"/>
      <c r="M39" s="65"/>
      <c r="N39" s="66"/>
    </row>
    <row r="40" spans="1:14" s="8" customFormat="1" ht="26.25" customHeight="1" x14ac:dyDescent="0.4">
      <c r="A40" s="70" t="s">
        <v>58</v>
      </c>
      <c r="B40" s="160">
        <v>1</v>
      </c>
      <c r="C40" s="71">
        <v>2</v>
      </c>
      <c r="D40" s="162">
        <v>73864707</v>
      </c>
      <c r="E40" s="120">
        <f>IF(ISBLANK(D40),"-",$D$49/$D$46*D40)</f>
        <v>80857722.72748448</v>
      </c>
      <c r="F40" s="162">
        <v>73555239</v>
      </c>
      <c r="G40" s="112">
        <f>IF(ISBLANK(F40),"-",$D$49/$F$46*F40)</f>
        <v>82141819.056527406</v>
      </c>
      <c r="J40" s="61"/>
      <c r="K40" s="61"/>
      <c r="L40" s="65"/>
      <c r="M40" s="65"/>
      <c r="N40" s="66"/>
    </row>
    <row r="41" spans="1:14" ht="26.25" customHeight="1" x14ac:dyDescent="0.4">
      <c r="A41" s="70" t="s">
        <v>59</v>
      </c>
      <c r="B41" s="160">
        <v>1</v>
      </c>
      <c r="C41" s="71">
        <v>3</v>
      </c>
      <c r="D41" s="162">
        <v>73881016</v>
      </c>
      <c r="E41" s="120">
        <f>IF(ISBLANK(D41),"-",$D$49/$D$46*D41)</f>
        <v>80875575.754370004</v>
      </c>
      <c r="F41" s="162">
        <v>73561262</v>
      </c>
      <c r="G41" s="112">
        <f>IF(ISBLANK(F41),"-",$D$49/$F$46*F41)</f>
        <v>82148545.160376757</v>
      </c>
      <c r="L41" s="65"/>
      <c r="M41" s="65"/>
      <c r="N41" s="76"/>
    </row>
    <row r="42" spans="1:14" ht="26.25" customHeight="1" x14ac:dyDescent="0.4">
      <c r="A42" s="70" t="s">
        <v>60</v>
      </c>
      <c r="B42" s="160">
        <v>1</v>
      </c>
      <c r="C42" s="77">
        <v>4</v>
      </c>
      <c r="D42" s="163"/>
      <c r="E42" s="121" t="str">
        <f>IF(ISBLANK(D42),"-",$D$49/$D$46*D42)</f>
        <v>-</v>
      </c>
      <c r="F42" s="163"/>
      <c r="G42" s="113" t="str">
        <f>IF(ISBLANK(F42),"-",$D$49/$F$46*F42)</f>
        <v>-</v>
      </c>
      <c r="L42" s="65"/>
      <c r="M42" s="65"/>
      <c r="N42" s="76"/>
    </row>
    <row r="43" spans="1:14" ht="27" customHeight="1" x14ac:dyDescent="0.4">
      <c r="A43" s="70" t="s">
        <v>61</v>
      </c>
      <c r="B43" s="160">
        <v>1</v>
      </c>
      <c r="C43" s="78" t="s">
        <v>62</v>
      </c>
      <c r="D43" s="140">
        <f>AVERAGE(D39:D42)</f>
        <v>73859076.333333328</v>
      </c>
      <c r="E43" s="101">
        <f>AVERAGE(E39:E42)</f>
        <v>80851558.987010911</v>
      </c>
      <c r="F43" s="79">
        <f>AVERAGE(F39:F42)</f>
        <v>73553463.333333328</v>
      </c>
      <c r="G43" s="80">
        <f>AVERAGE(G39:G42)</f>
        <v>82139836.104775488</v>
      </c>
    </row>
    <row r="44" spans="1:14" ht="26.25" customHeight="1" x14ac:dyDescent="0.4">
      <c r="A44" s="70" t="s">
        <v>63</v>
      </c>
      <c r="B44" s="155">
        <v>1</v>
      </c>
      <c r="C44" s="141" t="s">
        <v>64</v>
      </c>
      <c r="D44" s="165">
        <v>26.32</v>
      </c>
      <c r="E44" s="76"/>
      <c r="F44" s="164">
        <v>25.8</v>
      </c>
      <c r="G44" s="117"/>
    </row>
    <row r="45" spans="1:14" ht="26.25" customHeight="1" x14ac:dyDescent="0.4">
      <c r="A45" s="70" t="s">
        <v>65</v>
      </c>
      <c r="B45" s="155">
        <v>1</v>
      </c>
      <c r="C45" s="142" t="s">
        <v>66</v>
      </c>
      <c r="D45" s="143">
        <f>D44*$B$35</f>
        <v>26.32</v>
      </c>
      <c r="E45" s="82"/>
      <c r="F45" s="81">
        <f>F44*$B$35</f>
        <v>25.8</v>
      </c>
      <c r="G45" s="84"/>
    </row>
    <row r="46" spans="1:14" ht="19.5" customHeight="1" x14ac:dyDescent="0.3">
      <c r="A46" s="70" t="s">
        <v>67</v>
      </c>
      <c r="B46" s="139">
        <f>(B45/B44)*(B43/B42)*(B41/B40)*(B39/B38)*B37</f>
        <v>50</v>
      </c>
      <c r="C46" s="142" t="s">
        <v>68</v>
      </c>
      <c r="D46" s="144">
        <f>D45*$B$31/100</f>
        <v>22.837864000000003</v>
      </c>
      <c r="E46" s="84"/>
      <c r="F46" s="83">
        <f>F45*$B$31/100</f>
        <v>22.386660000000003</v>
      </c>
      <c r="G46" s="84"/>
    </row>
    <row r="47" spans="1:14" ht="19.5" customHeight="1" x14ac:dyDescent="0.3">
      <c r="A47" s="378" t="s">
        <v>69</v>
      </c>
      <c r="B47" s="379"/>
      <c r="C47" s="142" t="s">
        <v>70</v>
      </c>
      <c r="D47" s="143">
        <f>D46/$B$46</f>
        <v>0.45675728000000004</v>
      </c>
      <c r="E47" s="84"/>
      <c r="F47" s="85">
        <f>F46/$B$46</f>
        <v>0.44773320000000005</v>
      </c>
      <c r="G47" s="84"/>
    </row>
    <row r="48" spans="1:14" ht="27" customHeight="1" x14ac:dyDescent="0.4">
      <c r="A48" s="380"/>
      <c r="B48" s="381"/>
      <c r="C48" s="142" t="s">
        <v>71</v>
      </c>
      <c r="D48" s="166">
        <v>0.5</v>
      </c>
      <c r="E48" s="117"/>
      <c r="F48" s="117"/>
      <c r="G48" s="117"/>
    </row>
    <row r="49" spans="1:12" ht="18.75" x14ac:dyDescent="0.3">
      <c r="C49" s="142" t="s">
        <v>72</v>
      </c>
      <c r="D49" s="144">
        <f>D48*$B$46</f>
        <v>25</v>
      </c>
      <c r="E49" s="84"/>
      <c r="F49" s="84"/>
      <c r="G49" s="84"/>
    </row>
    <row r="50" spans="1:12" ht="19.5" customHeight="1" x14ac:dyDescent="0.3">
      <c r="C50" s="145" t="s">
        <v>73</v>
      </c>
      <c r="D50" s="146">
        <f>D49/B35</f>
        <v>25</v>
      </c>
      <c r="E50" s="103"/>
      <c r="F50" s="103"/>
      <c r="G50" s="103"/>
    </row>
    <row r="51" spans="1:12" ht="18.75" x14ac:dyDescent="0.3">
      <c r="C51" s="147" t="s">
        <v>74</v>
      </c>
      <c r="D51" s="148">
        <f>AVERAGE(E39:E42,G39:G42)</f>
        <v>81495697.545893192</v>
      </c>
      <c r="E51" s="102"/>
      <c r="F51" s="102"/>
      <c r="G51" s="102"/>
    </row>
    <row r="52" spans="1:12" ht="18.75" x14ac:dyDescent="0.3">
      <c r="C52" s="86" t="s">
        <v>75</v>
      </c>
      <c r="D52" s="89">
        <f>STDEV(E39:E42,G39:G42)/D51</f>
        <v>8.661342138204662E-3</v>
      </c>
      <c r="E52" s="82"/>
      <c r="F52" s="82"/>
      <c r="G52" s="82"/>
    </row>
    <row r="53" spans="1:12" ht="19.5" customHeight="1" x14ac:dyDescent="0.3">
      <c r="C53" s="87" t="s">
        <v>20</v>
      </c>
      <c r="D53" s="90">
        <f>COUNT(E39:E42,G39:G42)</f>
        <v>6</v>
      </c>
      <c r="E53" s="82"/>
      <c r="F53" s="82"/>
      <c r="G53" s="82"/>
    </row>
    <row r="55" spans="1:12" ht="18.75" x14ac:dyDescent="0.3">
      <c r="A55" s="52" t="s">
        <v>1</v>
      </c>
      <c r="B55" s="91" t="s">
        <v>76</v>
      </c>
    </row>
    <row r="56" spans="1:12" ht="18.75" x14ac:dyDescent="0.3">
      <c r="A56" s="53" t="s">
        <v>77</v>
      </c>
      <c r="B56" s="55" t="str">
        <f>B21</f>
        <v>Each 5 mL reconstituted suspension contains Amoxicillin Trihydrate B.P equivalent to  equivalent to  Amoxicillin 200 mg  and Diluted Potassium  Clavulanate B.P equivalent to Clavulanic Acid 28.5 mg</v>
      </c>
    </row>
    <row r="57" spans="1:12" ht="26.25" customHeight="1" x14ac:dyDescent="0.4">
      <c r="A57" s="150" t="s">
        <v>78</v>
      </c>
      <c r="B57" s="167">
        <v>5</v>
      </c>
      <c r="C57" s="130" t="s">
        <v>79</v>
      </c>
      <c r="D57" s="168">
        <v>200</v>
      </c>
      <c r="E57" s="130" t="str">
        <f>B20</f>
        <v>Amoxicillin Trihydrate &amp; Clavulanate Potassium</v>
      </c>
    </row>
    <row r="58" spans="1:12" ht="18.75" x14ac:dyDescent="0.3">
      <c r="A58" s="55" t="s">
        <v>80</v>
      </c>
      <c r="B58" s="178">
        <f>RD!C39</f>
        <v>1.0606667813748807</v>
      </c>
    </row>
    <row r="59" spans="1:12" s="77" customFormat="1" ht="18.75" x14ac:dyDescent="0.3">
      <c r="A59" s="128" t="s">
        <v>81</v>
      </c>
      <c r="B59" s="129">
        <f>B57</f>
        <v>5</v>
      </c>
      <c r="C59" s="130" t="s">
        <v>82</v>
      </c>
      <c r="D59" s="151">
        <f>B58*B57</f>
        <v>5.3033339068744034</v>
      </c>
    </row>
    <row r="60" spans="1:12" ht="19.5" customHeight="1" x14ac:dyDescent="0.25"/>
    <row r="61" spans="1:12" s="8" customFormat="1" ht="27" customHeight="1" x14ac:dyDescent="0.4">
      <c r="A61" s="69" t="s">
        <v>83</v>
      </c>
      <c r="B61" s="159">
        <v>100</v>
      </c>
      <c r="C61" s="53"/>
      <c r="D61" s="93" t="s">
        <v>84</v>
      </c>
      <c r="E61" s="92" t="s">
        <v>85</v>
      </c>
      <c r="F61" s="92" t="s">
        <v>55</v>
      </c>
      <c r="G61" s="92" t="s">
        <v>86</v>
      </c>
      <c r="H61" s="72" t="s">
        <v>87</v>
      </c>
      <c r="L61" s="61"/>
    </row>
    <row r="62" spans="1:12" s="8" customFormat="1" ht="24" customHeight="1" x14ac:dyDescent="0.4">
      <c r="A62" s="70" t="s">
        <v>88</v>
      </c>
      <c r="B62" s="160">
        <v>1</v>
      </c>
      <c r="C62" s="396" t="s">
        <v>89</v>
      </c>
      <c r="D62" s="393">
        <v>12.260540000000001</v>
      </c>
      <c r="E62" s="123">
        <v>1</v>
      </c>
      <c r="F62" s="169">
        <v>79399556</v>
      </c>
      <c r="G62" s="135">
        <f>IF(ISBLANK(F62),"-",(F62/$D$51*$D$48*$B$70)*$D$59/$D$62)</f>
        <v>210.71369858289901</v>
      </c>
      <c r="H62" s="132">
        <f t="shared" ref="H62:H73" si="0">IF(ISBLANK(F62),"-",G62/$D$57)</f>
        <v>1.0535684929144951</v>
      </c>
      <c r="L62" s="61"/>
    </row>
    <row r="63" spans="1:12" s="8" customFormat="1" ht="26.25" customHeight="1" x14ac:dyDescent="0.4">
      <c r="A63" s="70" t="s">
        <v>90</v>
      </c>
      <c r="B63" s="160">
        <v>10</v>
      </c>
      <c r="C63" s="397"/>
      <c r="D63" s="394"/>
      <c r="E63" s="124">
        <v>2</v>
      </c>
      <c r="F63" s="162">
        <v>79457677</v>
      </c>
      <c r="G63" s="136">
        <f>IF(ISBLANK(F63),"-",(F63/$D$51*$D$48*$B$70)*$D$59/$D$62)</f>
        <v>210.8679424035488</v>
      </c>
      <c r="H63" s="133">
        <f t="shared" si="0"/>
        <v>1.054339712017744</v>
      </c>
      <c r="L63" s="61"/>
    </row>
    <row r="64" spans="1:12" s="8" customFormat="1" ht="24.75" customHeight="1" x14ac:dyDescent="0.4">
      <c r="A64" s="70" t="s">
        <v>91</v>
      </c>
      <c r="B64" s="160">
        <v>1</v>
      </c>
      <c r="C64" s="397"/>
      <c r="D64" s="394"/>
      <c r="E64" s="124">
        <v>3</v>
      </c>
      <c r="F64" s="162">
        <v>79485067</v>
      </c>
      <c r="G64" s="136">
        <f>IF(ISBLANK(F64),"-",(F64/$D$51*$D$48*$B$70)*$D$59/$D$62)</f>
        <v>210.94063107455582</v>
      </c>
      <c r="H64" s="133">
        <f t="shared" si="0"/>
        <v>1.054703155372779</v>
      </c>
      <c r="L64" s="61"/>
    </row>
    <row r="65" spans="1:11" ht="27" customHeight="1" x14ac:dyDescent="0.4">
      <c r="A65" s="70" t="s">
        <v>92</v>
      </c>
      <c r="B65" s="160">
        <v>1</v>
      </c>
      <c r="C65" s="398"/>
      <c r="D65" s="395"/>
      <c r="E65" s="125">
        <v>4</v>
      </c>
      <c r="F65" s="170"/>
      <c r="G65" s="136" t="str">
        <f>IF(ISBLANK(F65),"-",(F65/$D$51*$D$48*$B$70)*$D$59/$D$62)</f>
        <v>-</v>
      </c>
      <c r="H65" s="133" t="str">
        <f t="shared" si="0"/>
        <v>-</v>
      </c>
    </row>
    <row r="66" spans="1:11" ht="24.75" customHeight="1" x14ac:dyDescent="0.4">
      <c r="A66" s="70" t="s">
        <v>93</v>
      </c>
      <c r="B66" s="160">
        <v>1</v>
      </c>
      <c r="C66" s="396" t="s">
        <v>94</v>
      </c>
      <c r="D66" s="393">
        <v>12.29124</v>
      </c>
      <c r="E66" s="94">
        <v>1</v>
      </c>
      <c r="F66" s="162">
        <v>79749074</v>
      </c>
      <c r="G66" s="135">
        <f>IF(ISBLANK(F66),"-",(F66/$D$51*$D$48*$B$70)*$D$59/$D$66)</f>
        <v>211.11264403976355</v>
      </c>
      <c r="H66" s="132">
        <f t="shared" si="0"/>
        <v>1.0555632201988177</v>
      </c>
    </row>
    <row r="67" spans="1:11" ht="23.25" customHeight="1" x14ac:dyDescent="0.4">
      <c r="A67" s="70" t="s">
        <v>95</v>
      </c>
      <c r="B67" s="160">
        <v>1</v>
      </c>
      <c r="C67" s="397"/>
      <c r="D67" s="394"/>
      <c r="E67" s="95">
        <v>2</v>
      </c>
      <c r="F67" s="162">
        <v>79765989</v>
      </c>
      <c r="G67" s="136">
        <f>IF(ISBLANK(F67),"-",(F67/$D$51*$D$48*$B$70)*$D$59/$D$66)</f>
        <v>211.15742161766917</v>
      </c>
      <c r="H67" s="133">
        <f t="shared" si="0"/>
        <v>1.0557871080883459</v>
      </c>
    </row>
    <row r="68" spans="1:11" ht="24.75" customHeight="1" x14ac:dyDescent="0.4">
      <c r="A68" s="70" t="s">
        <v>96</v>
      </c>
      <c r="B68" s="160">
        <v>1</v>
      </c>
      <c r="C68" s="397"/>
      <c r="D68" s="394"/>
      <c r="E68" s="95">
        <v>3</v>
      </c>
      <c r="F68" s="162">
        <v>79773800</v>
      </c>
      <c r="G68" s="136">
        <f>IF(ISBLANK(F68),"-",(F68/$D$51*$D$48*$B$70)*$D$59/$D$66)</f>
        <v>211.17809898456366</v>
      </c>
      <c r="H68" s="133">
        <f t="shared" si="0"/>
        <v>1.0558904949228183</v>
      </c>
    </row>
    <row r="69" spans="1:11" ht="27" customHeight="1" x14ac:dyDescent="0.4">
      <c r="A69" s="70" t="s">
        <v>97</v>
      </c>
      <c r="B69" s="160">
        <v>1</v>
      </c>
      <c r="C69" s="398"/>
      <c r="D69" s="395"/>
      <c r="E69" s="96">
        <v>4</v>
      </c>
      <c r="F69" s="170"/>
      <c r="G69" s="137" t="str">
        <f>IF(ISBLANK(F69),"-",(F69/$D$51*$D$48*$B$70)*$D$59/$D$66)</f>
        <v>-</v>
      </c>
      <c r="H69" s="134" t="str">
        <f t="shared" si="0"/>
        <v>-</v>
      </c>
    </row>
    <row r="70" spans="1:11" ht="23.25" customHeight="1" x14ac:dyDescent="0.4">
      <c r="A70" s="70" t="s">
        <v>98</v>
      </c>
      <c r="B70" s="138">
        <f>(B69/B68)*(B67/B66)*(B65/B64)*(B63/B62)*B61</f>
        <v>1000</v>
      </c>
      <c r="C70" s="396" t="s">
        <v>99</v>
      </c>
      <c r="D70" s="393">
        <v>12.16581</v>
      </c>
      <c r="E70" s="94">
        <v>1</v>
      </c>
      <c r="F70" s="169">
        <v>77254207</v>
      </c>
      <c r="G70" s="135">
        <f>IF(ISBLANK(F70),"-",(F70/$D$51*$D$48*$B$70)*$D$59/$D$70)</f>
        <v>206.61669207825761</v>
      </c>
      <c r="H70" s="133">
        <f t="shared" si="0"/>
        <v>1.0330834603912882</v>
      </c>
    </row>
    <row r="71" spans="1:11" ht="22.5" customHeight="1" x14ac:dyDescent="0.4">
      <c r="A71" s="149" t="s">
        <v>100</v>
      </c>
      <c r="B71" s="171">
        <f>(D48*B70)/D57*D59</f>
        <v>13.258334767186009</v>
      </c>
      <c r="C71" s="397"/>
      <c r="D71" s="394"/>
      <c r="E71" s="95">
        <v>2</v>
      </c>
      <c r="F71" s="162">
        <v>77297617</v>
      </c>
      <c r="G71" s="136">
        <f>IF(ISBLANK(F71),"-",(F71/$D$51*$D$48*$B$70)*$D$59/$D$70)</f>
        <v>206.73279230051625</v>
      </c>
      <c r="H71" s="133">
        <f t="shared" si="0"/>
        <v>1.0336639615025813</v>
      </c>
    </row>
    <row r="72" spans="1:11" ht="23.25" customHeight="1" x14ac:dyDescent="0.4">
      <c r="A72" s="378" t="s">
        <v>69</v>
      </c>
      <c r="B72" s="391"/>
      <c r="C72" s="397"/>
      <c r="D72" s="394"/>
      <c r="E72" s="95">
        <v>3</v>
      </c>
      <c r="F72" s="162">
        <v>77284587</v>
      </c>
      <c r="G72" s="136">
        <f>IF(ISBLANK(F72),"-",(F72/$D$51*$D$48*$B$70)*$D$59/$D$70)</f>
        <v>206.69794351231008</v>
      </c>
      <c r="H72" s="133">
        <f t="shared" si="0"/>
        <v>1.0334897175615503</v>
      </c>
    </row>
    <row r="73" spans="1:11" ht="23.25" customHeight="1" x14ac:dyDescent="0.4">
      <c r="A73" s="380"/>
      <c r="B73" s="392"/>
      <c r="C73" s="399"/>
      <c r="D73" s="395"/>
      <c r="E73" s="96">
        <v>4</v>
      </c>
      <c r="F73" s="170"/>
      <c r="G73" s="137" t="str">
        <f>IF(ISBLANK(F73),"-",(F73/$D$51*$D$48*$B$70)*$D$59/$D$70)</f>
        <v>-</v>
      </c>
      <c r="H73" s="134" t="str">
        <f t="shared" si="0"/>
        <v>-</v>
      </c>
    </row>
    <row r="74" spans="1:11" ht="26.25" customHeight="1" x14ac:dyDescent="0.4">
      <c r="A74" s="97"/>
      <c r="B74" s="97"/>
      <c r="C74" s="97"/>
      <c r="D74" s="97"/>
      <c r="E74" s="97"/>
      <c r="F74" s="98"/>
      <c r="G74" s="88" t="s">
        <v>62</v>
      </c>
      <c r="H74" s="172">
        <f>AVERAGE(H62:H73)</f>
        <v>1.0477877025522691</v>
      </c>
    </row>
    <row r="75" spans="1:11" ht="26.25" customHeight="1" x14ac:dyDescent="0.4">
      <c r="C75" s="97"/>
      <c r="D75" s="97"/>
      <c r="E75" s="97"/>
      <c r="F75" s="98"/>
      <c r="G75" s="86" t="s">
        <v>75</v>
      </c>
      <c r="H75" s="173">
        <f>STDEV(H62:H73)/H74</f>
        <v>1.0314506590755451E-2</v>
      </c>
    </row>
    <row r="76" spans="1:11" ht="27" customHeight="1" x14ac:dyDescent="0.4">
      <c r="A76" s="97"/>
      <c r="B76" s="97"/>
      <c r="C76" s="98"/>
      <c r="D76" s="99"/>
      <c r="E76" s="99"/>
      <c r="F76" s="98"/>
      <c r="G76" s="87" t="s">
        <v>20</v>
      </c>
      <c r="H76" s="174">
        <f>COUNT(H62:H73)</f>
        <v>9</v>
      </c>
    </row>
    <row r="77" spans="1:11" ht="18.75" x14ac:dyDescent="0.3">
      <c r="A77" s="97"/>
      <c r="B77" s="97"/>
      <c r="C77" s="98"/>
      <c r="D77" s="99"/>
      <c r="E77" s="99"/>
      <c r="F77" s="99"/>
      <c r="G77" s="99"/>
      <c r="H77" s="98"/>
      <c r="I77" s="100"/>
      <c r="J77" s="104"/>
      <c r="K77" s="118"/>
    </row>
    <row r="78" spans="1:11" ht="26.25" customHeight="1" x14ac:dyDescent="0.4">
      <c r="A78" s="57" t="s">
        <v>101</v>
      </c>
      <c r="B78" s="176" t="s">
        <v>102</v>
      </c>
      <c r="C78" s="377" t="str">
        <f>B20</f>
        <v>Amoxicillin Trihydrate &amp; Clavulanate Potassium</v>
      </c>
      <c r="D78" s="377"/>
      <c r="E78" s="122" t="s">
        <v>103</v>
      </c>
      <c r="F78" s="122"/>
      <c r="G78" s="177">
        <f>H74</f>
        <v>1.0477877025522691</v>
      </c>
      <c r="H78" s="98"/>
      <c r="I78" s="100"/>
      <c r="J78" s="104"/>
      <c r="K78" s="118"/>
    </row>
    <row r="79" spans="1:11" ht="19.5" customHeight="1" x14ac:dyDescent="0.3">
      <c r="A79" s="108"/>
      <c r="B79" s="109"/>
      <c r="C79" s="110"/>
      <c r="D79" s="110"/>
      <c r="E79" s="109"/>
      <c r="F79" s="109"/>
      <c r="G79" s="109"/>
      <c r="H79" s="109"/>
    </row>
    <row r="80" spans="1:11" ht="18.75" x14ac:dyDescent="0.3">
      <c r="A80" s="52" t="s">
        <v>1</v>
      </c>
      <c r="B80" s="377" t="s">
        <v>104</v>
      </c>
      <c r="C80" s="377"/>
      <c r="D80" s="377"/>
      <c r="E80" s="377"/>
      <c r="F80" s="377"/>
      <c r="G80" s="377"/>
      <c r="H80" s="377"/>
    </row>
    <row r="81" spans="1:8" ht="26.25" customHeight="1" x14ac:dyDescent="0.4">
      <c r="A81" s="57" t="s">
        <v>4</v>
      </c>
      <c r="B81" s="376" t="s">
        <v>105</v>
      </c>
      <c r="C81" s="376"/>
    </row>
    <row r="82" spans="1:8" ht="26.25" customHeight="1" x14ac:dyDescent="0.4">
      <c r="A82" s="59" t="s">
        <v>40</v>
      </c>
      <c r="B82" s="408" t="s">
        <v>117</v>
      </c>
      <c r="C82" s="388"/>
    </row>
    <row r="83" spans="1:8" ht="27" customHeight="1" x14ac:dyDescent="0.4">
      <c r="A83" s="59" t="s">
        <v>6</v>
      </c>
      <c r="B83" s="364">
        <v>99.48</v>
      </c>
    </row>
    <row r="84" spans="1:8" ht="27" customHeight="1" x14ac:dyDescent="0.4">
      <c r="A84" s="59" t="s">
        <v>41</v>
      </c>
      <c r="B84" s="363">
        <v>12.71</v>
      </c>
      <c r="C84" s="382" t="s">
        <v>42</v>
      </c>
      <c r="D84" s="383"/>
      <c r="E84" s="383"/>
      <c r="F84" s="383"/>
      <c r="G84" s="383"/>
      <c r="H84" s="384"/>
    </row>
    <row r="85" spans="1:8" ht="19.5" customHeight="1" x14ac:dyDescent="0.3">
      <c r="A85" s="59" t="s">
        <v>43</v>
      </c>
      <c r="B85" s="58">
        <f>B83-B84</f>
        <v>86.77000000000001</v>
      </c>
      <c r="C85" s="62"/>
      <c r="D85" s="62"/>
      <c r="E85" s="62"/>
      <c r="F85" s="62"/>
      <c r="G85" s="62"/>
      <c r="H85" s="63"/>
    </row>
    <row r="86" spans="1:8" ht="27" customHeight="1" x14ac:dyDescent="0.4">
      <c r="A86" s="59" t="s">
        <v>44</v>
      </c>
      <c r="B86" s="175">
        <v>1</v>
      </c>
      <c r="C86" s="385" t="s">
        <v>45</v>
      </c>
      <c r="D86" s="386"/>
      <c r="E86" s="386"/>
      <c r="F86" s="386"/>
      <c r="G86" s="386"/>
      <c r="H86" s="387"/>
    </row>
    <row r="87" spans="1:8" ht="27" customHeight="1" x14ac:dyDescent="0.4">
      <c r="A87" s="59" t="s">
        <v>46</v>
      </c>
      <c r="B87" s="175">
        <v>1</v>
      </c>
      <c r="C87" s="385" t="s">
        <v>47</v>
      </c>
      <c r="D87" s="386"/>
      <c r="E87" s="386"/>
      <c r="F87" s="386"/>
      <c r="G87" s="386"/>
      <c r="H87" s="387"/>
    </row>
    <row r="88" spans="1:8" ht="18.75" x14ac:dyDescent="0.3">
      <c r="A88" s="59"/>
      <c r="B88" s="64"/>
      <c r="C88" s="67"/>
      <c r="D88" s="67"/>
      <c r="E88" s="67"/>
      <c r="F88" s="67"/>
      <c r="G88" s="67"/>
      <c r="H88" s="67"/>
    </row>
    <row r="89" spans="1:8" ht="18.75" x14ac:dyDescent="0.3">
      <c r="A89" s="59" t="s">
        <v>48</v>
      </c>
      <c r="B89" s="68">
        <f>B86/B87</f>
        <v>1</v>
      </c>
      <c r="C89" s="53" t="s">
        <v>49</v>
      </c>
    </row>
    <row r="90" spans="1:8" ht="19.5" customHeight="1" x14ac:dyDescent="0.3">
      <c r="A90" s="59"/>
      <c r="B90" s="58"/>
      <c r="C90" s="60"/>
      <c r="D90" s="60"/>
      <c r="E90" s="60"/>
      <c r="F90" s="60"/>
      <c r="G90" s="60"/>
    </row>
    <row r="91" spans="1:8" ht="27" customHeight="1" x14ac:dyDescent="0.4">
      <c r="A91" s="69" t="s">
        <v>50</v>
      </c>
      <c r="B91" s="159">
        <v>50</v>
      </c>
      <c r="D91" s="389" t="s">
        <v>51</v>
      </c>
      <c r="E91" s="400"/>
      <c r="F91" s="115" t="s">
        <v>52</v>
      </c>
      <c r="G91" s="116"/>
      <c r="H91" s="60"/>
    </row>
    <row r="92" spans="1:8" ht="26.25" customHeight="1" x14ac:dyDescent="0.4">
      <c r="A92" s="70" t="s">
        <v>53</v>
      </c>
      <c r="B92" s="160">
        <v>1</v>
      </c>
      <c r="C92" s="72" t="s">
        <v>54</v>
      </c>
      <c r="D92" s="73" t="s">
        <v>55</v>
      </c>
      <c r="E92" s="74" t="s">
        <v>56</v>
      </c>
      <c r="F92" s="73" t="s">
        <v>55</v>
      </c>
      <c r="G92" s="74" t="s">
        <v>56</v>
      </c>
      <c r="H92" s="60"/>
    </row>
    <row r="93" spans="1:8" ht="26.25" customHeight="1" x14ac:dyDescent="0.4">
      <c r="A93" s="70" t="s">
        <v>57</v>
      </c>
      <c r="B93" s="160">
        <v>1</v>
      </c>
      <c r="C93" s="75">
        <v>1</v>
      </c>
      <c r="D93" s="365">
        <v>73831506</v>
      </c>
      <c r="E93" s="111">
        <f>IF(ISBLANK(D93),"-",$D$103/$D$100*D93)</f>
        <v>80821378.47917825</v>
      </c>
      <c r="F93" s="365">
        <v>73543889</v>
      </c>
      <c r="G93" s="111">
        <f>IF(ISBLANK(F93),"-",$D$103/$F$100*F93)</f>
        <v>82129144.097422302</v>
      </c>
      <c r="H93" s="60"/>
    </row>
    <row r="94" spans="1:8" ht="26.25" customHeight="1" x14ac:dyDescent="0.4">
      <c r="A94" s="70" t="s">
        <v>58</v>
      </c>
      <c r="B94" s="160">
        <v>1</v>
      </c>
      <c r="C94" s="71">
        <v>2</v>
      </c>
      <c r="D94" s="366">
        <v>73864707</v>
      </c>
      <c r="E94" s="112">
        <f>IF(ISBLANK(D94),"-",$D$103/$D$100*D94)</f>
        <v>80857722.72748448</v>
      </c>
      <c r="F94" s="366">
        <v>73555239</v>
      </c>
      <c r="G94" s="112">
        <f>IF(ISBLANK(F94),"-",$D$103/$F$100*F94)</f>
        <v>82141819.056527406</v>
      </c>
      <c r="H94" s="60"/>
    </row>
    <row r="95" spans="1:8" ht="26.25" customHeight="1" x14ac:dyDescent="0.4">
      <c r="A95" s="70" t="s">
        <v>59</v>
      </c>
      <c r="B95" s="160">
        <v>1</v>
      </c>
      <c r="C95" s="71">
        <v>3</v>
      </c>
      <c r="D95" s="366">
        <v>73881016</v>
      </c>
      <c r="E95" s="112">
        <f>IF(ISBLANK(D95),"-",$D$103/$D$100*D95)</f>
        <v>80875575.754370004</v>
      </c>
      <c r="F95" s="366">
        <v>73561262</v>
      </c>
      <c r="G95" s="112">
        <f>IF(ISBLANK(F95),"-",$D$103/$F$100*F95)</f>
        <v>82148545.160376757</v>
      </c>
    </row>
    <row r="96" spans="1:8" ht="26.25" customHeight="1" x14ac:dyDescent="0.4">
      <c r="A96" s="70" t="s">
        <v>60</v>
      </c>
      <c r="B96" s="160">
        <v>1</v>
      </c>
      <c r="C96" s="77">
        <v>4</v>
      </c>
      <c r="D96" s="163"/>
      <c r="E96" s="113" t="str">
        <f>IF(ISBLANK(D96),"-",$D$103/$D$100*D96)</f>
        <v>-</v>
      </c>
      <c r="F96" s="367"/>
      <c r="G96" s="113" t="str">
        <f>IF(ISBLANK(F96),"-",$D$103/$F$100*F96)</f>
        <v>-</v>
      </c>
    </row>
    <row r="97" spans="1:7" ht="27" customHeight="1" x14ac:dyDescent="0.4">
      <c r="A97" s="70" t="s">
        <v>61</v>
      </c>
      <c r="B97" s="160">
        <v>1</v>
      </c>
      <c r="C97" s="78" t="s">
        <v>62</v>
      </c>
      <c r="D97" s="79">
        <f>AVERAGE(D93:D96)</f>
        <v>73859076.333333328</v>
      </c>
      <c r="E97" s="80">
        <f>AVERAGE(E93:E96)</f>
        <v>80851558.987010911</v>
      </c>
      <c r="F97" s="79">
        <f>AVERAGE(F93:F96)</f>
        <v>73553463.333333328</v>
      </c>
      <c r="G97" s="80">
        <f>AVERAGE(G93:G96)</f>
        <v>82139836.104775488</v>
      </c>
    </row>
    <row r="98" spans="1:7" ht="26.25" customHeight="1" x14ac:dyDescent="0.4">
      <c r="A98" s="70" t="s">
        <v>63</v>
      </c>
      <c r="B98" s="155">
        <v>1</v>
      </c>
      <c r="C98" s="141" t="s">
        <v>64</v>
      </c>
      <c r="D98" s="165">
        <v>26.32</v>
      </c>
      <c r="E98" s="76"/>
      <c r="F98" s="164">
        <v>25.8</v>
      </c>
      <c r="G98" s="117"/>
    </row>
    <row r="99" spans="1:7" ht="26.25" customHeight="1" x14ac:dyDescent="0.4">
      <c r="A99" s="70" t="s">
        <v>65</v>
      </c>
      <c r="B99" s="155">
        <v>1</v>
      </c>
      <c r="C99" s="142" t="s">
        <v>66</v>
      </c>
      <c r="D99" s="143">
        <f>D98*$B$89</f>
        <v>26.32</v>
      </c>
      <c r="E99" s="82"/>
      <c r="F99" s="81">
        <f>F98*$B$89</f>
        <v>25.8</v>
      </c>
      <c r="G99" s="84"/>
    </row>
    <row r="100" spans="1:7" ht="19.5" customHeight="1" x14ac:dyDescent="0.3">
      <c r="A100" s="70" t="s">
        <v>67</v>
      </c>
      <c r="B100" s="139">
        <f>(B99/B98)*(B97/B96)*(B95/B94)*(B93/B92)*B91</f>
        <v>50</v>
      </c>
      <c r="C100" s="142" t="s">
        <v>68</v>
      </c>
      <c r="D100" s="144">
        <f>D99*$B$85/100</f>
        <v>22.837864000000003</v>
      </c>
      <c r="E100" s="84"/>
      <c r="F100" s="83">
        <f>F99*$B$85/100</f>
        <v>22.386660000000003</v>
      </c>
      <c r="G100" s="84"/>
    </row>
    <row r="101" spans="1:7" ht="19.5" customHeight="1" x14ac:dyDescent="0.3">
      <c r="A101" s="378" t="s">
        <v>69</v>
      </c>
      <c r="B101" s="379"/>
      <c r="C101" s="142" t="s">
        <v>70</v>
      </c>
      <c r="D101" s="143">
        <f>D100/$B$100</f>
        <v>0.45675728000000004</v>
      </c>
      <c r="E101" s="84"/>
      <c r="F101" s="85">
        <f>F100/$B$100</f>
        <v>0.44773320000000005</v>
      </c>
      <c r="G101" s="84"/>
    </row>
    <row r="102" spans="1:7" ht="27" customHeight="1" x14ac:dyDescent="0.4">
      <c r="A102" s="380"/>
      <c r="B102" s="381"/>
      <c r="C102" s="142" t="s">
        <v>71</v>
      </c>
      <c r="D102" s="166">
        <v>0.5</v>
      </c>
      <c r="E102" s="117"/>
      <c r="F102" s="117"/>
      <c r="G102" s="117"/>
    </row>
    <row r="103" spans="1:7" ht="18.75" x14ac:dyDescent="0.3">
      <c r="C103" s="142" t="s">
        <v>72</v>
      </c>
      <c r="D103" s="144">
        <f>D102*$B$100</f>
        <v>25</v>
      </c>
      <c r="E103" s="84"/>
      <c r="F103" s="84"/>
      <c r="G103" s="84"/>
    </row>
    <row r="104" spans="1:7" ht="19.5" customHeight="1" x14ac:dyDescent="0.3">
      <c r="C104" s="145" t="s">
        <v>73</v>
      </c>
      <c r="D104" s="146">
        <f>D103/B89</f>
        <v>25</v>
      </c>
      <c r="E104" s="103"/>
      <c r="F104" s="103"/>
      <c r="G104" s="103"/>
    </row>
    <row r="105" spans="1:7" ht="18.75" x14ac:dyDescent="0.3">
      <c r="C105" s="147" t="s">
        <v>74</v>
      </c>
      <c r="D105" s="148">
        <f>AVERAGE(E93:E96,G93:G96)</f>
        <v>81495697.545893192</v>
      </c>
      <c r="E105" s="102"/>
      <c r="F105" s="102"/>
      <c r="G105" s="102"/>
    </row>
    <row r="106" spans="1:7" ht="18.75" x14ac:dyDescent="0.3">
      <c r="C106" s="86" t="s">
        <v>75</v>
      </c>
      <c r="D106" s="89">
        <f>STDEV(E93:E96,G93:G96)/D105</f>
        <v>8.661342138204662E-3</v>
      </c>
      <c r="E106" s="82"/>
      <c r="F106" s="82"/>
      <c r="G106" s="82"/>
    </row>
    <row r="107" spans="1:7" ht="19.5" customHeight="1" x14ac:dyDescent="0.3">
      <c r="C107" s="87" t="s">
        <v>20</v>
      </c>
      <c r="D107" s="90">
        <f>COUNT(E93:E96,G93:G96)</f>
        <v>6</v>
      </c>
      <c r="E107" s="82"/>
      <c r="F107" s="82"/>
      <c r="G107" s="82"/>
    </row>
    <row r="109" spans="1:7" ht="18.75" x14ac:dyDescent="0.3">
      <c r="A109" s="52" t="s">
        <v>1</v>
      </c>
      <c r="B109" s="91" t="s">
        <v>76</v>
      </c>
    </row>
    <row r="110" spans="1:7" ht="18.75" x14ac:dyDescent="0.3">
      <c r="A110" s="53" t="s">
        <v>77</v>
      </c>
      <c r="B110" s="55" t="str">
        <f>B21</f>
        <v>Each 5 mL reconstituted suspension contains Amoxicillin Trihydrate B.P equivalent to  equivalent to  Amoxicillin 200 mg  and Diluted Potassium  Clavulanate B.P equivalent to Clavulanic Acid 28.5 mg</v>
      </c>
    </row>
    <row r="111" spans="1:7" ht="26.25" customHeight="1" x14ac:dyDescent="0.4">
      <c r="A111" s="150" t="s">
        <v>78</v>
      </c>
      <c r="B111" s="167">
        <v>5</v>
      </c>
      <c r="C111" s="130" t="s">
        <v>79</v>
      </c>
      <c r="D111" s="168">
        <v>200</v>
      </c>
      <c r="E111" s="130" t="str">
        <f>B20</f>
        <v>Amoxicillin Trihydrate &amp; Clavulanate Potassium</v>
      </c>
    </row>
    <row r="112" spans="1:7" ht="18.75" x14ac:dyDescent="0.3">
      <c r="A112" s="55" t="s">
        <v>80</v>
      </c>
      <c r="B112" s="178">
        <f>B58</f>
        <v>1.0606667813748807</v>
      </c>
    </row>
    <row r="113" spans="1:8" ht="18.75" x14ac:dyDescent="0.3">
      <c r="A113" s="128" t="s">
        <v>81</v>
      </c>
      <c r="B113" s="129">
        <f>B111</f>
        <v>5</v>
      </c>
      <c r="C113" s="130" t="s">
        <v>82</v>
      </c>
      <c r="D113" s="151">
        <f>B112*B111</f>
        <v>5.3033339068744034</v>
      </c>
      <c r="E113" s="131"/>
      <c r="F113" s="131"/>
      <c r="G113" s="131"/>
      <c r="H113" s="131"/>
    </row>
    <row r="114" spans="1:8" ht="19.5" customHeight="1" x14ac:dyDescent="0.25"/>
    <row r="115" spans="1:8" ht="27" customHeight="1" x14ac:dyDescent="0.4">
      <c r="A115" s="69" t="s">
        <v>83</v>
      </c>
      <c r="B115" s="159">
        <v>100</v>
      </c>
      <c r="D115" s="93" t="s">
        <v>84</v>
      </c>
      <c r="E115" s="92" t="s">
        <v>85</v>
      </c>
      <c r="F115" s="92" t="s">
        <v>55</v>
      </c>
      <c r="G115" s="92" t="s">
        <v>86</v>
      </c>
      <c r="H115" s="72" t="s">
        <v>87</v>
      </c>
    </row>
    <row r="116" spans="1:8" ht="26.25" customHeight="1" x14ac:dyDescent="0.4">
      <c r="A116" s="70" t="s">
        <v>88</v>
      </c>
      <c r="B116" s="160">
        <v>1</v>
      </c>
      <c r="C116" s="396" t="s">
        <v>89</v>
      </c>
      <c r="D116" s="393">
        <v>12.70485</v>
      </c>
      <c r="E116" s="123">
        <v>1</v>
      </c>
      <c r="F116" s="169">
        <v>80615081</v>
      </c>
      <c r="G116" s="135">
        <f>IF(ISBLANK(F116),"-",(F116/$D$105*$D$102*$B$124)*$D$113/$D$116)</f>
        <v>206.4576823079571</v>
      </c>
      <c r="H116" s="182">
        <f t="shared" ref="H116:H127" si="1">IF(ISBLANK(F116),"-",G116/$D$111)</f>
        <v>1.0322884115397855</v>
      </c>
    </row>
    <row r="117" spans="1:8" ht="26.25" customHeight="1" x14ac:dyDescent="0.4">
      <c r="A117" s="70" t="s">
        <v>90</v>
      </c>
      <c r="B117" s="160">
        <v>10</v>
      </c>
      <c r="C117" s="397"/>
      <c r="D117" s="394"/>
      <c r="E117" s="124">
        <v>2</v>
      </c>
      <c r="F117" s="162">
        <v>80762597</v>
      </c>
      <c r="G117" s="136">
        <f>IF(ISBLANK(F117),"-",(F117/$D$105*$D$102*$B$124)*$D$113/$D$116)</f>
        <v>206.83547528522075</v>
      </c>
      <c r="H117" s="183">
        <f t="shared" si="1"/>
        <v>1.0341773764261037</v>
      </c>
    </row>
    <row r="118" spans="1:8" ht="26.25" customHeight="1" x14ac:dyDescent="0.4">
      <c r="A118" s="70" t="s">
        <v>91</v>
      </c>
      <c r="B118" s="160">
        <v>1</v>
      </c>
      <c r="C118" s="397"/>
      <c r="D118" s="394"/>
      <c r="E118" s="124">
        <v>3</v>
      </c>
      <c r="F118" s="162">
        <v>80640343</v>
      </c>
      <c r="G118" s="136">
        <f>IF(ISBLANK(F118),"-",(F118/$D$105*$D$102*$B$124)*$D$113/$D$116)</f>
        <v>206.522379060795</v>
      </c>
      <c r="H118" s="183">
        <f t="shared" si="1"/>
        <v>1.0326118953039751</v>
      </c>
    </row>
    <row r="119" spans="1:8" ht="27" customHeight="1" x14ac:dyDescent="0.4">
      <c r="A119" s="70" t="s">
        <v>92</v>
      </c>
      <c r="B119" s="160">
        <v>1</v>
      </c>
      <c r="C119" s="398"/>
      <c r="D119" s="395"/>
      <c r="E119" s="125">
        <v>4</v>
      </c>
      <c r="F119" s="170"/>
      <c r="G119" s="137" t="str">
        <f>IF(ISBLANK(F119),"-",(F119/$D$105*$D$102*$B$124)*$D$113/$D$116)</f>
        <v>-</v>
      </c>
      <c r="H119" s="184" t="str">
        <f t="shared" si="1"/>
        <v>-</v>
      </c>
    </row>
    <row r="120" spans="1:8" ht="26.25" customHeight="1" x14ac:dyDescent="0.4">
      <c r="A120" s="70" t="s">
        <v>93</v>
      </c>
      <c r="B120" s="160">
        <v>1</v>
      </c>
      <c r="C120" s="396" t="s">
        <v>94</v>
      </c>
      <c r="D120" s="393">
        <v>12.43915</v>
      </c>
      <c r="E120" s="94">
        <v>1</v>
      </c>
      <c r="F120" s="162">
        <v>78806607</v>
      </c>
      <c r="G120" s="135">
        <f>IF(ISBLANK(F120),"-",(F120/$D$105*$D$102*$B$124)*$D$113/$D$120)</f>
        <v>206.13712728624844</v>
      </c>
      <c r="H120" s="182">
        <f t="shared" si="1"/>
        <v>1.0306856364312422</v>
      </c>
    </row>
    <row r="121" spans="1:8" ht="26.25" customHeight="1" x14ac:dyDescent="0.4">
      <c r="A121" s="70" t="s">
        <v>95</v>
      </c>
      <c r="B121" s="160">
        <v>1</v>
      </c>
      <c r="C121" s="397"/>
      <c r="D121" s="394"/>
      <c r="E121" s="95">
        <v>2</v>
      </c>
      <c r="F121" s="162">
        <v>78916360</v>
      </c>
      <c r="G121" s="136">
        <f>IF(ISBLANK(F121),"-",(F121/$D$105*$D$102*$B$124)*$D$113/$D$120)</f>
        <v>206.42421194821148</v>
      </c>
      <c r="H121" s="183">
        <f t="shared" si="1"/>
        <v>1.0321210597410575</v>
      </c>
    </row>
    <row r="122" spans="1:8" ht="26.25" customHeight="1" x14ac:dyDescent="0.4">
      <c r="A122" s="70" t="s">
        <v>96</v>
      </c>
      <c r="B122" s="160">
        <v>1</v>
      </c>
      <c r="C122" s="397"/>
      <c r="D122" s="394"/>
      <c r="E122" s="95">
        <v>3</v>
      </c>
      <c r="F122" s="162">
        <v>78784187</v>
      </c>
      <c r="G122" s="136">
        <f>IF(ISBLANK(F122),"-",(F122/$D$105*$D$102*$B$124)*$D$113/$D$120)</f>
        <v>206.07848252828092</v>
      </c>
      <c r="H122" s="183">
        <f t="shared" si="1"/>
        <v>1.0303924126414046</v>
      </c>
    </row>
    <row r="123" spans="1:8" ht="27" customHeight="1" x14ac:dyDescent="0.4">
      <c r="A123" s="70" t="s">
        <v>97</v>
      </c>
      <c r="B123" s="160">
        <v>1</v>
      </c>
      <c r="C123" s="398"/>
      <c r="D123" s="395"/>
      <c r="E123" s="96">
        <v>4</v>
      </c>
      <c r="F123" s="170"/>
      <c r="G123" s="137" t="str">
        <f>IF(ISBLANK(F123),"-",(F123/$D$105*$D$102*$B$124)*$D$113/$D$120)</f>
        <v>-</v>
      </c>
      <c r="H123" s="184" t="str">
        <f t="shared" si="1"/>
        <v>-</v>
      </c>
    </row>
    <row r="124" spans="1:8" ht="26.25" customHeight="1" x14ac:dyDescent="0.4">
      <c r="A124" s="70" t="s">
        <v>98</v>
      </c>
      <c r="B124" s="138">
        <f>(B123/B122)*(B121/B120)*(B119/B118)*(B117/B116)*B115</f>
        <v>1000</v>
      </c>
      <c r="C124" s="396" t="s">
        <v>99</v>
      </c>
      <c r="D124" s="393">
        <v>12.928050000000001</v>
      </c>
      <c r="E124" s="94">
        <v>1</v>
      </c>
      <c r="F124" s="169">
        <v>81292482</v>
      </c>
      <c r="G124" s="135">
        <f>IF(ISBLANK(F124),"-",(F124/$D$105*$D$102*$B$124)*$D$113/$D$124)</f>
        <v>204.5981277826757</v>
      </c>
      <c r="H124" s="182">
        <f t="shared" si="1"/>
        <v>1.0229906389133785</v>
      </c>
    </row>
    <row r="125" spans="1:8" ht="27" customHeight="1" x14ac:dyDescent="0.4">
      <c r="A125" s="149" t="s">
        <v>100</v>
      </c>
      <c r="B125" s="171">
        <f>(D102*B124)/D111*D113</f>
        <v>13.258334767186009</v>
      </c>
      <c r="C125" s="397"/>
      <c r="D125" s="394"/>
      <c r="E125" s="95">
        <v>2</v>
      </c>
      <c r="F125" s="162">
        <v>81190618</v>
      </c>
      <c r="G125" s="136">
        <f>IF(ISBLANK(F125),"-",(F125/$D$105*$D$102*$B$124)*$D$113/$D$124)</f>
        <v>204.34175495242485</v>
      </c>
      <c r="H125" s="183">
        <f t="shared" si="1"/>
        <v>1.0217087747621243</v>
      </c>
    </row>
    <row r="126" spans="1:8" ht="26.25" customHeight="1" x14ac:dyDescent="0.4">
      <c r="A126" s="378" t="s">
        <v>69</v>
      </c>
      <c r="B126" s="391"/>
      <c r="C126" s="397"/>
      <c r="D126" s="394"/>
      <c r="E126" s="95">
        <v>3</v>
      </c>
      <c r="F126" s="162">
        <v>81308023</v>
      </c>
      <c r="G126" s="136">
        <f>IF(ISBLANK(F126),"-",(F126/$D$105*$D$102*$B$124)*$D$113/$D$124)</f>
        <v>204.6372416026212</v>
      </c>
      <c r="H126" s="183">
        <f t="shared" si="1"/>
        <v>1.023186208013106</v>
      </c>
    </row>
    <row r="127" spans="1:8" ht="27" customHeight="1" x14ac:dyDescent="0.4">
      <c r="A127" s="380"/>
      <c r="B127" s="392"/>
      <c r="C127" s="399"/>
      <c r="D127" s="395"/>
      <c r="E127" s="96">
        <v>4</v>
      </c>
      <c r="F127" s="170"/>
      <c r="G127" s="137" t="str">
        <f>IF(ISBLANK(F127),"-",(F127/$D$105*$D$102*$B$124)*$D$113/$D$124)</f>
        <v>-</v>
      </c>
      <c r="H127" s="184" t="str">
        <f t="shared" si="1"/>
        <v>-</v>
      </c>
    </row>
    <row r="128" spans="1:8" ht="26.25" customHeight="1" x14ac:dyDescent="0.4">
      <c r="A128" s="97"/>
      <c r="B128" s="97"/>
      <c r="C128" s="97"/>
      <c r="D128" s="97"/>
      <c r="E128" s="97"/>
      <c r="F128" s="98"/>
      <c r="G128" s="88" t="s">
        <v>62</v>
      </c>
      <c r="H128" s="172">
        <f>AVERAGE(H116:H127)</f>
        <v>1.0289069348635751</v>
      </c>
    </row>
    <row r="129" spans="1:9" ht="26.25" customHeight="1" x14ac:dyDescent="0.4">
      <c r="C129" s="97"/>
      <c r="D129" s="97"/>
      <c r="E129" s="97"/>
      <c r="F129" s="98"/>
      <c r="G129" s="86" t="s">
        <v>75</v>
      </c>
      <c r="H129" s="173">
        <f>STDEV(H116:H127)/H128</f>
        <v>4.7137712189328877E-3</v>
      </c>
    </row>
    <row r="130" spans="1:9" ht="27" customHeight="1" x14ac:dyDescent="0.4">
      <c r="A130" s="97"/>
      <c r="B130" s="97"/>
      <c r="C130" s="98"/>
      <c r="D130" s="99"/>
      <c r="E130" s="99"/>
      <c r="F130" s="98"/>
      <c r="G130" s="87" t="s">
        <v>20</v>
      </c>
      <c r="H130" s="174">
        <f>COUNT(H116:H127)</f>
        <v>9</v>
      </c>
    </row>
    <row r="131" spans="1:9" ht="18.75" x14ac:dyDescent="0.3">
      <c r="A131" s="97"/>
      <c r="B131" s="97"/>
      <c r="C131" s="98"/>
      <c r="D131" s="99"/>
      <c r="E131" s="99"/>
      <c r="F131" s="99"/>
      <c r="G131" s="99"/>
      <c r="H131" s="98"/>
    </row>
    <row r="132" spans="1:9" ht="26.25" customHeight="1" x14ac:dyDescent="0.4">
      <c r="A132" s="57" t="s">
        <v>101</v>
      </c>
      <c r="B132" s="176" t="s">
        <v>102</v>
      </c>
      <c r="C132" s="377" t="str">
        <f>B20</f>
        <v>Amoxicillin Trihydrate &amp; Clavulanate Potassium</v>
      </c>
      <c r="D132" s="377"/>
      <c r="E132" s="122" t="s">
        <v>103</v>
      </c>
      <c r="F132" s="122"/>
      <c r="G132" s="177">
        <f>H128</f>
        <v>1.0289069348635751</v>
      </c>
      <c r="H132" s="98"/>
    </row>
    <row r="133" spans="1:9" ht="19.5" customHeight="1" x14ac:dyDescent="0.3">
      <c r="A133" s="180"/>
      <c r="B133" s="109"/>
      <c r="C133" s="110"/>
      <c r="D133" s="110"/>
      <c r="E133" s="109"/>
      <c r="F133" s="109"/>
      <c r="G133" s="109"/>
      <c r="H133" s="109"/>
    </row>
    <row r="134" spans="1:9" ht="83.1" customHeight="1" x14ac:dyDescent="0.3">
      <c r="A134" s="104" t="s">
        <v>28</v>
      </c>
      <c r="B134" s="152"/>
      <c r="C134" s="152"/>
      <c r="D134" s="97"/>
      <c r="E134" s="106"/>
      <c r="F134" s="100"/>
      <c r="G134" s="126"/>
      <c r="H134" s="126"/>
      <c r="I134" s="100"/>
    </row>
    <row r="135" spans="1:9" ht="83.1" customHeight="1" x14ac:dyDescent="0.3">
      <c r="A135" s="104" t="s">
        <v>29</v>
      </c>
      <c r="B135" s="153"/>
      <c r="C135" s="153"/>
      <c r="D135" s="114"/>
      <c r="E135" s="107"/>
      <c r="F135" s="100"/>
      <c r="G135" s="127"/>
      <c r="H135" s="127"/>
      <c r="I135" s="122"/>
    </row>
    <row r="136" spans="1:9" ht="18.75" x14ac:dyDescent="0.3">
      <c r="A136" s="97"/>
      <c r="B136" s="98"/>
      <c r="C136" s="99"/>
      <c r="D136" s="99"/>
      <c r="E136" s="99"/>
      <c r="F136" s="99"/>
      <c r="G136" s="98"/>
      <c r="H136" s="98"/>
      <c r="I136" s="100"/>
    </row>
    <row r="137" spans="1:9" ht="18.75" x14ac:dyDescent="0.3">
      <c r="A137" s="97"/>
      <c r="B137" s="97"/>
      <c r="C137" s="98"/>
      <c r="D137" s="99"/>
      <c r="E137" s="99"/>
      <c r="F137" s="99"/>
      <c r="G137" s="99"/>
      <c r="H137" s="98"/>
      <c r="I137" s="100"/>
    </row>
    <row r="138" spans="1:9" ht="27" customHeight="1" x14ac:dyDescent="0.3">
      <c r="A138" s="97"/>
      <c r="B138" s="97"/>
      <c r="C138" s="98"/>
      <c r="D138" s="99"/>
      <c r="E138" s="99"/>
      <c r="F138" s="99"/>
      <c r="G138" s="99"/>
      <c r="H138" s="98"/>
      <c r="I138" s="100"/>
    </row>
    <row r="139" spans="1:9" ht="18.75" x14ac:dyDescent="0.3">
      <c r="A139" s="97"/>
      <c r="B139" s="97"/>
      <c r="C139" s="98"/>
      <c r="D139" s="99"/>
      <c r="E139" s="99"/>
      <c r="F139" s="99"/>
      <c r="G139" s="99"/>
      <c r="H139" s="98"/>
      <c r="I139" s="100"/>
    </row>
    <row r="140" spans="1:9" ht="27" customHeight="1" x14ac:dyDescent="0.3">
      <c r="A140" s="97"/>
      <c r="B140" s="97"/>
      <c r="C140" s="98"/>
      <c r="D140" s="99"/>
      <c r="E140" s="99"/>
      <c r="F140" s="99"/>
      <c r="G140" s="99"/>
      <c r="H140" s="98"/>
      <c r="I140" s="100"/>
    </row>
    <row r="141" spans="1:9" ht="27" customHeight="1" x14ac:dyDescent="0.3">
      <c r="A141" s="97"/>
      <c r="B141" s="97"/>
      <c r="C141" s="98"/>
      <c r="D141" s="99"/>
      <c r="E141" s="99"/>
      <c r="F141" s="99"/>
      <c r="G141" s="99"/>
      <c r="H141" s="98"/>
      <c r="I141" s="100"/>
    </row>
    <row r="142" spans="1:9" ht="18.75" x14ac:dyDescent="0.3">
      <c r="A142" s="97"/>
      <c r="B142" s="97"/>
      <c r="C142" s="98"/>
      <c r="D142" s="99"/>
      <c r="E142" s="99"/>
      <c r="F142" s="99"/>
      <c r="G142" s="99"/>
      <c r="H142" s="98"/>
      <c r="I142" s="100"/>
    </row>
    <row r="143" spans="1:9" ht="18.75" x14ac:dyDescent="0.3">
      <c r="A143" s="97"/>
      <c r="B143" s="97"/>
      <c r="C143" s="98"/>
      <c r="D143" s="99"/>
      <c r="E143" s="99"/>
      <c r="F143" s="99"/>
      <c r="G143" s="99"/>
      <c r="H143" s="98"/>
      <c r="I143" s="100"/>
    </row>
    <row r="144" spans="1:9" ht="18.75" x14ac:dyDescent="0.3">
      <c r="A144" s="97"/>
      <c r="B144" s="97"/>
      <c r="C144" s="98"/>
      <c r="D144" s="99"/>
      <c r="E144" s="99"/>
      <c r="F144" s="99"/>
      <c r="G144" s="99"/>
      <c r="H144" s="98"/>
      <c r="I144" s="100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38"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C30:H30"/>
    <mergeCell ref="C32:H32"/>
    <mergeCell ref="C33:H33"/>
    <mergeCell ref="B81:C81"/>
    <mergeCell ref="B80:H80"/>
    <mergeCell ref="A1:H7"/>
    <mergeCell ref="A8:H14"/>
    <mergeCell ref="A17:H17"/>
    <mergeCell ref="A16:H16"/>
    <mergeCell ref="B27:C27"/>
    <mergeCell ref="B26:H26"/>
    <mergeCell ref="B18:C18"/>
  </mergeCells>
  <conditionalFormatting sqref="D52">
    <cfRule type="cellIs" dxfId="7" priority="1" operator="greaterThan">
      <formula>0.02</formula>
    </cfRule>
  </conditionalFormatting>
  <conditionalFormatting sqref="H75">
    <cfRule type="cellIs" dxfId="6" priority="2" operator="greaterThan">
      <formula>0.02</formula>
    </cfRule>
  </conditionalFormatting>
  <conditionalFormatting sqref="D106">
    <cfRule type="cellIs" dxfId="5" priority="3" operator="greaterThan">
      <formula>0.02</formula>
    </cfRule>
  </conditionalFormatting>
  <conditionalFormatting sqref="H129">
    <cfRule type="cellIs" dxfId="4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  <rowBreaks count="1" manualBreakCount="1">
    <brk id="7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97" zoomScale="55" zoomScaleNormal="75" workbookViewId="0">
      <selection activeCell="C129" sqref="C129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0" t="s">
        <v>30</v>
      </c>
      <c r="B1" s="370"/>
      <c r="C1" s="370"/>
      <c r="D1" s="370"/>
      <c r="E1" s="370"/>
      <c r="F1" s="370"/>
      <c r="G1" s="370"/>
      <c r="H1" s="370"/>
    </row>
    <row r="2" spans="1:8" x14ac:dyDescent="0.25">
      <c r="A2" s="370"/>
      <c r="B2" s="370"/>
      <c r="C2" s="370"/>
      <c r="D2" s="370"/>
      <c r="E2" s="370"/>
      <c r="F2" s="370"/>
      <c r="G2" s="370"/>
      <c r="H2" s="370"/>
    </row>
    <row r="3" spans="1:8" x14ac:dyDescent="0.25">
      <c r="A3" s="370"/>
      <c r="B3" s="370"/>
      <c r="C3" s="370"/>
      <c r="D3" s="370"/>
      <c r="E3" s="370"/>
      <c r="F3" s="370"/>
      <c r="G3" s="370"/>
      <c r="H3" s="370"/>
    </row>
    <row r="4" spans="1:8" x14ac:dyDescent="0.25">
      <c r="A4" s="370"/>
      <c r="B4" s="370"/>
      <c r="C4" s="370"/>
      <c r="D4" s="370"/>
      <c r="E4" s="370"/>
      <c r="F4" s="370"/>
      <c r="G4" s="370"/>
      <c r="H4" s="370"/>
    </row>
    <row r="5" spans="1:8" x14ac:dyDescent="0.25">
      <c r="A5" s="370"/>
      <c r="B5" s="370"/>
      <c r="C5" s="370"/>
      <c r="D5" s="370"/>
      <c r="E5" s="370"/>
      <c r="F5" s="370"/>
      <c r="G5" s="370"/>
      <c r="H5" s="370"/>
    </row>
    <row r="6" spans="1:8" x14ac:dyDescent="0.25">
      <c r="A6" s="370"/>
      <c r="B6" s="370"/>
      <c r="C6" s="370"/>
      <c r="D6" s="370"/>
      <c r="E6" s="370"/>
      <c r="F6" s="370"/>
      <c r="G6" s="370"/>
      <c r="H6" s="370"/>
    </row>
    <row r="7" spans="1:8" x14ac:dyDescent="0.25">
      <c r="A7" s="370"/>
      <c r="B7" s="370"/>
      <c r="C7" s="370"/>
      <c r="D7" s="370"/>
      <c r="E7" s="370"/>
      <c r="F7" s="370"/>
      <c r="G7" s="370"/>
      <c r="H7" s="370"/>
    </row>
    <row r="8" spans="1:8" x14ac:dyDescent="0.25">
      <c r="A8" s="371" t="s">
        <v>31</v>
      </c>
      <c r="B8" s="371"/>
      <c r="C8" s="371"/>
      <c r="D8" s="371"/>
      <c r="E8" s="371"/>
      <c r="F8" s="371"/>
      <c r="G8" s="371"/>
      <c r="H8" s="371"/>
    </row>
    <row r="9" spans="1:8" x14ac:dyDescent="0.25">
      <c r="A9" s="371"/>
      <c r="B9" s="371"/>
      <c r="C9" s="371"/>
      <c r="D9" s="371"/>
      <c r="E9" s="371"/>
      <c r="F9" s="371"/>
      <c r="G9" s="371"/>
      <c r="H9" s="371"/>
    </row>
    <row r="10" spans="1:8" x14ac:dyDescent="0.25">
      <c r="A10" s="371"/>
      <c r="B10" s="371"/>
      <c r="C10" s="371"/>
      <c r="D10" s="371"/>
      <c r="E10" s="371"/>
      <c r="F10" s="371"/>
      <c r="G10" s="371"/>
      <c r="H10" s="371"/>
    </row>
    <row r="11" spans="1:8" x14ac:dyDescent="0.25">
      <c r="A11" s="371"/>
      <c r="B11" s="371"/>
      <c r="C11" s="371"/>
      <c r="D11" s="371"/>
      <c r="E11" s="371"/>
      <c r="F11" s="371"/>
      <c r="G11" s="371"/>
      <c r="H11" s="371"/>
    </row>
    <row r="12" spans="1:8" x14ac:dyDescent="0.25">
      <c r="A12" s="371"/>
      <c r="B12" s="371"/>
      <c r="C12" s="371"/>
      <c r="D12" s="371"/>
      <c r="E12" s="371"/>
      <c r="F12" s="371"/>
      <c r="G12" s="371"/>
      <c r="H12" s="371"/>
    </row>
    <row r="13" spans="1:8" x14ac:dyDescent="0.25">
      <c r="A13" s="371"/>
      <c r="B13" s="371"/>
      <c r="C13" s="371"/>
      <c r="D13" s="371"/>
      <c r="E13" s="371"/>
      <c r="F13" s="371"/>
      <c r="G13" s="371"/>
      <c r="H13" s="371"/>
    </row>
    <row r="14" spans="1:8" ht="19.5" customHeight="1" x14ac:dyDescent="0.25">
      <c r="A14" s="371"/>
      <c r="B14" s="371"/>
      <c r="C14" s="371"/>
      <c r="D14" s="371"/>
      <c r="E14" s="371"/>
      <c r="F14" s="371"/>
      <c r="G14" s="371"/>
      <c r="H14" s="371"/>
    </row>
    <row r="15" spans="1:8" ht="19.5" customHeight="1" x14ac:dyDescent="0.25"/>
    <row r="16" spans="1:8" ht="19.5" customHeight="1" x14ac:dyDescent="0.3">
      <c r="A16" s="373" t="s">
        <v>32</v>
      </c>
      <c r="B16" s="374"/>
      <c r="C16" s="374"/>
      <c r="D16" s="374"/>
      <c r="E16" s="374"/>
      <c r="F16" s="374"/>
      <c r="G16" s="374"/>
      <c r="H16" s="375"/>
    </row>
    <row r="17" spans="1:12" ht="20.25" customHeight="1" x14ac:dyDescent="0.25">
      <c r="A17" s="372" t="s">
        <v>33</v>
      </c>
      <c r="B17" s="372"/>
      <c r="C17" s="372"/>
      <c r="D17" s="372"/>
      <c r="E17" s="372"/>
      <c r="F17" s="372"/>
      <c r="G17" s="372"/>
      <c r="H17" s="372"/>
    </row>
    <row r="18" spans="1:12" ht="26.25" customHeight="1" x14ac:dyDescent="0.4">
      <c r="A18" s="187" t="s">
        <v>34</v>
      </c>
      <c r="B18" s="376" t="s">
        <v>5</v>
      </c>
      <c r="C18" s="376"/>
    </row>
    <row r="19" spans="1:12" ht="26.25" customHeight="1" x14ac:dyDescent="0.4">
      <c r="A19" s="187" t="s">
        <v>35</v>
      </c>
      <c r="B19" s="289" t="s">
        <v>7</v>
      </c>
      <c r="C19" s="311">
        <v>23</v>
      </c>
    </row>
    <row r="20" spans="1:12" ht="26.25" customHeight="1" x14ac:dyDescent="0.4">
      <c r="A20" s="187" t="s">
        <v>36</v>
      </c>
      <c r="B20" s="289" t="s">
        <v>9</v>
      </c>
      <c r="C20" s="290"/>
    </row>
    <row r="21" spans="1:12" ht="26.25" customHeight="1" x14ac:dyDescent="0.4">
      <c r="A21" s="187" t="s">
        <v>37</v>
      </c>
      <c r="B21" s="388" t="s">
        <v>11</v>
      </c>
      <c r="C21" s="388"/>
      <c r="D21" s="388"/>
      <c r="E21" s="388"/>
      <c r="F21" s="388"/>
      <c r="G21" s="388"/>
      <c r="H21" s="388"/>
      <c r="I21" s="313"/>
    </row>
    <row r="22" spans="1:12" ht="26.25" customHeight="1" x14ac:dyDescent="0.4">
      <c r="A22" s="187" t="s">
        <v>38</v>
      </c>
      <c r="B22" s="291" t="s">
        <v>12</v>
      </c>
      <c r="C22" s="290"/>
      <c r="D22" s="290"/>
      <c r="E22" s="290"/>
      <c r="F22" s="290"/>
      <c r="G22" s="290"/>
      <c r="H22" s="290"/>
      <c r="I22" s="290"/>
    </row>
    <row r="23" spans="1:12" ht="26.25" customHeight="1" x14ac:dyDescent="0.4">
      <c r="A23" s="187" t="s">
        <v>39</v>
      </c>
      <c r="B23" s="291"/>
      <c r="C23" s="290"/>
      <c r="D23" s="290"/>
      <c r="E23" s="290"/>
      <c r="F23" s="290"/>
      <c r="G23" s="290"/>
      <c r="H23" s="290"/>
      <c r="I23" s="290"/>
    </row>
    <row r="24" spans="1:12" ht="18.75" x14ac:dyDescent="0.3">
      <c r="A24" s="187"/>
      <c r="B24" s="189"/>
    </row>
    <row r="25" spans="1:12" ht="18.75" x14ac:dyDescent="0.3">
      <c r="B25" s="189"/>
    </row>
    <row r="26" spans="1:12" ht="18.75" x14ac:dyDescent="0.3">
      <c r="A26" s="185" t="s">
        <v>1</v>
      </c>
      <c r="B26" s="377"/>
      <c r="C26" s="377"/>
      <c r="D26" s="377"/>
      <c r="E26" s="377"/>
      <c r="F26" s="377"/>
      <c r="G26" s="377"/>
      <c r="H26" s="377"/>
    </row>
    <row r="27" spans="1:12" ht="26.25" customHeight="1" x14ac:dyDescent="0.4">
      <c r="A27" s="190" t="s">
        <v>4</v>
      </c>
      <c r="B27" s="407" t="s">
        <v>118</v>
      </c>
      <c r="C27" s="376"/>
    </row>
    <row r="28" spans="1:12" ht="26.25" customHeight="1" x14ac:dyDescent="0.4">
      <c r="A28" s="192" t="s">
        <v>40</v>
      </c>
      <c r="B28" s="408" t="s">
        <v>119</v>
      </c>
      <c r="C28" s="388"/>
    </row>
    <row r="29" spans="1:12" ht="27" customHeight="1" x14ac:dyDescent="0.4">
      <c r="A29" s="192" t="s">
        <v>6</v>
      </c>
      <c r="B29" s="288">
        <v>96.96</v>
      </c>
    </row>
    <row r="30" spans="1:12" s="8" customFormat="1" ht="27" customHeight="1" x14ac:dyDescent="0.4">
      <c r="A30" s="192" t="s">
        <v>41</v>
      </c>
      <c r="B30" s="287">
        <v>0</v>
      </c>
      <c r="C30" s="382" t="s">
        <v>42</v>
      </c>
      <c r="D30" s="383"/>
      <c r="E30" s="383"/>
      <c r="F30" s="383"/>
      <c r="G30" s="383"/>
      <c r="H30" s="384"/>
      <c r="I30" s="194"/>
      <c r="J30" s="194"/>
      <c r="K30" s="194"/>
      <c r="L30" s="194"/>
    </row>
    <row r="31" spans="1:12" s="8" customFormat="1" ht="19.5" customHeight="1" x14ac:dyDescent="0.3">
      <c r="A31" s="192" t="s">
        <v>43</v>
      </c>
      <c r="B31" s="191">
        <f>B29-B30</f>
        <v>96.96</v>
      </c>
      <c r="C31" s="195"/>
      <c r="D31" s="195"/>
      <c r="E31" s="195"/>
      <c r="F31" s="195"/>
      <c r="G31" s="195"/>
      <c r="H31" s="196"/>
      <c r="I31" s="194"/>
      <c r="J31" s="194"/>
      <c r="K31" s="194"/>
      <c r="L31" s="194"/>
    </row>
    <row r="32" spans="1:12" s="8" customFormat="1" ht="27" customHeight="1" x14ac:dyDescent="0.4">
      <c r="A32" s="192" t="s">
        <v>44</v>
      </c>
      <c r="B32" s="409">
        <v>199.16</v>
      </c>
      <c r="C32" s="385" t="s">
        <v>45</v>
      </c>
      <c r="D32" s="386"/>
      <c r="E32" s="386"/>
      <c r="F32" s="386"/>
      <c r="G32" s="386"/>
      <c r="H32" s="387"/>
      <c r="I32" s="194"/>
      <c r="J32" s="194"/>
      <c r="K32" s="194"/>
      <c r="L32" s="194"/>
    </row>
    <row r="33" spans="1:14" s="8" customFormat="1" ht="27" customHeight="1" x14ac:dyDescent="0.4">
      <c r="A33" s="192" t="s">
        <v>46</v>
      </c>
      <c r="B33" s="409">
        <v>205.09381999999999</v>
      </c>
      <c r="C33" s="385" t="s">
        <v>47</v>
      </c>
      <c r="D33" s="386"/>
      <c r="E33" s="386"/>
      <c r="F33" s="386"/>
      <c r="G33" s="386"/>
      <c r="H33" s="387"/>
      <c r="I33" s="194"/>
      <c r="J33" s="194"/>
      <c r="K33" s="194"/>
      <c r="L33" s="198"/>
      <c r="M33" s="198"/>
      <c r="N33" s="199"/>
    </row>
    <row r="34" spans="1:14" s="8" customFormat="1" ht="17.25" customHeight="1" x14ac:dyDescent="0.3">
      <c r="A34" s="192"/>
      <c r="B34" s="197"/>
      <c r="C34" s="200"/>
      <c r="D34" s="200"/>
      <c r="E34" s="200"/>
      <c r="F34" s="200"/>
      <c r="G34" s="200"/>
      <c r="H34" s="200"/>
      <c r="I34" s="194"/>
      <c r="J34" s="194"/>
      <c r="K34" s="194"/>
      <c r="L34" s="198"/>
      <c r="M34" s="198"/>
      <c r="N34" s="199"/>
    </row>
    <row r="35" spans="1:14" s="8" customFormat="1" ht="18.75" x14ac:dyDescent="0.3">
      <c r="A35" s="192" t="s">
        <v>48</v>
      </c>
      <c r="B35" s="201">
        <f>B32/B33</f>
        <v>0.9710677776639004</v>
      </c>
      <c r="C35" s="186" t="s">
        <v>49</v>
      </c>
      <c r="D35" s="186"/>
      <c r="E35" s="186"/>
      <c r="F35" s="186"/>
      <c r="G35" s="186"/>
      <c r="H35" s="186"/>
      <c r="I35" s="194"/>
      <c r="J35" s="194"/>
      <c r="K35" s="194"/>
      <c r="L35" s="198"/>
      <c r="M35" s="198"/>
      <c r="N35" s="199"/>
    </row>
    <row r="36" spans="1:14" s="8" customFormat="1" ht="19.5" customHeight="1" x14ac:dyDescent="0.3">
      <c r="A36" s="192"/>
      <c r="B36" s="191"/>
      <c r="H36" s="186"/>
      <c r="I36" s="194"/>
      <c r="J36" s="194"/>
      <c r="K36" s="194"/>
      <c r="L36" s="198"/>
      <c r="M36" s="198"/>
      <c r="N36" s="199"/>
    </row>
    <row r="37" spans="1:14" s="8" customFormat="1" ht="27" customHeight="1" x14ac:dyDescent="0.4">
      <c r="A37" s="202" t="s">
        <v>50</v>
      </c>
      <c r="B37" s="292">
        <v>50</v>
      </c>
      <c r="C37" s="186"/>
      <c r="D37" s="389" t="s">
        <v>51</v>
      </c>
      <c r="E37" s="390"/>
      <c r="F37" s="248" t="s">
        <v>52</v>
      </c>
      <c r="G37" s="249"/>
      <c r="J37" s="194"/>
      <c r="K37" s="194"/>
      <c r="L37" s="198"/>
      <c r="M37" s="198"/>
      <c r="N37" s="199"/>
    </row>
    <row r="38" spans="1:14" s="8" customFormat="1" ht="26.25" customHeight="1" x14ac:dyDescent="0.4">
      <c r="A38" s="203" t="s">
        <v>53</v>
      </c>
      <c r="B38" s="293">
        <v>1</v>
      </c>
      <c r="C38" s="205" t="s">
        <v>54</v>
      </c>
      <c r="D38" s="206" t="s">
        <v>55</v>
      </c>
      <c r="E38" s="238" t="s">
        <v>56</v>
      </c>
      <c r="F38" s="206" t="s">
        <v>55</v>
      </c>
      <c r="G38" s="207" t="s">
        <v>56</v>
      </c>
      <c r="J38" s="194"/>
      <c r="K38" s="194"/>
      <c r="L38" s="198"/>
      <c r="M38" s="198"/>
      <c r="N38" s="199"/>
    </row>
    <row r="39" spans="1:14" s="8" customFormat="1" ht="26.25" customHeight="1" x14ac:dyDescent="0.4">
      <c r="A39" s="203" t="s">
        <v>57</v>
      </c>
      <c r="B39" s="293">
        <v>1</v>
      </c>
      <c r="C39" s="208">
        <v>1</v>
      </c>
      <c r="D39" s="294">
        <v>13136607</v>
      </c>
      <c r="E39" s="252">
        <f>IF(ISBLANK(D39),"-",$D$49/$D$46*D39)</f>
        <v>14938059.36711883</v>
      </c>
      <c r="F39" s="294">
        <v>13074933</v>
      </c>
      <c r="G39" s="244">
        <f>IF(ISBLANK(F39),"-",$D$49/$F$46*F39)</f>
        <v>15045118.779638417</v>
      </c>
      <c r="J39" s="194"/>
      <c r="K39" s="194"/>
      <c r="L39" s="198"/>
      <c r="M39" s="198"/>
      <c r="N39" s="199"/>
    </row>
    <row r="40" spans="1:14" s="8" customFormat="1" ht="26.25" customHeight="1" x14ac:dyDescent="0.4">
      <c r="A40" s="203" t="s">
        <v>58</v>
      </c>
      <c r="B40" s="293">
        <v>1</v>
      </c>
      <c r="C40" s="204">
        <v>2</v>
      </c>
      <c r="D40" s="295">
        <v>13129440</v>
      </c>
      <c r="E40" s="253">
        <f>IF(ISBLANK(D40),"-",$D$49/$D$46*D40)</f>
        <v>14929909.540342087</v>
      </c>
      <c r="F40" s="295">
        <v>13074869</v>
      </c>
      <c r="G40" s="245">
        <f>IF(ISBLANK(F40),"-",$D$49/$F$46*F40)</f>
        <v>15045045.135849811</v>
      </c>
      <c r="J40" s="194"/>
      <c r="K40" s="194"/>
      <c r="L40" s="198"/>
      <c r="M40" s="198"/>
      <c r="N40" s="199"/>
    </row>
    <row r="41" spans="1:14" ht="26.25" customHeight="1" x14ac:dyDescent="0.4">
      <c r="A41" s="203" t="s">
        <v>59</v>
      </c>
      <c r="B41" s="293">
        <v>1</v>
      </c>
      <c r="C41" s="204">
        <v>3</v>
      </c>
      <c r="D41" s="295">
        <v>13131567</v>
      </c>
      <c r="E41" s="253">
        <f>IF(ISBLANK(D41),"-",$D$49/$D$46*D41)</f>
        <v>14932328.220620325</v>
      </c>
      <c r="F41" s="295">
        <v>13073809</v>
      </c>
      <c r="G41" s="245">
        <f>IF(ISBLANK(F41),"-",$D$49/$F$46*F41)</f>
        <v>15043825.410601014</v>
      </c>
      <c r="L41" s="198"/>
      <c r="M41" s="198"/>
      <c r="N41" s="209"/>
    </row>
    <row r="42" spans="1:14" ht="26.25" customHeight="1" x14ac:dyDescent="0.4">
      <c r="A42" s="203" t="s">
        <v>60</v>
      </c>
      <c r="B42" s="293">
        <v>1</v>
      </c>
      <c r="C42" s="210">
        <v>4</v>
      </c>
      <c r="D42" s="296"/>
      <c r="E42" s="254" t="str">
        <f>IF(ISBLANK(D42),"-",$D$49/$D$46*D42)</f>
        <v>-</v>
      </c>
      <c r="F42" s="296"/>
      <c r="G42" s="246" t="str">
        <f>IF(ISBLANK(F42),"-",$D$49/$F$46*F42)</f>
        <v>-</v>
      </c>
      <c r="L42" s="198"/>
      <c r="M42" s="198"/>
      <c r="N42" s="209"/>
    </row>
    <row r="43" spans="1:14" ht="27" customHeight="1" x14ac:dyDescent="0.4">
      <c r="A43" s="203" t="s">
        <v>61</v>
      </c>
      <c r="B43" s="293">
        <v>1</v>
      </c>
      <c r="C43" s="211" t="s">
        <v>62</v>
      </c>
      <c r="D43" s="273">
        <f>AVERAGE(D39:D42)</f>
        <v>13132538</v>
      </c>
      <c r="E43" s="234">
        <f>AVERAGE(E39:E42)</f>
        <v>14933432.376027079</v>
      </c>
      <c r="F43" s="212">
        <f>AVERAGE(F39:F42)</f>
        <v>13074537</v>
      </c>
      <c r="G43" s="213">
        <f>AVERAGE(G39:G42)</f>
        <v>15044663.108696414</v>
      </c>
    </row>
    <row r="44" spans="1:14" ht="26.25" customHeight="1" x14ac:dyDescent="0.4">
      <c r="A44" s="203" t="s">
        <v>63</v>
      </c>
      <c r="B44" s="288">
        <v>1</v>
      </c>
      <c r="C44" s="274" t="s">
        <v>64</v>
      </c>
      <c r="D44" s="298">
        <v>9.34</v>
      </c>
      <c r="E44" s="209"/>
      <c r="F44" s="297">
        <v>9.23</v>
      </c>
      <c r="G44" s="250"/>
    </row>
    <row r="45" spans="1:14" ht="26.25" customHeight="1" x14ac:dyDescent="0.4">
      <c r="A45" s="203" t="s">
        <v>65</v>
      </c>
      <c r="B45" s="288">
        <v>1</v>
      </c>
      <c r="C45" s="275" t="s">
        <v>66</v>
      </c>
      <c r="D45" s="276">
        <f>D44*$B$35</f>
        <v>9.0697730433808292</v>
      </c>
      <c r="E45" s="215"/>
      <c r="F45" s="214">
        <f>F44*$B$35</f>
        <v>8.9629555878378007</v>
      </c>
      <c r="G45" s="217"/>
    </row>
    <row r="46" spans="1:14" ht="19.5" customHeight="1" x14ac:dyDescent="0.3">
      <c r="A46" s="203" t="s">
        <v>67</v>
      </c>
      <c r="B46" s="272">
        <f>(B45/B44)*(B43/B42)*(B41/B40)*(B39/B38)*B37</f>
        <v>50</v>
      </c>
      <c r="C46" s="275" t="s">
        <v>68</v>
      </c>
      <c r="D46" s="277">
        <f>D45*$B$31/100</f>
        <v>8.7940519428620512</v>
      </c>
      <c r="E46" s="217"/>
      <c r="F46" s="216">
        <f>F45*$B$31/100</f>
        <v>8.6904817379675308</v>
      </c>
      <c r="G46" s="217"/>
    </row>
    <row r="47" spans="1:14" ht="19.5" customHeight="1" x14ac:dyDescent="0.3">
      <c r="A47" s="378" t="s">
        <v>69</v>
      </c>
      <c r="B47" s="379"/>
      <c r="C47" s="275" t="s">
        <v>70</v>
      </c>
      <c r="D47" s="276">
        <f>D46/$B$46</f>
        <v>0.17588103885724102</v>
      </c>
      <c r="E47" s="217"/>
      <c r="F47" s="218">
        <f>F46/$B$46</f>
        <v>0.17380963475935063</v>
      </c>
      <c r="G47" s="217"/>
    </row>
    <row r="48" spans="1:14" ht="27" customHeight="1" x14ac:dyDescent="0.4">
      <c r="A48" s="380"/>
      <c r="B48" s="381"/>
      <c r="C48" s="275" t="s">
        <v>71</v>
      </c>
      <c r="D48" s="299">
        <v>0.2</v>
      </c>
      <c r="E48" s="250"/>
      <c r="F48" s="250"/>
      <c r="G48" s="250"/>
    </row>
    <row r="49" spans="1:12" ht="18.75" x14ac:dyDescent="0.3">
      <c r="C49" s="275" t="s">
        <v>72</v>
      </c>
      <c r="D49" s="277">
        <f>D48*$B$46</f>
        <v>10</v>
      </c>
      <c r="E49" s="217"/>
      <c r="F49" s="217"/>
      <c r="G49" s="217"/>
    </row>
    <row r="50" spans="1:12" ht="19.5" customHeight="1" x14ac:dyDescent="0.3">
      <c r="C50" s="278" t="s">
        <v>73</v>
      </c>
      <c r="D50" s="279">
        <f>D49/B35</f>
        <v>10.297942357903192</v>
      </c>
      <c r="E50" s="236"/>
      <c r="F50" s="236"/>
      <c r="G50" s="236"/>
    </row>
    <row r="51" spans="1:12" ht="18.75" x14ac:dyDescent="0.3">
      <c r="C51" s="280" t="s">
        <v>74</v>
      </c>
      <c r="D51" s="281">
        <f>AVERAGE(E39:E42,G39:G42)</f>
        <v>14989047.742361749</v>
      </c>
      <c r="E51" s="235"/>
      <c r="F51" s="235"/>
      <c r="G51" s="235"/>
    </row>
    <row r="52" spans="1:12" ht="18.75" x14ac:dyDescent="0.3">
      <c r="C52" s="219" t="s">
        <v>75</v>
      </c>
      <c r="D52" s="222">
        <f>STDEV(E39:E42,G39:G42)/D51</f>
        <v>4.0684904192457008E-3</v>
      </c>
      <c r="E52" s="215"/>
      <c r="F52" s="215"/>
      <c r="G52" s="215"/>
    </row>
    <row r="53" spans="1:12" ht="19.5" customHeight="1" x14ac:dyDescent="0.3">
      <c r="C53" s="220" t="s">
        <v>20</v>
      </c>
      <c r="D53" s="223">
        <f>COUNT(E39:E42,G39:G42)</f>
        <v>6</v>
      </c>
      <c r="E53" s="215"/>
      <c r="F53" s="215"/>
      <c r="G53" s="215"/>
    </row>
    <row r="55" spans="1:12" ht="18.75" x14ac:dyDescent="0.3">
      <c r="A55" s="185" t="s">
        <v>1</v>
      </c>
      <c r="B55" s="224" t="s">
        <v>76</v>
      </c>
    </row>
    <row r="56" spans="1:12" ht="18.75" x14ac:dyDescent="0.3">
      <c r="A56" s="186" t="s">
        <v>77</v>
      </c>
      <c r="B56" s="188" t="str">
        <f>B21</f>
        <v>Each 5 mL reconstituted suspension contains Amoxicillin Trihydrate B.P equivalent to  equivalent to  Amoxicillin 200 mg  and Diluted Potassium  Clavulanate B.P equivalent to Clavulanic Acid 28.5 mg</v>
      </c>
    </row>
    <row r="57" spans="1:12" ht="26.25" customHeight="1" x14ac:dyDescent="0.4">
      <c r="A57" s="283" t="s">
        <v>78</v>
      </c>
      <c r="B57" s="300">
        <v>5</v>
      </c>
      <c r="C57" s="263" t="s">
        <v>79</v>
      </c>
      <c r="D57" s="301">
        <v>28.5</v>
      </c>
      <c r="E57" s="263" t="str">
        <f>B20</f>
        <v>Amoxicillin Trihydrate &amp; Clavulanate Potassium</v>
      </c>
    </row>
    <row r="58" spans="1:12" ht="18.75" x14ac:dyDescent="0.3">
      <c r="A58" s="188" t="s">
        <v>80</v>
      </c>
      <c r="B58" s="310">
        <f>RD!C39</f>
        <v>1.0606667813748807</v>
      </c>
    </row>
    <row r="59" spans="1:12" s="78" customFormat="1" ht="18.75" x14ac:dyDescent="0.3">
      <c r="A59" s="261" t="s">
        <v>81</v>
      </c>
      <c r="B59" s="262">
        <f>B57</f>
        <v>5</v>
      </c>
      <c r="C59" s="263" t="s">
        <v>82</v>
      </c>
      <c r="D59" s="284">
        <f>B58*B57</f>
        <v>5.3033339068744034</v>
      </c>
    </row>
    <row r="60" spans="1:12" ht="19.5" customHeight="1" x14ac:dyDescent="0.25"/>
    <row r="61" spans="1:12" s="8" customFormat="1" ht="27" customHeight="1" x14ac:dyDescent="0.4">
      <c r="A61" s="202" t="s">
        <v>83</v>
      </c>
      <c r="B61" s="292">
        <v>100</v>
      </c>
      <c r="C61" s="186"/>
      <c r="D61" s="226" t="s">
        <v>84</v>
      </c>
      <c r="E61" s="225" t="s">
        <v>85</v>
      </c>
      <c r="F61" s="225" t="s">
        <v>55</v>
      </c>
      <c r="G61" s="225" t="s">
        <v>86</v>
      </c>
      <c r="H61" s="205" t="s">
        <v>87</v>
      </c>
      <c r="L61" s="194"/>
    </row>
    <row r="62" spans="1:12" s="8" customFormat="1" ht="24" customHeight="1" x14ac:dyDescent="0.4">
      <c r="A62" s="203" t="s">
        <v>88</v>
      </c>
      <c r="B62" s="293">
        <v>1</v>
      </c>
      <c r="C62" s="396" t="s">
        <v>89</v>
      </c>
      <c r="D62" s="393">
        <v>12.260540000000001</v>
      </c>
      <c r="E62" s="256">
        <v>1</v>
      </c>
      <c r="F62" s="302">
        <v>5876687</v>
      </c>
      <c r="G62" s="268">
        <f>IF(ISBLANK(F62),"-",(F62/$D$51*$D$48*$B$70)*$D$59/$D$62)</f>
        <v>33.917816506977218</v>
      </c>
      <c r="H62" s="265">
        <f t="shared" ref="H62:H73" si="0">IF(ISBLANK(F62),"-",G62/$D$57)</f>
        <v>1.1900988248062181</v>
      </c>
      <c r="L62" s="194"/>
    </row>
    <row r="63" spans="1:12" s="8" customFormat="1" ht="26.25" customHeight="1" x14ac:dyDescent="0.4">
      <c r="A63" s="203" t="s">
        <v>90</v>
      </c>
      <c r="B63" s="293">
        <v>10</v>
      </c>
      <c r="C63" s="397"/>
      <c r="D63" s="394"/>
      <c r="E63" s="257">
        <v>2</v>
      </c>
      <c r="F63" s="295">
        <v>5880045</v>
      </c>
      <c r="G63" s="269">
        <f>IF(ISBLANK(F63),"-",(F63/$D$51*$D$48*$B$70)*$D$59/$D$62)</f>
        <v>33.937197499674362</v>
      </c>
      <c r="H63" s="266">
        <f t="shared" si="0"/>
        <v>1.1907788596376969</v>
      </c>
      <c r="L63" s="194"/>
    </row>
    <row r="64" spans="1:12" s="8" customFormat="1" ht="24.75" customHeight="1" x14ac:dyDescent="0.4">
      <c r="A64" s="203" t="s">
        <v>91</v>
      </c>
      <c r="B64" s="293">
        <v>1</v>
      </c>
      <c r="C64" s="397"/>
      <c r="D64" s="394"/>
      <c r="E64" s="257">
        <v>3</v>
      </c>
      <c r="F64" s="295">
        <v>5879935</v>
      </c>
      <c r="G64" s="269">
        <f>IF(ISBLANK(F64),"-",(F64/$D$51*$D$48*$B$70)*$D$59/$D$62)</f>
        <v>33.936562624988035</v>
      </c>
      <c r="H64" s="266">
        <f t="shared" si="0"/>
        <v>1.1907565833329135</v>
      </c>
      <c r="L64" s="194"/>
    </row>
    <row r="65" spans="1:11" ht="27" customHeight="1" x14ac:dyDescent="0.4">
      <c r="A65" s="203" t="s">
        <v>92</v>
      </c>
      <c r="B65" s="293">
        <v>1</v>
      </c>
      <c r="C65" s="398"/>
      <c r="D65" s="395"/>
      <c r="E65" s="258">
        <v>4</v>
      </c>
      <c r="F65" s="303"/>
      <c r="G65" s="269" t="str">
        <f>IF(ISBLANK(F65),"-",(F65/$D$51*$D$48*$B$70)*$D$59/$D$62)</f>
        <v>-</v>
      </c>
      <c r="H65" s="266" t="str">
        <f t="shared" si="0"/>
        <v>-</v>
      </c>
    </row>
    <row r="66" spans="1:11" ht="24.75" customHeight="1" x14ac:dyDescent="0.4">
      <c r="A66" s="203" t="s">
        <v>93</v>
      </c>
      <c r="B66" s="293">
        <v>1</v>
      </c>
      <c r="C66" s="396" t="s">
        <v>94</v>
      </c>
      <c r="D66" s="393">
        <v>12.29124</v>
      </c>
      <c r="E66" s="227">
        <v>1</v>
      </c>
      <c r="F66" s="295">
        <v>5842675</v>
      </c>
      <c r="G66" s="268">
        <f>IF(ISBLANK(F66),"-",(F66/$D$51*$D$48*$B$70)*$D$59/$D$66)</f>
        <v>33.637286564314628</v>
      </c>
      <c r="H66" s="265">
        <f t="shared" si="0"/>
        <v>1.1802556689233203</v>
      </c>
    </row>
    <row r="67" spans="1:11" ht="23.25" customHeight="1" x14ac:dyDescent="0.4">
      <c r="A67" s="203" t="s">
        <v>95</v>
      </c>
      <c r="B67" s="293">
        <v>1</v>
      </c>
      <c r="C67" s="397"/>
      <c r="D67" s="394"/>
      <c r="E67" s="228">
        <v>2</v>
      </c>
      <c r="F67" s="295">
        <v>5842320</v>
      </c>
      <c r="G67" s="269">
        <f>IF(ISBLANK(F67),"-",(F67/$D$51*$D$48*$B$70)*$D$59/$D$66)</f>
        <v>33.63524276815442</v>
      </c>
      <c r="H67" s="266">
        <f t="shared" si="0"/>
        <v>1.180183956777348</v>
      </c>
    </row>
    <row r="68" spans="1:11" ht="24.75" customHeight="1" x14ac:dyDescent="0.4">
      <c r="A68" s="203" t="s">
        <v>96</v>
      </c>
      <c r="B68" s="293">
        <v>1</v>
      </c>
      <c r="C68" s="397"/>
      <c r="D68" s="394"/>
      <c r="E68" s="228">
        <v>3</v>
      </c>
      <c r="F68" s="295">
        <v>5846930</v>
      </c>
      <c r="G68" s="269">
        <f>IF(ISBLANK(F68),"-",(F68/$D$51*$D$48*$B$70)*$D$59/$D$66)</f>
        <v>33.661783332375691</v>
      </c>
      <c r="H68" s="266">
        <f t="shared" si="0"/>
        <v>1.1811152046447611</v>
      </c>
    </row>
    <row r="69" spans="1:11" ht="27" customHeight="1" x14ac:dyDescent="0.4">
      <c r="A69" s="203" t="s">
        <v>97</v>
      </c>
      <c r="B69" s="293">
        <v>1</v>
      </c>
      <c r="C69" s="398"/>
      <c r="D69" s="395"/>
      <c r="E69" s="229">
        <v>4</v>
      </c>
      <c r="F69" s="303"/>
      <c r="G69" s="270" t="str">
        <f>IF(ISBLANK(F69),"-",(F69/$D$51*$D$48*$B$70)*$D$59/$D$66)</f>
        <v>-</v>
      </c>
      <c r="H69" s="267" t="str">
        <f t="shared" si="0"/>
        <v>-</v>
      </c>
    </row>
    <row r="70" spans="1:11" ht="23.25" customHeight="1" x14ac:dyDescent="0.4">
      <c r="A70" s="203" t="s">
        <v>98</v>
      </c>
      <c r="B70" s="271">
        <f>(B69/B68)*(B67/B66)*(B65/B64)*(B63/B62)*B61</f>
        <v>1000</v>
      </c>
      <c r="C70" s="396" t="s">
        <v>99</v>
      </c>
      <c r="D70" s="393">
        <v>12.16581</v>
      </c>
      <c r="E70" s="227">
        <v>1</v>
      </c>
      <c r="F70" s="302">
        <v>5651758</v>
      </c>
      <c r="G70" s="268">
        <f>IF(ISBLANK(F70),"-",(F70/$D$51*$D$48*$B$70)*$D$59/$D$70)</f>
        <v>32.873614107869713</v>
      </c>
      <c r="H70" s="266">
        <f t="shared" si="0"/>
        <v>1.1534601441357795</v>
      </c>
    </row>
    <row r="71" spans="1:11" ht="22.5" customHeight="1" x14ac:dyDescent="0.4">
      <c r="A71" s="282" t="s">
        <v>100</v>
      </c>
      <c r="B71" s="304">
        <f>(D48*B70)/D57*D59</f>
        <v>37.216378293855463</v>
      </c>
      <c r="C71" s="397"/>
      <c r="D71" s="394"/>
      <c r="E71" s="228">
        <v>2</v>
      </c>
      <c r="F71" s="295">
        <v>5660380</v>
      </c>
      <c r="G71" s="269">
        <f>IF(ISBLANK(F71),"-",(F71/$D$51*$D$48*$B$70)*$D$59/$D$70)</f>
        <v>32.923764220602436</v>
      </c>
      <c r="H71" s="266">
        <f t="shared" si="0"/>
        <v>1.1552197972141205</v>
      </c>
    </row>
    <row r="72" spans="1:11" ht="23.25" customHeight="1" x14ac:dyDescent="0.4">
      <c r="A72" s="378" t="s">
        <v>69</v>
      </c>
      <c r="B72" s="391"/>
      <c r="C72" s="397"/>
      <c r="D72" s="394"/>
      <c r="E72" s="228">
        <v>3</v>
      </c>
      <c r="F72" s="295">
        <v>5660967</v>
      </c>
      <c r="G72" s="269">
        <f>IF(ISBLANK(F72),"-",(F72/$D$51*$D$48*$B$70)*$D$59/$D$70)</f>
        <v>32.927178523104651</v>
      </c>
      <c r="H72" s="266">
        <f t="shared" si="0"/>
        <v>1.1553395973019176</v>
      </c>
    </row>
    <row r="73" spans="1:11" ht="23.25" customHeight="1" x14ac:dyDescent="0.4">
      <c r="A73" s="380"/>
      <c r="B73" s="392"/>
      <c r="C73" s="399"/>
      <c r="D73" s="395"/>
      <c r="E73" s="229">
        <v>4</v>
      </c>
      <c r="F73" s="303"/>
      <c r="G73" s="270" t="str">
        <f>IF(ISBLANK(F73),"-",(F73/$D$51*$D$48*$B$70)*$D$59/$D$70)</f>
        <v>-</v>
      </c>
      <c r="H73" s="267" t="str">
        <f t="shared" si="0"/>
        <v>-</v>
      </c>
    </row>
    <row r="74" spans="1:11" ht="26.25" customHeight="1" x14ac:dyDescent="0.4">
      <c r="A74" s="230"/>
      <c r="B74" s="230"/>
      <c r="C74" s="230"/>
      <c r="D74" s="230"/>
      <c r="E74" s="230"/>
      <c r="F74" s="231"/>
      <c r="G74" s="221" t="s">
        <v>62</v>
      </c>
      <c r="H74" s="305">
        <f>AVERAGE(H62:H73)</f>
        <v>1.1752454040860085</v>
      </c>
    </row>
    <row r="75" spans="1:11" ht="26.25" customHeight="1" x14ac:dyDescent="0.4">
      <c r="C75" s="230"/>
      <c r="D75" s="230"/>
      <c r="E75" s="230"/>
      <c r="F75" s="231"/>
      <c r="G75" s="219" t="s">
        <v>75</v>
      </c>
      <c r="H75" s="306">
        <f>STDEV(H62:H73)/H74</f>
        <v>1.3648433718743129E-2</v>
      </c>
    </row>
    <row r="76" spans="1:11" ht="27" customHeight="1" x14ac:dyDescent="0.4">
      <c r="A76" s="230"/>
      <c r="B76" s="230"/>
      <c r="C76" s="231"/>
      <c r="D76" s="232"/>
      <c r="E76" s="232"/>
      <c r="F76" s="231"/>
      <c r="G76" s="220" t="s">
        <v>20</v>
      </c>
      <c r="H76" s="307">
        <f>COUNT(H62:H73)</f>
        <v>9</v>
      </c>
    </row>
    <row r="77" spans="1:11" ht="18.75" x14ac:dyDescent="0.3">
      <c r="A77" s="230"/>
      <c r="B77" s="230"/>
      <c r="C77" s="231"/>
      <c r="D77" s="232"/>
      <c r="E77" s="232"/>
      <c r="F77" s="232"/>
      <c r="G77" s="232"/>
      <c r="H77" s="231"/>
      <c r="I77" s="233"/>
      <c r="J77" s="237"/>
      <c r="K77" s="251"/>
    </row>
    <row r="78" spans="1:11" ht="26.25" customHeight="1" x14ac:dyDescent="0.4">
      <c r="A78" s="190" t="s">
        <v>101</v>
      </c>
      <c r="B78" s="308" t="s">
        <v>102</v>
      </c>
      <c r="C78" s="377" t="str">
        <f>B20</f>
        <v>Amoxicillin Trihydrate &amp; Clavulanate Potassium</v>
      </c>
      <c r="D78" s="377"/>
      <c r="E78" s="255" t="s">
        <v>103</v>
      </c>
      <c r="F78" s="255"/>
      <c r="G78" s="309">
        <f>H74</f>
        <v>1.1752454040860085</v>
      </c>
      <c r="H78" s="231"/>
      <c r="I78" s="233"/>
      <c r="J78" s="237"/>
      <c r="K78" s="251"/>
    </row>
    <row r="79" spans="1:11" ht="19.5" customHeight="1" x14ac:dyDescent="0.3">
      <c r="A79" s="241"/>
      <c r="B79" s="242"/>
      <c r="C79" s="243"/>
      <c r="D79" s="243"/>
      <c r="E79" s="242"/>
      <c r="F79" s="242"/>
      <c r="G79" s="242"/>
      <c r="H79" s="242"/>
    </row>
    <row r="80" spans="1:11" ht="18.75" x14ac:dyDescent="0.3">
      <c r="A80" s="185" t="s">
        <v>1</v>
      </c>
      <c r="B80" s="377" t="s">
        <v>104</v>
      </c>
      <c r="C80" s="377"/>
      <c r="D80" s="377"/>
      <c r="E80" s="377"/>
      <c r="F80" s="377"/>
      <c r="G80" s="377"/>
      <c r="H80" s="377"/>
    </row>
    <row r="81" spans="1:8" ht="26.25" customHeight="1" x14ac:dyDescent="0.4">
      <c r="A81" s="190" t="s">
        <v>4</v>
      </c>
      <c r="B81" s="407" t="s">
        <v>118</v>
      </c>
      <c r="C81" s="376"/>
    </row>
    <row r="82" spans="1:8" ht="26.25" customHeight="1" x14ac:dyDescent="0.4">
      <c r="A82" s="192" t="s">
        <v>40</v>
      </c>
      <c r="B82" s="408" t="s">
        <v>119</v>
      </c>
      <c r="C82" s="388"/>
    </row>
    <row r="83" spans="1:8" ht="27" customHeight="1" x14ac:dyDescent="0.4">
      <c r="A83" s="192" t="s">
        <v>6</v>
      </c>
      <c r="B83" s="288">
        <v>96.96</v>
      </c>
    </row>
    <row r="84" spans="1:8" ht="27" customHeight="1" x14ac:dyDescent="0.4">
      <c r="A84" s="192" t="s">
        <v>41</v>
      </c>
      <c r="B84" s="287">
        <v>0</v>
      </c>
      <c r="C84" s="382" t="s">
        <v>42</v>
      </c>
      <c r="D84" s="383"/>
      <c r="E84" s="383"/>
      <c r="F84" s="383"/>
      <c r="G84" s="383"/>
      <c r="H84" s="384"/>
    </row>
    <row r="85" spans="1:8" ht="19.5" customHeight="1" x14ac:dyDescent="0.3">
      <c r="A85" s="192" t="s">
        <v>43</v>
      </c>
      <c r="B85" s="191">
        <f>B83-B84</f>
        <v>96.96</v>
      </c>
      <c r="C85" s="195"/>
      <c r="D85" s="195"/>
      <c r="E85" s="195"/>
      <c r="F85" s="195"/>
      <c r="G85" s="195"/>
      <c r="H85" s="196"/>
    </row>
    <row r="86" spans="1:8" ht="27" customHeight="1" x14ac:dyDescent="0.4">
      <c r="A86" s="192" t="s">
        <v>44</v>
      </c>
      <c r="B86" s="409">
        <v>199.16</v>
      </c>
      <c r="C86" s="385" t="s">
        <v>45</v>
      </c>
      <c r="D86" s="386"/>
      <c r="E86" s="386"/>
      <c r="F86" s="386"/>
      <c r="G86" s="386"/>
      <c r="H86" s="387"/>
    </row>
    <row r="87" spans="1:8" ht="27" customHeight="1" x14ac:dyDescent="0.4">
      <c r="A87" s="192" t="s">
        <v>46</v>
      </c>
      <c r="B87" s="409">
        <v>205.09381999999999</v>
      </c>
      <c r="C87" s="385" t="s">
        <v>47</v>
      </c>
      <c r="D87" s="386"/>
      <c r="E87" s="386"/>
      <c r="F87" s="386"/>
      <c r="G87" s="386"/>
      <c r="H87" s="387"/>
    </row>
    <row r="88" spans="1:8" ht="18.75" x14ac:dyDescent="0.3">
      <c r="A88" s="192"/>
      <c r="B88" s="197"/>
      <c r="C88" s="200"/>
      <c r="D88" s="200"/>
      <c r="E88" s="200"/>
      <c r="F88" s="200"/>
      <c r="G88" s="200"/>
      <c r="H88" s="200"/>
    </row>
    <row r="89" spans="1:8" ht="18.75" x14ac:dyDescent="0.3">
      <c r="A89" s="192" t="s">
        <v>48</v>
      </c>
      <c r="B89" s="201">
        <f>B86/B87</f>
        <v>0.9710677776639004</v>
      </c>
      <c r="C89" s="186" t="s">
        <v>49</v>
      </c>
    </row>
    <row r="90" spans="1:8" ht="19.5" customHeight="1" x14ac:dyDescent="0.3">
      <c r="A90" s="192"/>
      <c r="B90" s="191"/>
      <c r="C90" s="193"/>
      <c r="D90" s="193"/>
      <c r="E90" s="193"/>
      <c r="F90" s="193"/>
      <c r="G90" s="193"/>
    </row>
    <row r="91" spans="1:8" ht="27" customHeight="1" x14ac:dyDescent="0.4">
      <c r="A91" s="202" t="s">
        <v>50</v>
      </c>
      <c r="B91" s="292">
        <v>50</v>
      </c>
      <c r="D91" s="389" t="s">
        <v>51</v>
      </c>
      <c r="E91" s="400"/>
      <c r="F91" s="248" t="s">
        <v>52</v>
      </c>
      <c r="G91" s="249"/>
      <c r="H91" s="193"/>
    </row>
    <row r="92" spans="1:8" ht="26.25" customHeight="1" x14ac:dyDescent="0.4">
      <c r="A92" s="203" t="s">
        <v>53</v>
      </c>
      <c r="B92" s="293">
        <v>1</v>
      </c>
      <c r="C92" s="205" t="s">
        <v>54</v>
      </c>
      <c r="D92" s="206" t="s">
        <v>55</v>
      </c>
      <c r="E92" s="207" t="s">
        <v>56</v>
      </c>
      <c r="F92" s="206" t="s">
        <v>55</v>
      </c>
      <c r="G92" s="207" t="s">
        <v>56</v>
      </c>
      <c r="H92" s="193"/>
    </row>
    <row r="93" spans="1:8" ht="26.25" customHeight="1" x14ac:dyDescent="0.4">
      <c r="A93" s="203" t="s">
        <v>57</v>
      </c>
      <c r="B93" s="293">
        <v>1</v>
      </c>
      <c r="C93" s="208">
        <v>1</v>
      </c>
      <c r="D93" s="365">
        <v>13136607</v>
      </c>
      <c r="E93" s="244">
        <f>IF(ISBLANK(D93),"-",$D$103/$D$100*D93)</f>
        <v>14938059.36711883</v>
      </c>
      <c r="F93" s="365">
        <v>13074933</v>
      </c>
      <c r="G93" s="244">
        <f>IF(ISBLANK(F93),"-",$D$103/$F$100*F93)</f>
        <v>15045118.779638417</v>
      </c>
      <c r="H93" s="193"/>
    </row>
    <row r="94" spans="1:8" ht="26.25" customHeight="1" x14ac:dyDescent="0.4">
      <c r="A94" s="203" t="s">
        <v>58</v>
      </c>
      <c r="B94" s="293">
        <v>1</v>
      </c>
      <c r="C94" s="204">
        <v>2</v>
      </c>
      <c r="D94" s="366">
        <v>13129440</v>
      </c>
      <c r="E94" s="245">
        <f>IF(ISBLANK(D94),"-",$D$103/$D$100*D94)</f>
        <v>14929909.540342087</v>
      </c>
      <c r="F94" s="366">
        <v>13074869</v>
      </c>
      <c r="G94" s="245">
        <f>IF(ISBLANK(F94),"-",$D$103/$F$100*F94)</f>
        <v>15045045.135849811</v>
      </c>
      <c r="H94" s="193"/>
    </row>
    <row r="95" spans="1:8" ht="26.25" customHeight="1" x14ac:dyDescent="0.4">
      <c r="A95" s="203" t="s">
        <v>59</v>
      </c>
      <c r="B95" s="293">
        <v>1</v>
      </c>
      <c r="C95" s="204">
        <v>3</v>
      </c>
      <c r="D95" s="366">
        <v>13131567</v>
      </c>
      <c r="E95" s="245">
        <f>IF(ISBLANK(D95),"-",$D$103/$D$100*D95)</f>
        <v>14932328.220620325</v>
      </c>
      <c r="F95" s="366">
        <v>13073809</v>
      </c>
      <c r="G95" s="245">
        <f>IF(ISBLANK(F95),"-",$D$103/$F$100*F95)</f>
        <v>15043825.410601014</v>
      </c>
    </row>
    <row r="96" spans="1:8" ht="26.25" customHeight="1" x14ac:dyDescent="0.4">
      <c r="A96" s="203" t="s">
        <v>60</v>
      </c>
      <c r="B96" s="293">
        <v>1</v>
      </c>
      <c r="C96" s="210">
        <v>4</v>
      </c>
      <c r="D96" s="296"/>
      <c r="E96" s="246" t="str">
        <f>IF(ISBLANK(D96),"-",$D$103/$D$100*D96)</f>
        <v>-</v>
      </c>
      <c r="F96" s="296"/>
      <c r="G96" s="246" t="str">
        <f>IF(ISBLANK(F96),"-",$D$103/$F$100*F96)</f>
        <v>-</v>
      </c>
    </row>
    <row r="97" spans="1:7" ht="27" customHeight="1" x14ac:dyDescent="0.4">
      <c r="A97" s="203" t="s">
        <v>61</v>
      </c>
      <c r="B97" s="293">
        <v>1</v>
      </c>
      <c r="C97" s="211" t="s">
        <v>62</v>
      </c>
      <c r="D97" s="212">
        <f>AVERAGE(D93:D96)</f>
        <v>13132538</v>
      </c>
      <c r="E97" s="213">
        <f>AVERAGE(E93:E96)</f>
        <v>14933432.376027079</v>
      </c>
      <c r="F97" s="212">
        <f>AVERAGE(F93:F96)</f>
        <v>13074537</v>
      </c>
      <c r="G97" s="213">
        <f>AVERAGE(G93:G96)</f>
        <v>15044663.108696414</v>
      </c>
    </row>
    <row r="98" spans="1:7" ht="26.25" customHeight="1" x14ac:dyDescent="0.4">
      <c r="A98" s="203" t="s">
        <v>63</v>
      </c>
      <c r="B98" s="288">
        <v>1</v>
      </c>
      <c r="C98" s="274" t="s">
        <v>64</v>
      </c>
      <c r="D98" s="298">
        <v>9.34</v>
      </c>
      <c r="E98" s="209"/>
      <c r="F98" s="297">
        <v>9.23</v>
      </c>
      <c r="G98" s="250"/>
    </row>
    <row r="99" spans="1:7" ht="26.25" customHeight="1" x14ac:dyDescent="0.4">
      <c r="A99" s="203" t="s">
        <v>65</v>
      </c>
      <c r="B99" s="288">
        <v>1</v>
      </c>
      <c r="C99" s="275" t="s">
        <v>66</v>
      </c>
      <c r="D99" s="276">
        <f>D98*$B$89</f>
        <v>9.0697730433808292</v>
      </c>
      <c r="E99" s="215"/>
      <c r="F99" s="214">
        <f>F98*$B$89</f>
        <v>8.9629555878378007</v>
      </c>
      <c r="G99" s="217"/>
    </row>
    <row r="100" spans="1:7" ht="19.5" customHeight="1" x14ac:dyDescent="0.3">
      <c r="A100" s="203" t="s">
        <v>67</v>
      </c>
      <c r="B100" s="272">
        <f>(B99/B98)*(B97/B96)*(B95/B94)*(B93/B92)*B91</f>
        <v>50</v>
      </c>
      <c r="C100" s="275" t="s">
        <v>68</v>
      </c>
      <c r="D100" s="277">
        <f>D99*$B$85/100</f>
        <v>8.7940519428620512</v>
      </c>
      <c r="E100" s="217"/>
      <c r="F100" s="216">
        <f>F99*$B$85/100</f>
        <v>8.6904817379675308</v>
      </c>
      <c r="G100" s="217"/>
    </row>
    <row r="101" spans="1:7" ht="19.5" customHeight="1" x14ac:dyDescent="0.3">
      <c r="A101" s="378" t="s">
        <v>69</v>
      </c>
      <c r="B101" s="379"/>
      <c r="C101" s="275" t="s">
        <v>70</v>
      </c>
      <c r="D101" s="276">
        <f>D100/$B$100</f>
        <v>0.17588103885724102</v>
      </c>
      <c r="E101" s="217"/>
      <c r="F101" s="218">
        <f>F100/$B$100</f>
        <v>0.17380963475935063</v>
      </c>
      <c r="G101" s="217"/>
    </row>
    <row r="102" spans="1:7" ht="27" customHeight="1" x14ac:dyDescent="0.4">
      <c r="A102" s="380"/>
      <c r="B102" s="381"/>
      <c r="C102" s="275" t="s">
        <v>71</v>
      </c>
      <c r="D102" s="299">
        <v>0.2</v>
      </c>
      <c r="E102" s="250"/>
      <c r="F102" s="250"/>
      <c r="G102" s="250"/>
    </row>
    <row r="103" spans="1:7" ht="18.75" x14ac:dyDescent="0.3">
      <c r="C103" s="275" t="s">
        <v>72</v>
      </c>
      <c r="D103" s="277">
        <f>D102*$B$100</f>
        <v>10</v>
      </c>
      <c r="E103" s="217"/>
      <c r="F103" s="217"/>
      <c r="G103" s="217"/>
    </row>
    <row r="104" spans="1:7" ht="19.5" customHeight="1" x14ac:dyDescent="0.3">
      <c r="C104" s="278" t="s">
        <v>73</v>
      </c>
      <c r="D104" s="279">
        <f>D103/B89</f>
        <v>10.297942357903192</v>
      </c>
      <c r="E104" s="236"/>
      <c r="F104" s="236"/>
      <c r="G104" s="236"/>
    </row>
    <row r="105" spans="1:7" ht="18.75" x14ac:dyDescent="0.3">
      <c r="C105" s="280" t="s">
        <v>74</v>
      </c>
      <c r="D105" s="281">
        <f>AVERAGE(E93:E96,G93:G96)</f>
        <v>14989047.742361749</v>
      </c>
      <c r="E105" s="235"/>
      <c r="F105" s="235"/>
      <c r="G105" s="235"/>
    </row>
    <row r="106" spans="1:7" ht="18.75" x14ac:dyDescent="0.3">
      <c r="C106" s="219" t="s">
        <v>75</v>
      </c>
      <c r="D106" s="222">
        <f>STDEV(E93:E96,G93:G96)/D105</f>
        <v>4.0684904192457008E-3</v>
      </c>
      <c r="E106" s="215"/>
      <c r="F106" s="215"/>
      <c r="G106" s="215"/>
    </row>
    <row r="107" spans="1:7" ht="19.5" customHeight="1" x14ac:dyDescent="0.3">
      <c r="C107" s="220" t="s">
        <v>20</v>
      </c>
      <c r="D107" s="223">
        <f>COUNT(E93:E96,G93:G96)</f>
        <v>6</v>
      </c>
      <c r="E107" s="215"/>
      <c r="F107" s="215"/>
      <c r="G107" s="215"/>
    </row>
    <row r="109" spans="1:7" ht="18.75" x14ac:dyDescent="0.3">
      <c r="A109" s="185" t="s">
        <v>1</v>
      </c>
      <c r="B109" s="224" t="s">
        <v>76</v>
      </c>
    </row>
    <row r="110" spans="1:7" ht="18.75" x14ac:dyDescent="0.3">
      <c r="A110" s="186" t="s">
        <v>77</v>
      </c>
      <c r="B110" s="188" t="str">
        <f>B21</f>
        <v>Each 5 mL reconstituted suspension contains Amoxicillin Trihydrate B.P equivalent to  equivalent to  Amoxicillin 200 mg  and Diluted Potassium  Clavulanate B.P equivalent to Clavulanic Acid 28.5 mg</v>
      </c>
    </row>
    <row r="111" spans="1:7" ht="26.25" customHeight="1" x14ac:dyDescent="0.4">
      <c r="A111" s="283" t="s">
        <v>78</v>
      </c>
      <c r="B111" s="300">
        <v>5</v>
      </c>
      <c r="C111" s="263" t="s">
        <v>79</v>
      </c>
      <c r="D111" s="301">
        <v>28.5</v>
      </c>
      <c r="E111" s="263" t="str">
        <f>B20</f>
        <v>Amoxicillin Trihydrate &amp; Clavulanate Potassium</v>
      </c>
    </row>
    <row r="112" spans="1:7" ht="18.75" x14ac:dyDescent="0.3">
      <c r="A112" s="188" t="s">
        <v>80</v>
      </c>
      <c r="B112" s="310">
        <f>B58</f>
        <v>1.0606667813748807</v>
      </c>
    </row>
    <row r="113" spans="1:8" ht="18.75" x14ac:dyDescent="0.3">
      <c r="A113" s="261" t="s">
        <v>81</v>
      </c>
      <c r="B113" s="262">
        <f>B111</f>
        <v>5</v>
      </c>
      <c r="C113" s="263" t="s">
        <v>82</v>
      </c>
      <c r="D113" s="284">
        <f>B112*B111</f>
        <v>5.3033339068744034</v>
      </c>
      <c r="E113" s="264"/>
      <c r="F113" s="264"/>
      <c r="G113" s="264"/>
      <c r="H113" s="264"/>
    </row>
    <row r="114" spans="1:8" ht="19.5" customHeight="1" x14ac:dyDescent="0.25"/>
    <row r="115" spans="1:8" ht="27" customHeight="1" thickBot="1" x14ac:dyDescent="0.45">
      <c r="A115" s="202" t="s">
        <v>83</v>
      </c>
      <c r="B115" s="292">
        <v>100</v>
      </c>
      <c r="D115" s="226" t="s">
        <v>84</v>
      </c>
      <c r="E115" s="225" t="s">
        <v>85</v>
      </c>
      <c r="F115" s="225" t="s">
        <v>55</v>
      </c>
      <c r="G115" s="225" t="s">
        <v>86</v>
      </c>
      <c r="H115" s="205" t="s">
        <v>87</v>
      </c>
    </row>
    <row r="116" spans="1:8" ht="26.25" customHeight="1" x14ac:dyDescent="0.4">
      <c r="A116" s="203" t="s">
        <v>88</v>
      </c>
      <c r="B116" s="293">
        <v>1</v>
      </c>
      <c r="C116" s="396" t="s">
        <v>89</v>
      </c>
      <c r="D116" s="393">
        <v>12.70485</v>
      </c>
      <c r="E116" s="256">
        <v>1</v>
      </c>
      <c r="F116" s="302">
        <v>5923782</v>
      </c>
      <c r="G116" s="268">
        <f>IF(ISBLANK(F116),"-",(F116/$D$105*$D$102*$B$124)*$D$113/$D$116)</f>
        <v>32.993960528031103</v>
      </c>
      <c r="H116" s="314">
        <f t="shared" ref="H116:H127" si="1">IF(ISBLANK(F116),"-",G116/$D$111)</f>
        <v>1.1576828255449509</v>
      </c>
    </row>
    <row r="117" spans="1:8" ht="26.25" customHeight="1" x14ac:dyDescent="0.4">
      <c r="A117" s="203" t="s">
        <v>90</v>
      </c>
      <c r="B117" s="293">
        <v>10</v>
      </c>
      <c r="C117" s="397"/>
      <c r="D117" s="394"/>
      <c r="E117" s="257">
        <v>2</v>
      </c>
      <c r="F117" s="295">
        <v>5938795</v>
      </c>
      <c r="G117" s="269">
        <f>IF(ISBLANK(F117),"-",(F117/$D$105*$D$102*$B$124)*$D$113/$D$116)</f>
        <v>33.077579123281119</v>
      </c>
      <c r="H117" s="315">
        <f t="shared" si="1"/>
        <v>1.1606168113431972</v>
      </c>
    </row>
    <row r="118" spans="1:8" ht="26.25" customHeight="1" x14ac:dyDescent="0.4">
      <c r="A118" s="203" t="s">
        <v>91</v>
      </c>
      <c r="B118" s="293">
        <v>1</v>
      </c>
      <c r="C118" s="397"/>
      <c r="D118" s="394"/>
      <c r="E118" s="257">
        <v>3</v>
      </c>
      <c r="F118" s="295">
        <v>5930179</v>
      </c>
      <c r="G118" s="269">
        <f>IF(ISBLANK(F118),"-",(F118/$D$105*$D$102*$B$124)*$D$113/$D$116)</f>
        <v>33.029590192576123</v>
      </c>
      <c r="H118" s="315">
        <f t="shared" si="1"/>
        <v>1.1589329892131972</v>
      </c>
    </row>
    <row r="119" spans="1:8" ht="27" customHeight="1" thickBot="1" x14ac:dyDescent="0.45">
      <c r="A119" s="203" t="s">
        <v>92</v>
      </c>
      <c r="B119" s="293">
        <v>1</v>
      </c>
      <c r="C119" s="398"/>
      <c r="D119" s="395"/>
      <c r="E119" s="258">
        <v>4</v>
      </c>
      <c r="F119" s="303"/>
      <c r="G119" s="270" t="str">
        <f>IF(ISBLANK(F119),"-",(F119/$D$105*$D$102*$B$124)*$D$113/$D$116)</f>
        <v>-</v>
      </c>
      <c r="H119" s="316" t="str">
        <f t="shared" si="1"/>
        <v>-</v>
      </c>
    </row>
    <row r="120" spans="1:8" ht="26.25" customHeight="1" x14ac:dyDescent="0.4">
      <c r="A120" s="203" t="s">
        <v>93</v>
      </c>
      <c r="B120" s="293">
        <v>1</v>
      </c>
      <c r="C120" s="396" t="s">
        <v>94</v>
      </c>
      <c r="D120" s="393">
        <v>12.43915</v>
      </c>
      <c r="E120" s="227">
        <v>1</v>
      </c>
      <c r="F120" s="295">
        <v>5787802</v>
      </c>
      <c r="G120" s="268">
        <f>IF(ISBLANK(F120),"-",(F120/$D$105*$D$102*$B$124)*$D$113/$D$120)</f>
        <v>32.92515933494402</v>
      </c>
      <c r="H120" s="314">
        <f t="shared" si="1"/>
        <v>1.155268748594527</v>
      </c>
    </row>
    <row r="121" spans="1:8" ht="26.25" customHeight="1" x14ac:dyDescent="0.4">
      <c r="A121" s="203" t="s">
        <v>95</v>
      </c>
      <c r="B121" s="293">
        <v>1</v>
      </c>
      <c r="C121" s="397"/>
      <c r="D121" s="394"/>
      <c r="E121" s="228">
        <v>2</v>
      </c>
      <c r="F121" s="295">
        <v>5797207</v>
      </c>
      <c r="G121" s="269">
        <f>IF(ISBLANK(F121),"-",(F121/$D$105*$D$102*$B$124)*$D$113/$D$120)</f>
        <v>32.978661704849763</v>
      </c>
      <c r="H121" s="315">
        <f t="shared" si="1"/>
        <v>1.1571460247315706</v>
      </c>
    </row>
    <row r="122" spans="1:8" ht="26.25" customHeight="1" x14ac:dyDescent="0.4">
      <c r="A122" s="203" t="s">
        <v>96</v>
      </c>
      <c r="B122" s="293">
        <v>1</v>
      </c>
      <c r="C122" s="397"/>
      <c r="D122" s="394"/>
      <c r="E122" s="228">
        <v>3</v>
      </c>
      <c r="F122" s="295">
        <v>5793002</v>
      </c>
      <c r="G122" s="269">
        <f>IF(ISBLANK(F122),"-",(F122/$D$105*$D$102*$B$124)*$D$113/$D$120)</f>
        <v>32.954740655891378</v>
      </c>
      <c r="H122" s="315">
        <f t="shared" si="1"/>
        <v>1.1563066896803993</v>
      </c>
    </row>
    <row r="123" spans="1:8" ht="27" customHeight="1" thickBot="1" x14ac:dyDescent="0.45">
      <c r="A123" s="203" t="s">
        <v>97</v>
      </c>
      <c r="B123" s="293">
        <v>1</v>
      </c>
      <c r="C123" s="398"/>
      <c r="D123" s="395"/>
      <c r="E123" s="229">
        <v>4</v>
      </c>
      <c r="F123" s="303"/>
      <c r="G123" s="270" t="str">
        <f>IF(ISBLANK(F123),"-",(F123/$D$105*$D$102*$B$124)*$D$113/$D$120)</f>
        <v>-</v>
      </c>
      <c r="H123" s="316" t="str">
        <f t="shared" si="1"/>
        <v>-</v>
      </c>
    </row>
    <row r="124" spans="1:8" ht="26.25" customHeight="1" x14ac:dyDescent="0.4">
      <c r="A124" s="203" t="s">
        <v>98</v>
      </c>
      <c r="B124" s="271">
        <f>(B123/B122)*(B121/B120)*(B119/B118)*(B117/B116)*B115</f>
        <v>1000</v>
      </c>
      <c r="C124" s="396" t="s">
        <v>99</v>
      </c>
      <c r="D124" s="393">
        <v>12.928050000000001</v>
      </c>
      <c r="E124" s="227">
        <v>1</v>
      </c>
      <c r="F124" s="302">
        <v>5976511</v>
      </c>
      <c r="G124" s="268">
        <f>IF(ISBLANK(F124),"-",(F124/$D$105*$D$102*$B$124)*$D$113/$D$124)</f>
        <v>32.712943589354083</v>
      </c>
      <c r="H124" s="314">
        <f t="shared" si="1"/>
        <v>1.1478225820825994</v>
      </c>
    </row>
    <row r="125" spans="1:8" ht="27" customHeight="1" thickBot="1" x14ac:dyDescent="0.45">
      <c r="A125" s="282" t="s">
        <v>100</v>
      </c>
      <c r="B125" s="304">
        <f>(D102*B124)/D111*D113</f>
        <v>37.216378293855463</v>
      </c>
      <c r="C125" s="397"/>
      <c r="D125" s="394"/>
      <c r="E125" s="228">
        <v>2</v>
      </c>
      <c r="F125" s="295">
        <v>5969411</v>
      </c>
      <c r="G125" s="269">
        <f>IF(ISBLANK(F125),"-",(F125/$D$105*$D$102*$B$124)*$D$113/$D$124)</f>
        <v>32.674081132732752</v>
      </c>
      <c r="H125" s="315">
        <f t="shared" si="1"/>
        <v>1.1464589871134299</v>
      </c>
    </row>
    <row r="126" spans="1:8" ht="26.25" customHeight="1" x14ac:dyDescent="0.4">
      <c r="A126" s="378" t="s">
        <v>69</v>
      </c>
      <c r="B126" s="391"/>
      <c r="C126" s="397"/>
      <c r="D126" s="394"/>
      <c r="E126" s="228">
        <v>3</v>
      </c>
      <c r="F126" s="295">
        <v>5978621</v>
      </c>
      <c r="G126" s="269">
        <f>IF(ISBLANK(F126),"-",(F126/$D$105*$D$102*$B$124)*$D$113/$D$124)</f>
        <v>32.724492854631698</v>
      </c>
      <c r="H126" s="315">
        <f t="shared" si="1"/>
        <v>1.1482278194607614</v>
      </c>
    </row>
    <row r="127" spans="1:8" ht="27" customHeight="1" thickBot="1" x14ac:dyDescent="0.45">
      <c r="A127" s="380"/>
      <c r="B127" s="392"/>
      <c r="C127" s="399"/>
      <c r="D127" s="395"/>
      <c r="E127" s="229">
        <v>4</v>
      </c>
      <c r="F127" s="303"/>
      <c r="G127" s="270" t="str">
        <f>IF(ISBLANK(F127),"-",(F127/$D$105*$D$102*$B$124)*$D$113/$D$124)</f>
        <v>-</v>
      </c>
      <c r="H127" s="316" t="str">
        <f t="shared" si="1"/>
        <v>-</v>
      </c>
    </row>
    <row r="128" spans="1:8" ht="26.25" customHeight="1" x14ac:dyDescent="0.4">
      <c r="A128" s="230"/>
      <c r="B128" s="230"/>
      <c r="C128" s="230"/>
      <c r="D128" s="230"/>
      <c r="E128" s="230"/>
      <c r="F128" s="231"/>
      <c r="G128" s="221" t="s">
        <v>62</v>
      </c>
      <c r="H128" s="305">
        <f>AVERAGE(H116:H127)</f>
        <v>1.1542737197516257</v>
      </c>
    </row>
    <row r="129" spans="1:9" ht="26.25" customHeight="1" x14ac:dyDescent="0.4">
      <c r="C129" s="230"/>
      <c r="D129" s="230"/>
      <c r="E129" s="230"/>
      <c r="F129" s="231"/>
      <c r="G129" s="219" t="s">
        <v>75</v>
      </c>
      <c r="H129" s="306">
        <f>STDEV(H116:H127)/H128</f>
        <v>4.6065126215664226E-3</v>
      </c>
    </row>
    <row r="130" spans="1:9" ht="27" customHeight="1" x14ac:dyDescent="0.4">
      <c r="A130" s="230"/>
      <c r="B130" s="230"/>
      <c r="C130" s="231"/>
      <c r="D130" s="232"/>
      <c r="E130" s="232"/>
      <c r="F130" s="231"/>
      <c r="G130" s="220" t="s">
        <v>20</v>
      </c>
      <c r="H130" s="307">
        <f>COUNT(H116:H127)</f>
        <v>9</v>
      </c>
    </row>
    <row r="131" spans="1:9" ht="18.75" x14ac:dyDescent="0.3">
      <c r="A131" s="230"/>
      <c r="B131" s="230"/>
      <c r="C131" s="231"/>
      <c r="D131" s="232"/>
      <c r="E131" s="232"/>
      <c r="F131" s="232"/>
      <c r="G131" s="232"/>
      <c r="H131" s="231"/>
    </row>
    <row r="132" spans="1:9" ht="26.25" customHeight="1" x14ac:dyDescent="0.4">
      <c r="A132" s="190" t="s">
        <v>101</v>
      </c>
      <c r="B132" s="308" t="s">
        <v>102</v>
      </c>
      <c r="C132" s="377" t="str">
        <f>B20</f>
        <v>Amoxicillin Trihydrate &amp; Clavulanate Potassium</v>
      </c>
      <c r="D132" s="377"/>
      <c r="E132" s="255" t="s">
        <v>103</v>
      </c>
      <c r="F132" s="255"/>
      <c r="G132" s="309">
        <f>H128</f>
        <v>1.1542737197516257</v>
      </c>
      <c r="H132" s="231"/>
    </row>
    <row r="133" spans="1:9" ht="19.5" customHeight="1" x14ac:dyDescent="0.3">
      <c r="A133" s="312"/>
      <c r="B133" s="242"/>
      <c r="C133" s="243"/>
      <c r="D133" s="243"/>
      <c r="E133" s="242"/>
      <c r="F133" s="242"/>
      <c r="G133" s="242"/>
      <c r="H133" s="242"/>
    </row>
    <row r="134" spans="1:9" ht="83.1" customHeight="1" x14ac:dyDescent="0.3">
      <c r="A134" s="237" t="s">
        <v>28</v>
      </c>
      <c r="B134" s="285"/>
      <c r="C134" s="285"/>
      <c r="D134" s="230"/>
      <c r="E134" s="239"/>
      <c r="F134" s="233"/>
      <c r="G134" s="259"/>
      <c r="H134" s="259"/>
      <c r="I134" s="233"/>
    </row>
    <row r="135" spans="1:9" ht="83.1" customHeight="1" x14ac:dyDescent="0.3">
      <c r="A135" s="237" t="s">
        <v>29</v>
      </c>
      <c r="B135" s="286"/>
      <c r="C135" s="286"/>
      <c r="D135" s="247"/>
      <c r="E135" s="240"/>
      <c r="F135" s="233"/>
      <c r="G135" s="260"/>
      <c r="H135" s="260"/>
      <c r="I135" s="255"/>
    </row>
    <row r="136" spans="1:9" ht="18.75" x14ac:dyDescent="0.3">
      <c r="A136" s="230"/>
      <c r="B136" s="231"/>
      <c r="C136" s="232"/>
      <c r="D136" s="232"/>
      <c r="E136" s="232"/>
      <c r="F136" s="232"/>
      <c r="G136" s="231"/>
      <c r="H136" s="231"/>
      <c r="I136" s="233"/>
    </row>
    <row r="137" spans="1:9" ht="18.75" x14ac:dyDescent="0.3">
      <c r="A137" s="230"/>
      <c r="B137" s="230"/>
      <c r="C137" s="231"/>
      <c r="D137" s="232"/>
      <c r="E137" s="232"/>
      <c r="F137" s="232"/>
      <c r="G137" s="232"/>
      <c r="H137" s="231"/>
      <c r="I137" s="233"/>
    </row>
    <row r="138" spans="1:9" ht="27" customHeight="1" x14ac:dyDescent="0.3">
      <c r="A138" s="230"/>
      <c r="B138" s="230"/>
      <c r="C138" s="231"/>
      <c r="D138" s="232"/>
      <c r="E138" s="232"/>
      <c r="F138" s="232"/>
      <c r="G138" s="232"/>
      <c r="H138" s="231"/>
      <c r="I138" s="233"/>
    </row>
    <row r="139" spans="1:9" ht="18.75" x14ac:dyDescent="0.3">
      <c r="A139" s="230"/>
      <c r="B139" s="230"/>
      <c r="C139" s="231"/>
      <c r="D139" s="232"/>
      <c r="E139" s="232"/>
      <c r="F139" s="232"/>
      <c r="G139" s="232"/>
      <c r="H139" s="231"/>
      <c r="I139" s="233"/>
    </row>
    <row r="140" spans="1:9" ht="27" customHeight="1" x14ac:dyDescent="0.3">
      <c r="A140" s="230"/>
      <c r="B140" s="230"/>
      <c r="C140" s="231"/>
      <c r="D140" s="232"/>
      <c r="E140" s="232"/>
      <c r="F140" s="232"/>
      <c r="G140" s="232"/>
      <c r="H140" s="231"/>
      <c r="I140" s="233"/>
    </row>
    <row r="141" spans="1:9" ht="27" customHeight="1" x14ac:dyDescent="0.3">
      <c r="A141" s="230"/>
      <c r="B141" s="230"/>
      <c r="C141" s="231"/>
      <c r="D141" s="232"/>
      <c r="E141" s="232"/>
      <c r="F141" s="232"/>
      <c r="G141" s="232"/>
      <c r="H141" s="231"/>
      <c r="I141" s="233"/>
    </row>
    <row r="142" spans="1:9" ht="18.75" x14ac:dyDescent="0.3">
      <c r="A142" s="230"/>
      <c r="B142" s="230"/>
      <c r="C142" s="231"/>
      <c r="D142" s="232"/>
      <c r="E142" s="232"/>
      <c r="F142" s="232"/>
      <c r="G142" s="232"/>
      <c r="H142" s="231"/>
      <c r="I142" s="233"/>
    </row>
    <row r="143" spans="1:9" ht="18.75" x14ac:dyDescent="0.3">
      <c r="A143" s="230"/>
      <c r="B143" s="230"/>
      <c r="C143" s="231"/>
      <c r="D143" s="232"/>
      <c r="E143" s="232"/>
      <c r="F143" s="232"/>
      <c r="G143" s="232"/>
      <c r="H143" s="231"/>
      <c r="I143" s="233"/>
    </row>
    <row r="144" spans="1:9" ht="18.75" x14ac:dyDescent="0.3">
      <c r="A144" s="230"/>
      <c r="B144" s="230"/>
      <c r="C144" s="231"/>
      <c r="D144" s="232"/>
      <c r="E144" s="232"/>
      <c r="F144" s="232"/>
      <c r="G144" s="232"/>
      <c r="H144" s="231"/>
      <c r="I144" s="233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38"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C30:H30"/>
    <mergeCell ref="C32:H32"/>
    <mergeCell ref="C33:H33"/>
    <mergeCell ref="B81:C81"/>
    <mergeCell ref="B80:H80"/>
    <mergeCell ref="A1:H7"/>
    <mergeCell ref="A8:H14"/>
    <mergeCell ref="A17:H17"/>
    <mergeCell ref="A16:H16"/>
    <mergeCell ref="B27:C27"/>
    <mergeCell ref="B26:H26"/>
    <mergeCell ref="B18:C18"/>
  </mergeCells>
  <conditionalFormatting sqref="D52">
    <cfRule type="cellIs" dxfId="3" priority="1" operator="greaterThan">
      <formula>0.02</formula>
    </cfRule>
  </conditionalFormatting>
  <conditionalFormatting sqref="H75">
    <cfRule type="cellIs" dxfId="2" priority="2" operator="greaterThan">
      <formula>0.02</formula>
    </cfRule>
  </conditionalFormatting>
  <conditionalFormatting sqref="D106">
    <cfRule type="cellIs" dxfId="1" priority="3" operator="greaterThan">
      <formula>0.02</formula>
    </cfRule>
  </conditionalFormatting>
  <conditionalFormatting sqref="H129">
    <cfRule type="cellIs" dxfId="0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  <rowBreaks count="1" manualBreakCount="1">
    <brk id="7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</vt:lpstr>
      <vt:lpstr>RD</vt:lpstr>
      <vt:lpstr>amoxicillin</vt:lpstr>
      <vt:lpstr>Clavulanic acid</vt:lpstr>
      <vt:lpstr>amoxicillin!Print_Area</vt:lpstr>
      <vt:lpstr>'Clavulanic acid'!Print_Area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Lorna</cp:lastModifiedBy>
  <dcterms:created xsi:type="dcterms:W3CDTF">2005-07-05T10:19:27Z</dcterms:created>
  <dcterms:modified xsi:type="dcterms:W3CDTF">2016-10-03T10:45:41Z</dcterms:modified>
</cp:coreProperties>
</file>