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B26" i="1"/>
  <c r="B32" i="1"/>
  <c r="B38" i="1" s="1"/>
  <c r="A38" i="1" s="1"/>
  <c r="B39" i="1" s="1"/>
  <c r="A39" i="1" s="1"/>
  <c r="B40" i="1" s="1"/>
  <c r="A40" i="1" s="1"/>
  <c r="B41" i="1" s="1"/>
  <c r="A41" i="1" s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7" i="1"/>
  <c r="F63" i="1"/>
  <c r="F61" i="1"/>
  <c r="D59" i="1"/>
  <c r="E59" i="1" s="1"/>
  <c r="F59" i="1" s="1"/>
  <c r="D58" i="1"/>
  <c r="E58" i="1" s="1"/>
  <c r="F58" i="1" s="1"/>
  <c r="F60" i="1" l="1"/>
  <c r="F64" i="1" s="1"/>
</calcChain>
</file>

<file path=xl/sharedStrings.xml><?xml version="1.0" encoding="utf-8"?>
<sst xmlns="http://schemas.openxmlformats.org/spreadsheetml/2006/main" count="135" uniqueCount="81">
  <si>
    <t>MICOBIOLOGY NO.</t>
  </si>
  <si>
    <t>DATE RECEIVED</t>
  </si>
  <si>
    <t>2016-07-08 08:43:18</t>
  </si>
  <si>
    <t>Analysis Report</t>
  </si>
  <si>
    <t>Cetuximab Microbial Assay</t>
  </si>
  <si>
    <t>Sample Name:</t>
  </si>
  <si>
    <t>CETURIMAB SOLUTION FOR INFUSION</t>
  </si>
  <si>
    <t>Lab Ref No:</t>
  </si>
  <si>
    <t>NDQD2016061227</t>
  </si>
  <si>
    <t>Active Ingredient:</t>
  </si>
  <si>
    <t>Cetuximab</t>
  </si>
  <si>
    <t>Label Claim:</t>
  </si>
  <si>
    <t>Each  ml contains mg of Cetuximab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</si>
  <si>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</si>
  <si>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</si>
  <si>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</si>
  <si>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</si>
  <si>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</si>
  <si>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</si>
  <si>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</si>
  <si>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</si>
  <si>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</si>
  <si>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</si>
  <si>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</si>
  <si>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</si>
  <si>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</si>
  <si>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</si>
  <si>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</si>
  <si>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</si>
  <si>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</si>
  <si>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</si>
  <si>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</si>
  <si>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</si>
  <si>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</si>
  <si>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</si>
  <si>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</si>
  <si>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</si>
  <si>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</si>
  <si>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</si>
  <si>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</si>
  <si>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</si>
  <si>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</si>
  <si>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</si>
  <si>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</si>
  <si>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</si>
  <si>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</si>
  <si>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</si>
  <si>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</si>
  <si>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</si>
  <si>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</si>
  <si>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</si>
  <si>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</si>
  <si>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</si>
  <si>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</si>
  <si>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</si>
  <si>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</si>
  <si>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</si>
  <si>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</si>
  <si>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</si>
  <si>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</si>
  <si>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</si>
  <si>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</si>
  <si>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</si>
  <si>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</si>
  <si>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</si>
  <si>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</si>
  <si>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</si>
  <si>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</si>
  <si>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</si>
  <si>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</si>
  <si>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</si>
  <si>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</si>
  <si>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</si>
  <si>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</si>
  <si>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BIOL/___/2016</t>
  </si>
  <si>
    <t>mg/ml</t>
  </si>
  <si>
    <t>14000 EU / vial</t>
  </si>
  <si>
    <t>7.0mL</t>
  </si>
  <si>
    <t>D3</t>
  </si>
  <si>
    <t>D4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</si>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</sst>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47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89" t="s">
        <v>74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12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0.58299999999999996</v>
      </c>
      <c r="C23" s="13" t="s">
        <v>22</v>
      </c>
      <c r="D23" s="14"/>
      <c r="E23" s="15"/>
    </row>
    <row r="24" spans="1:7" s="9" customFormat="1" ht="19.5" customHeight="1" x14ac:dyDescent="0.3">
      <c r="A24" s="16" t="s">
        <v>25</v>
      </c>
      <c r="B24" s="17">
        <v>5</v>
      </c>
      <c r="C24" s="18" t="s">
        <v>75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26</v>
      </c>
      <c r="B26" s="20">
        <f>B23*B24/B22</f>
        <v>583</v>
      </c>
      <c r="C26" s="18"/>
      <c r="D26" s="14"/>
      <c r="E26" s="15"/>
    </row>
    <row r="27" spans="1:7" s="9" customFormat="1" ht="19.5" customHeight="1" x14ac:dyDescent="0.3">
      <c r="A27" s="14" t="s">
        <v>27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5" t="s">
        <v>28</v>
      </c>
      <c r="B29" s="116"/>
      <c r="C29" s="117" t="s">
        <v>29</v>
      </c>
      <c r="D29" s="117"/>
      <c r="E29" s="117"/>
      <c r="F29" s="118"/>
    </row>
    <row r="30" spans="1:7" ht="20.100000000000001" customHeight="1" x14ac:dyDescent="0.3">
      <c r="A30" s="25" t="s">
        <v>30</v>
      </c>
      <c r="B30" s="99" t="s">
        <v>76</v>
      </c>
      <c r="C30" s="119" t="s">
        <v>31</v>
      </c>
      <c r="D30" s="120"/>
      <c r="E30" s="120" t="s">
        <v>32</v>
      </c>
      <c r="F30" s="121"/>
    </row>
    <row r="31" spans="1:7" ht="20.100000000000001" customHeight="1" x14ac:dyDescent="0.3">
      <c r="A31" s="27" t="s">
        <v>33</v>
      </c>
      <c r="B31" s="114" t="s">
        <v>77</v>
      </c>
      <c r="C31" s="122">
        <v>0.98899999999999999</v>
      </c>
      <c r="D31" s="123"/>
      <c r="E31" s="124">
        <v>0.97799999999999998</v>
      </c>
      <c r="F31" s="125"/>
      <c r="G31" s="9"/>
    </row>
    <row r="32" spans="1:7" ht="20.100000000000001" customHeight="1" x14ac:dyDescent="0.3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8" t="s">
        <v>36</v>
      </c>
      <c r="B35" s="128"/>
      <c r="C35" s="128"/>
      <c r="D35" s="128"/>
      <c r="E35" s="128"/>
      <c r="F35" s="12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9" t="s">
        <v>43</v>
      </c>
      <c r="B43" s="129"/>
      <c r="C43" s="129"/>
      <c r="D43" s="129"/>
      <c r="E43" s="129"/>
      <c r="F43" s="12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 x14ac:dyDescent="0.25">
      <c r="A46" s="103">
        <v>50</v>
      </c>
      <c r="B46" s="111">
        <v>7000</v>
      </c>
      <c r="C46" s="103">
        <v>50</v>
      </c>
      <c r="D46" s="111">
        <v>50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49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50</v>
      </c>
      <c r="B54" s="45">
        <v>-9.5799999999999996E-2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 x14ac:dyDescent="0.25">
      <c r="A58" s="58" t="s">
        <v>78</v>
      </c>
      <c r="B58" s="59">
        <v>50</v>
      </c>
      <c r="C58" s="60">
        <v>2193</v>
      </c>
      <c r="D58" s="61">
        <f>LN(C58)</f>
        <v>7.6930257484178881</v>
      </c>
      <c r="E58" s="61">
        <f>(D58-$B$53)/$B$54</f>
        <v>-15.376051653631404</v>
      </c>
      <c r="F58" s="62">
        <f>EXP(E58)</f>
        <v>2.1002239823987718E-7</v>
      </c>
      <c r="G58" s="63"/>
      <c r="H58" s="63"/>
      <c r="I58" s="63"/>
    </row>
    <row r="59" spans="1:9" s="64" customFormat="1" ht="27" customHeight="1" x14ac:dyDescent="0.25">
      <c r="A59" s="65" t="s">
        <v>79</v>
      </c>
      <c r="B59" s="66">
        <v>50</v>
      </c>
      <c r="C59" s="67">
        <v>2369</v>
      </c>
      <c r="D59" s="68">
        <f>LN(C59)</f>
        <v>7.7702232041587855</v>
      </c>
      <c r="E59" s="68">
        <f>(D59-$B$53)/$B$54</f>
        <v>-16.181870607085447</v>
      </c>
      <c r="F59" s="69">
        <f>EXP(E59)</f>
        <v>9.3821611556289189E-8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6" t="s">
        <v>58</v>
      </c>
      <c r="E60" s="126"/>
      <c r="F60" s="70">
        <f>AVERAGE(F58:F59)</f>
        <v>1.5192200489808319E-7</v>
      </c>
      <c r="G60" s="9"/>
      <c r="H60" s="9"/>
      <c r="I60" s="9"/>
    </row>
    <row r="61" spans="1:9" ht="25.5" customHeight="1" x14ac:dyDescent="0.3">
      <c r="E61" s="71" t="s">
        <v>59</v>
      </c>
      <c r="F61" s="72">
        <f>STDEV(C58:C59)/AVERAGE(C58:C59)</f>
        <v>5.4559751639119844E-2</v>
      </c>
      <c r="G61" s="9"/>
      <c r="H61" s="9"/>
    </row>
    <row r="62" spans="1:9" ht="26.25" customHeight="1" x14ac:dyDescent="0.3">
      <c r="A62" s="8"/>
      <c r="B62" s="45"/>
      <c r="C62" s="8"/>
      <c r="D62" s="126" t="s">
        <v>60</v>
      </c>
      <c r="E62" s="126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61</v>
      </c>
      <c r="F63" s="24">
        <f>B46/A46*D46/C46</f>
        <v>140</v>
      </c>
      <c r="G63" s="9"/>
      <c r="H63" s="9"/>
    </row>
    <row r="64" spans="1:9" ht="25.5" customHeight="1" x14ac:dyDescent="0.3">
      <c r="E64" s="71" t="s">
        <v>62</v>
      </c>
      <c r="F64" s="75">
        <f>F63*F60</f>
        <v>2.1269080685731648E-5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63</v>
      </c>
      <c r="C67" s="76" t="s">
        <v>64</v>
      </c>
      <c r="D67" s="127">
        <f>F64/B24</f>
        <v>4.2538161371463294E-6</v>
      </c>
      <c r="E67" s="127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 x14ac:dyDescent="0.3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NDQD2016061227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70</v>
      </c>
      <c r="F13" s="3"/>
    </row>
    <row r="14" spans="1:6" ht="15.95" customHeight="1" x14ac:dyDescent="0.3">
      <c r="A14" s="4" t="s">
        <v>5</v>
      </c>
      <c r="B14" s="2" t="s">
        <v>70</v>
      </c>
      <c r="F14" s="3"/>
    </row>
    <row r="15" spans="1:6" ht="15.95" customHeight="1" x14ac:dyDescent="0.3">
      <c r="A15" s="4" t="s">
        <v>7</v>
      </c>
      <c r="B15" s="1" t="s">
        <v>71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2016-10-24T15:07:32Z</cp:lastPrinted>
  <dcterms:created xsi:type="dcterms:W3CDTF">2014-04-25T13:22:50Z</dcterms:created>
  <dcterms:modified xsi:type="dcterms:W3CDTF">2016-10-24T15:09:59Z</dcterms:modified>
</cp:coreProperties>
</file>